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9.xml" ContentType="application/vnd.openxmlformats-officedocument.drawingml.chart+xml"/>
  <Override PartName="/xl/theme/themeOverride28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8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charts/chart70.xml" ContentType="application/vnd.openxmlformats-officedocument.drawingml.chart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theme/themeOverride69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theme/themeOverride70.xml" ContentType="application/vnd.openxmlformats-officedocument.themeOverride+xml"/>
  <Override PartName="/xl/drawings/drawing117.xml" ContentType="application/vnd.openxmlformats-officedocument.drawingml.chartshapes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4.xml" ContentType="application/vnd.openxmlformats-officedocument.drawingml.chartshapes+xml"/>
  <Override PartName="/xl/charts/chart80.xml" ContentType="application/vnd.openxmlformats-officedocument.drawingml.chart+xml"/>
  <Override PartName="/xl/theme/themeOverride72.xml" ContentType="application/vnd.openxmlformats-officedocument.themeOverride+xml"/>
  <Override PartName="/xl/drawings/drawing125.xml" ContentType="application/vnd.openxmlformats-officedocument.drawingml.chartshapes+xml"/>
  <Override PartName="/xl/charts/chart8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8.xml" ContentType="application/vnd.openxmlformats-officedocument.drawingml.chartshapes+xml"/>
  <Override PartName="/xl/charts/chart83.xml" ContentType="application/vnd.openxmlformats-officedocument.drawingml.chart+xml"/>
  <Override PartName="/xl/theme/themeOverride73.xml" ContentType="application/vnd.openxmlformats-officedocument.themeOverride+xml"/>
  <Override PartName="/xl/drawings/drawing129.xml" ContentType="application/vnd.openxmlformats-officedocument.drawingml.chartshapes+xml"/>
  <Override PartName="/xl/charts/chart8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32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charts/chart87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88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6.xml" ContentType="application/vnd.openxmlformats-officedocument.drawingml.chartshapes+xml"/>
  <Override PartName="/xl/charts/chart89.xml" ContentType="application/vnd.openxmlformats-officedocument.drawingml.chart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harts/chart9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9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9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93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144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"/>
    </mc:Choice>
  </mc:AlternateContent>
  <xr:revisionPtr revIDLastSave="390" documentId="8_{623BABA3-9DF1-492E-8568-8526CC1B2C27}" xr6:coauthVersionLast="47" xr6:coauthVersionMax="47" xr10:uidLastSave="{7BB6E2A1-D1DB-44AD-B792-E47EFE11AFFC}"/>
  <bookViews>
    <workbookView xWindow="-120" yWindow="-120" windowWidth="29040" windowHeight="15720" xr2:uid="{E48865DC-F363-4556-9A54-0C4DA208B1F7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Oferta alojativa inscrita" sheetId="57" r:id="rId7"/>
    <sheet name="plazas aut munic cuota aloj" sheetId="58" r:id="rId8"/>
    <sheet name="plazas aut municipio x cat" sheetId="59" r:id="rId9"/>
    <sheet name="estab aut munic cuota aloj" sheetId="60" r:id="rId10"/>
    <sheet name="estab aut municipio x tip y cat" sheetId="61" r:id="rId11"/>
    <sheet name="viajeros entrados" sheetId="7" r:id="rId12"/>
    <sheet name="Viajeros entr evol mensu TF" sheetId="8" r:id="rId13"/>
    <sheet name="Viajeros entr evol mensu TF15-2" sheetId="9" r:id="rId14"/>
    <sheet name="Viajeros entr evol mensu TF cat" sheetId="10" r:id="rId15"/>
    <sheet name="Viajeros entr evol anual TF cat" sheetId="11" r:id="rId16"/>
    <sheet name="Viajeros entr ti-cat ultimo mes" sheetId="12" r:id="rId17"/>
    <sheet name="viaj entrados lugar resid años " sheetId="13" r:id="rId18"/>
    <sheet name="viaj entrados lugar residencia" sheetId="14" r:id="rId19"/>
    <sheet name="viaj entrados lugar residen acu" sheetId="15" r:id="rId20"/>
    <sheet name="viaj entrados lugar residen hot" sheetId="16" r:id="rId21"/>
    <sheet name="viaj entrados lugar residen apt" sheetId="17" r:id="rId22"/>
    <sheet name="viaj entrados lugar residen cat" sheetId="18" r:id="rId23"/>
    <sheet name="viaj entr lugar res año categor" sheetId="19" r:id="rId24"/>
    <sheet name="viajeros alojados" sheetId="20" r:id="rId25"/>
    <sheet name="viaj aloj lugar residen mes" sheetId="21" r:id="rId26"/>
    <sheet name="viaj alojados lugar residen acu" sheetId="22" r:id="rId27"/>
    <sheet name="Pernoctaciones" sheetId="23" r:id="rId28"/>
    <sheet name="Pernoctaciones evol mensu TF" sheetId="24" r:id="rId29"/>
    <sheet name="Pernocta evol mensu TF cat" sheetId="25" r:id="rId30"/>
    <sheet name="Pernoctaciones lugar reside" sheetId="26" r:id="rId31"/>
    <sheet name="Pernoctaciones lugar residen ac" sheetId="27" r:id="rId32"/>
    <sheet name="Pernoctaciones lugar reside año" sheetId="28" r:id="rId33"/>
    <sheet name="Estancia media" sheetId="29" r:id="rId34"/>
    <sheet name="EM evol menusual lugar resd" sheetId="30" r:id="rId35"/>
    <sheet name="EM evol mensu TF cat " sheetId="31" r:id="rId36"/>
    <sheet name="Tasa de ocupación" sheetId="32" r:id="rId37"/>
    <sheet name="tasa de ocupación evol mens" sheetId="33" r:id="rId38"/>
    <sheet name="indicadores rentabilidad" sheetId="34" r:id="rId39"/>
    <sheet name="ADR RevPAR ingresos totales ult" sheetId="35" r:id="rId40"/>
    <sheet name="viajeros españoles" sheetId="36" r:id="rId41"/>
    <sheet name="distribución españoles x Resid" sheetId="37" r:id="rId42"/>
    <sheet name="distribución españoles x cate" sheetId="38" r:id="rId43"/>
    <sheet name="distribución peninsulare x cate" sheetId="39" r:id="rId44"/>
    <sheet name="distribución canarios x cate" sheetId="40" r:id="rId45"/>
    <sheet name="distribución españoles x mun al" sheetId="41" r:id="rId46"/>
    <sheet name="distribución peninsula x munici" sheetId="42" r:id="rId47"/>
    <sheet name="distribución canarias x munici" sheetId="43" r:id="rId48"/>
    <sheet name="evolución anual viaj ent españo" sheetId="44" r:id="rId49"/>
    <sheet name="evolución anual viaj ent penins" sheetId="45" r:id="rId50"/>
    <sheet name="evolución anual viaj ent canari" sheetId="46" r:id="rId51"/>
  </sheets>
  <externalReferences>
    <externalReference r:id="rId52"/>
    <externalReference r:id="rId53"/>
    <externalReference r:id="rId54"/>
  </externalReferences>
  <definedNames>
    <definedName name="_xlnm.Print_Area" localSheetId="47">'distribución canarias x munici'!$B$3:$AB$37</definedName>
    <definedName name="_xlnm.Print_Area" localSheetId="44">'distribución canarios x cate'!$B$3:$AB$33</definedName>
    <definedName name="_xlnm.Print_Area" localSheetId="42">'distribución españoles x cate'!$B$3:$AB$33</definedName>
    <definedName name="_xlnm.Print_Area" localSheetId="45">'distribución españoles x mun al'!$B$3:$AB$37</definedName>
    <definedName name="_xlnm.Print_Area" localSheetId="41">'distribución españoles x Resid'!$B$3:$AB$32</definedName>
    <definedName name="_xlnm.Print_Area" localSheetId="46">'distribución peninsula x munici'!$B$3:$AB$37</definedName>
    <definedName name="_xlnm.Print_Area" localSheetId="43">'distribución peninsulare x cate'!$B$3:$AB$33</definedName>
    <definedName name="_xlnm.Print_Area" localSheetId="9">'estab aut munic cuota aloj'!$B$3:$N$42</definedName>
    <definedName name="_xlnm.Print_Area" localSheetId="30">'Pernoctaciones lugar reside'!$B$4:$M$162</definedName>
    <definedName name="_xlnm.Print_Area" localSheetId="32">'Pernoctaciones lugar reside año'!$B$4:$M$162</definedName>
    <definedName name="_xlnm.Print_Area" localSheetId="31">'Pernoctaciones lugar residen ac'!$B$3:$M$162</definedName>
    <definedName name="_xlnm.Print_Area" localSheetId="7">'plazas aut munic cuota aloj'!$B$3:$N$46</definedName>
    <definedName name="_xlnm.Print_Area" localSheetId="26">'viaj alojados lugar residen acu'!$B$4:$N$163</definedName>
    <definedName name="_xlnm.Print_Area" localSheetId="23">'viaj entr lugar res año categor'!$B$4:$B$164</definedName>
    <definedName name="_xlnm.Print_Area" localSheetId="17">'viaj entrados lugar resid años '!$B$3:$M$162</definedName>
    <definedName name="_xlnm.Print_Area" localSheetId="19">'viaj entrados lugar residen acu'!$B$4:$M$22</definedName>
    <definedName name="_xlnm.Print_Area" localSheetId="21">'viaj entrados lugar residen apt'!$B$4:$M$22</definedName>
    <definedName name="_xlnm.Print_Area" localSheetId="22">'viaj entrados lugar residen cat'!$B$3:$B$163</definedName>
    <definedName name="_xlnm.Print_Area" localSheetId="20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60" l="1"/>
  <c r="K6" i="60" s="1"/>
  <c r="M6" i="60" s="1"/>
  <c r="E6" i="60"/>
  <c r="M46" i="58"/>
  <c r="N46" i="58" s="1"/>
  <c r="K46" i="58"/>
  <c r="G46" i="58"/>
  <c r="H46" i="58" s="1"/>
  <c r="E46" i="58"/>
  <c r="F46" i="58" s="1"/>
  <c r="C46" i="58"/>
  <c r="J46" i="58" s="1"/>
  <c r="M45" i="58"/>
  <c r="N45" i="58" s="1"/>
  <c r="K45" i="58"/>
  <c r="L45" i="58" s="1"/>
  <c r="G45" i="58"/>
  <c r="H45" i="58" s="1"/>
  <c r="F45" i="58"/>
  <c r="E45" i="58"/>
  <c r="D45" i="58"/>
  <c r="C45" i="58"/>
  <c r="J45" i="58" s="1"/>
  <c r="N44" i="58"/>
  <c r="M44" i="58"/>
  <c r="K44" i="58"/>
  <c r="L44" i="58" s="1"/>
  <c r="J44" i="58"/>
  <c r="G44" i="58"/>
  <c r="H44" i="58" s="1"/>
  <c r="E44" i="58"/>
  <c r="F44" i="58" s="1"/>
  <c r="C44" i="58"/>
  <c r="D44" i="58" s="1"/>
  <c r="M43" i="58"/>
  <c r="N43" i="58" s="1"/>
  <c r="K43" i="58"/>
  <c r="L43" i="58" s="1"/>
  <c r="H43" i="58"/>
  <c r="G43" i="58"/>
  <c r="E43" i="58"/>
  <c r="F43" i="58" s="1"/>
  <c r="D43" i="58"/>
  <c r="C43" i="58"/>
  <c r="J43" i="58" s="1"/>
  <c r="G6" i="58"/>
  <c r="K6" i="58" s="1"/>
  <c r="M6" i="58" s="1"/>
  <c r="E6" i="58"/>
  <c r="H1" i="58"/>
  <c r="D46" i="58" l="1"/>
  <c r="L46" i="58"/>
  <c r="I6" i="60"/>
  <c r="B46" i="1" l="1"/>
  <c r="B45" i="1"/>
  <c r="B44" i="1"/>
  <c r="B3" i="5" l="1"/>
  <c r="M135" i="43" l="1"/>
  <c r="K135" i="43"/>
  <c r="S5" i="43"/>
  <c r="L5" i="43"/>
  <c r="J5" i="43"/>
  <c r="F5" i="43"/>
  <c r="O135" i="42"/>
  <c r="I135" i="42"/>
  <c r="H135" i="42"/>
  <c r="G135" i="42"/>
  <c r="P5" i="42"/>
  <c r="T5" i="42"/>
  <c r="M5" i="42"/>
  <c r="J5" i="42"/>
  <c r="F5" i="42"/>
  <c r="I135" i="41"/>
  <c r="T5" i="41"/>
  <c r="J5" i="41"/>
  <c r="I5" i="41"/>
  <c r="H5" i="41"/>
  <c r="M133" i="40"/>
  <c r="L133" i="40"/>
  <c r="K133" i="40"/>
  <c r="I133" i="40"/>
  <c r="H133" i="40"/>
  <c r="J5" i="40"/>
  <c r="L133" i="39"/>
  <c r="I133" i="39"/>
  <c r="T5" i="39"/>
  <c r="N5" i="39"/>
  <c r="L5" i="39"/>
  <c r="F5" i="39"/>
  <c r="N133" i="38"/>
  <c r="M133" i="38"/>
  <c r="K133" i="38"/>
  <c r="I133" i="38"/>
  <c r="P5" i="38"/>
  <c r="I123" i="37"/>
  <c r="G123" i="37"/>
  <c r="H5" i="37"/>
  <c r="AO29" i="35"/>
  <c r="AR7" i="35"/>
  <c r="AQ7" i="35"/>
  <c r="AO7" i="35"/>
  <c r="AN7" i="35"/>
  <c r="AE7" i="35"/>
  <c r="Y7" i="35"/>
  <c r="P7" i="35"/>
  <c r="N96" i="33"/>
  <c r="L96" i="33"/>
  <c r="F96" i="33"/>
  <c r="D96" i="33"/>
  <c r="O96" i="33"/>
  <c r="H96" i="33"/>
  <c r="O74" i="33"/>
  <c r="D74" i="33"/>
  <c r="L74" i="33"/>
  <c r="J74" i="33"/>
  <c r="H74" i="33"/>
  <c r="F74" i="33"/>
  <c r="J52" i="33"/>
  <c r="F52" i="33"/>
  <c r="D52" i="33"/>
  <c r="N30" i="33"/>
  <c r="D30" i="33"/>
  <c r="O8" i="33"/>
  <c r="D8" i="33"/>
  <c r="N96" i="31"/>
  <c r="J96" i="31"/>
  <c r="H96" i="31"/>
  <c r="F96" i="31"/>
  <c r="L96" i="31"/>
  <c r="D96" i="31"/>
  <c r="N74" i="31"/>
  <c r="L74" i="31"/>
  <c r="H74" i="31"/>
  <c r="F74" i="31"/>
  <c r="J74" i="31"/>
  <c r="D74" i="31"/>
  <c r="L52" i="31"/>
  <c r="J52" i="31"/>
  <c r="H52" i="31"/>
  <c r="N52" i="31"/>
  <c r="F52" i="31"/>
  <c r="O52" i="31"/>
  <c r="J30" i="31"/>
  <c r="H30" i="31"/>
  <c r="H8" i="31"/>
  <c r="F8" i="31"/>
  <c r="D8" i="31"/>
  <c r="L8" i="31"/>
  <c r="J8" i="31"/>
  <c r="O272" i="30"/>
  <c r="F272" i="30"/>
  <c r="D272" i="30"/>
  <c r="L272" i="30"/>
  <c r="J272" i="30"/>
  <c r="H272" i="30"/>
  <c r="C271" i="30"/>
  <c r="B270" i="30"/>
  <c r="L250" i="30"/>
  <c r="J250" i="30"/>
  <c r="D250" i="30"/>
  <c r="O250" i="30"/>
  <c r="F250" i="30"/>
  <c r="C249" i="30"/>
  <c r="B248" i="30"/>
  <c r="N228" i="30"/>
  <c r="F228" i="30"/>
  <c r="D228" i="30"/>
  <c r="O228" i="30"/>
  <c r="H228" i="30"/>
  <c r="C227" i="30"/>
  <c r="B226" i="30"/>
  <c r="J206" i="30"/>
  <c r="H206" i="30"/>
  <c r="D206" i="30"/>
  <c r="L206" i="30"/>
  <c r="C205" i="30"/>
  <c r="B204" i="30"/>
  <c r="H184" i="30"/>
  <c r="D184" i="30"/>
  <c r="C183" i="30"/>
  <c r="F184" i="30" s="1"/>
  <c r="B182" i="30"/>
  <c r="L162" i="30"/>
  <c r="F162" i="30"/>
  <c r="D162" i="30"/>
  <c r="N162" i="30"/>
  <c r="J162" i="30"/>
  <c r="C161" i="30"/>
  <c r="O162" i="30" s="1"/>
  <c r="B160" i="30"/>
  <c r="L140" i="30"/>
  <c r="F140" i="30"/>
  <c r="D140" i="30"/>
  <c r="N140" i="30"/>
  <c r="J140" i="30"/>
  <c r="C139" i="30"/>
  <c r="O140" i="30" s="1"/>
  <c r="B138" i="30"/>
  <c r="L118" i="30"/>
  <c r="F118" i="30"/>
  <c r="D118" i="30"/>
  <c r="N118" i="30"/>
  <c r="J118" i="30"/>
  <c r="C117" i="30"/>
  <c r="O118" i="30" s="1"/>
  <c r="B116" i="30"/>
  <c r="L96" i="30"/>
  <c r="F96" i="30"/>
  <c r="D96" i="30"/>
  <c r="O96" i="30"/>
  <c r="J96" i="30"/>
  <c r="C95" i="30"/>
  <c r="J74" i="30"/>
  <c r="D74" i="30"/>
  <c r="L74" i="30"/>
  <c r="C73" i="30"/>
  <c r="H52" i="30"/>
  <c r="D52" i="30"/>
  <c r="C51" i="30"/>
  <c r="O30" i="30"/>
  <c r="N30" i="30"/>
  <c r="L30" i="30"/>
  <c r="D30" i="30"/>
  <c r="F30" i="30"/>
  <c r="C29" i="30"/>
  <c r="L8" i="30"/>
  <c r="J8" i="30"/>
  <c r="D8" i="30"/>
  <c r="O8" i="30"/>
  <c r="F8" i="30"/>
  <c r="C7" i="30"/>
  <c r="B4" i="28"/>
  <c r="B3" i="27"/>
  <c r="M6" i="26"/>
  <c r="K6" i="26"/>
  <c r="J6" i="26"/>
  <c r="B4" i="26"/>
  <c r="N96" i="25"/>
  <c r="L96" i="25"/>
  <c r="F96" i="25"/>
  <c r="D96" i="25"/>
  <c r="L74" i="25"/>
  <c r="J74" i="25"/>
  <c r="O74" i="25"/>
  <c r="D74" i="25"/>
  <c r="L52" i="25"/>
  <c r="J52" i="25"/>
  <c r="H52" i="25"/>
  <c r="N52" i="25"/>
  <c r="H30" i="25"/>
  <c r="F30" i="25"/>
  <c r="D30" i="25"/>
  <c r="J30" i="25"/>
  <c r="O8" i="25"/>
  <c r="F8" i="25"/>
  <c r="D8" i="25"/>
  <c r="L8" i="25"/>
  <c r="J8" i="25"/>
  <c r="H8" i="25"/>
  <c r="D254" i="24"/>
  <c r="H254" i="24"/>
  <c r="C253" i="24"/>
  <c r="B252" i="24"/>
  <c r="D228" i="24"/>
  <c r="H228" i="24"/>
  <c r="C227" i="24"/>
  <c r="B226" i="24"/>
  <c r="D206" i="24"/>
  <c r="H206" i="24"/>
  <c r="C205" i="24"/>
  <c r="B204" i="24"/>
  <c r="H184" i="24"/>
  <c r="C183" i="24"/>
  <c r="D184" i="24" s="1"/>
  <c r="B182" i="24"/>
  <c r="F162" i="24"/>
  <c r="D162" i="24"/>
  <c r="H162" i="24"/>
  <c r="C161" i="24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C73" i="24"/>
  <c r="D74" i="24" s="1"/>
  <c r="H52" i="24"/>
  <c r="C51" i="24"/>
  <c r="H30" i="24"/>
  <c r="C29" i="24"/>
  <c r="D30" i="24" s="1"/>
  <c r="F8" i="24"/>
  <c r="D8" i="24"/>
  <c r="L8" i="24"/>
  <c r="H8" i="24"/>
  <c r="AB7" i="22"/>
  <c r="Z7" i="22"/>
  <c r="Y7" i="22"/>
  <c r="X7" i="22"/>
  <c r="AA7" i="22"/>
  <c r="M7" i="22"/>
  <c r="N7" i="22"/>
  <c r="B4" i="22"/>
  <c r="T8" i="21"/>
  <c r="J8" i="21"/>
  <c r="I8" i="21"/>
  <c r="B5" i="21"/>
  <c r="B4" i="19"/>
  <c r="Z6" i="18"/>
  <c r="AA6" i="18"/>
  <c r="S6" i="18"/>
  <c r="R6" i="18"/>
  <c r="K6" i="18"/>
  <c r="J6" i="18"/>
  <c r="I6" i="18"/>
  <c r="B3" i="18"/>
  <c r="AA7" i="17"/>
  <c r="Y7" i="17"/>
  <c r="Z7" i="17"/>
  <c r="J7" i="17"/>
  <c r="I7" i="17"/>
  <c r="B4" i="17"/>
  <c r="Z7" i="16"/>
  <c r="Y7" i="16"/>
  <c r="AA7" i="16"/>
  <c r="X7" i="16"/>
  <c r="M7" i="16"/>
  <c r="J7" i="16"/>
  <c r="L7" i="16"/>
  <c r="K7" i="16"/>
  <c r="B4" i="16"/>
  <c r="M7" i="15"/>
  <c r="K7" i="15"/>
  <c r="J7" i="15"/>
  <c r="L7" i="15"/>
  <c r="B4" i="15"/>
  <c r="U9" i="14"/>
  <c r="J9" i="14"/>
  <c r="B6" i="14"/>
  <c r="K6" i="13"/>
  <c r="J6" i="13"/>
  <c r="B3" i="13"/>
  <c r="N5" i="12"/>
  <c r="M5" i="12"/>
  <c r="L5" i="12"/>
  <c r="N96" i="10"/>
  <c r="L96" i="10"/>
  <c r="D96" i="10"/>
  <c r="C95" i="10"/>
  <c r="O74" i="10"/>
  <c r="N74" i="10"/>
  <c r="L74" i="10"/>
  <c r="J74" i="10"/>
  <c r="D74" i="10"/>
  <c r="C73" i="10"/>
  <c r="N52" i="10"/>
  <c r="L52" i="10"/>
  <c r="J52" i="10"/>
  <c r="H52" i="10"/>
  <c r="D52" i="10"/>
  <c r="C51" i="10"/>
  <c r="O30" i="10"/>
  <c r="N30" i="10"/>
  <c r="L30" i="10"/>
  <c r="J30" i="10"/>
  <c r="H30" i="10"/>
  <c r="F30" i="10"/>
  <c r="D30" i="10"/>
  <c r="C29" i="10"/>
  <c r="N8" i="10"/>
  <c r="L8" i="10"/>
  <c r="H8" i="10"/>
  <c r="F8" i="10"/>
  <c r="D8" i="10"/>
  <c r="C7" i="10"/>
  <c r="P8" i="9"/>
  <c r="S8" i="9"/>
  <c r="L272" i="8"/>
  <c r="J272" i="8"/>
  <c r="H272" i="8"/>
  <c r="D272" i="8"/>
  <c r="F272" i="8"/>
  <c r="C271" i="8"/>
  <c r="B270" i="8"/>
  <c r="L250" i="8"/>
  <c r="J250" i="8"/>
  <c r="H250" i="8"/>
  <c r="D250" i="8"/>
  <c r="F250" i="8"/>
  <c r="C249" i="8"/>
  <c r="B248" i="8"/>
  <c r="L228" i="8"/>
  <c r="J228" i="8"/>
  <c r="H228" i="8"/>
  <c r="D228" i="8"/>
  <c r="F228" i="8"/>
  <c r="C227" i="8"/>
  <c r="B226" i="8"/>
  <c r="N206" i="8"/>
  <c r="L206" i="8"/>
  <c r="J206" i="8"/>
  <c r="H206" i="8"/>
  <c r="D206" i="8"/>
  <c r="O206" i="8"/>
  <c r="F206" i="8"/>
  <c r="C205" i="8"/>
  <c r="B204" i="8"/>
  <c r="N184" i="8"/>
  <c r="L184" i="8"/>
  <c r="H184" i="8"/>
  <c r="D184" i="8"/>
  <c r="O184" i="8"/>
  <c r="J184" i="8"/>
  <c r="F184" i="8"/>
  <c r="C183" i="8"/>
  <c r="B182" i="8"/>
  <c r="L162" i="8"/>
  <c r="J162" i="8"/>
  <c r="H162" i="8"/>
  <c r="D162" i="8"/>
  <c r="F162" i="8"/>
  <c r="C161" i="8"/>
  <c r="B160" i="8"/>
  <c r="N140" i="8"/>
  <c r="L140" i="8"/>
  <c r="J140" i="8"/>
  <c r="H140" i="8"/>
  <c r="D140" i="8"/>
  <c r="O140" i="8"/>
  <c r="F140" i="8"/>
  <c r="C139" i="8"/>
  <c r="B138" i="8"/>
  <c r="N118" i="8"/>
  <c r="L118" i="8"/>
  <c r="J118" i="8"/>
  <c r="H118" i="8"/>
  <c r="D118" i="8"/>
  <c r="O118" i="8"/>
  <c r="F118" i="8"/>
  <c r="C117" i="8"/>
  <c r="B116" i="8"/>
  <c r="L96" i="8"/>
  <c r="J96" i="8"/>
  <c r="D96" i="8"/>
  <c r="O96" i="8"/>
  <c r="H96" i="8"/>
  <c r="F96" i="8"/>
  <c r="C95" i="8"/>
  <c r="O74" i="8"/>
  <c r="J74" i="8"/>
  <c r="H74" i="8"/>
  <c r="F74" i="8"/>
  <c r="D74" i="8"/>
  <c r="C73" i="8"/>
  <c r="N52" i="8"/>
  <c r="H52" i="8"/>
  <c r="F52" i="8"/>
  <c r="D52" i="8"/>
  <c r="C51" i="8"/>
  <c r="H30" i="8"/>
  <c r="F30" i="8"/>
  <c r="D30" i="8"/>
  <c r="L30" i="8"/>
  <c r="J30" i="8"/>
  <c r="C29" i="8"/>
  <c r="O8" i="8"/>
  <c r="H8" i="8"/>
  <c r="F8" i="8"/>
  <c r="D8" i="8"/>
  <c r="N8" i="8"/>
  <c r="L8" i="8"/>
  <c r="J8" i="8"/>
  <c r="C7" i="8"/>
  <c r="B3" i="6"/>
  <c r="W6" i="5"/>
  <c r="U6" i="5"/>
  <c r="T6" i="5"/>
  <c r="S6" i="5"/>
  <c r="M6" i="5"/>
  <c r="L152" i="3"/>
  <c r="K79" i="3"/>
  <c r="L79" i="3"/>
  <c r="N6" i="3"/>
  <c r="N56" i="2"/>
  <c r="N31" i="2"/>
  <c r="K31" i="2"/>
  <c r="J31" i="2"/>
  <c r="N6" i="2"/>
  <c r="M6" i="2"/>
  <c r="J6" i="2"/>
  <c r="F10" i="33"/>
  <c r="J106" i="31"/>
  <c r="J80" i="31"/>
  <c r="L77" i="31"/>
  <c r="L62" i="31"/>
  <c r="J56" i="31"/>
  <c r="J54" i="31"/>
  <c r="L87" i="31"/>
  <c r="L19" i="31"/>
  <c r="L16" i="31"/>
  <c r="L83" i="33"/>
  <c r="J103" i="31"/>
  <c r="L86" i="31"/>
  <c r="H83" i="31"/>
  <c r="H77" i="31"/>
  <c r="H61" i="31"/>
  <c r="L57" i="31"/>
  <c r="H53" i="31"/>
  <c r="J61" i="31"/>
  <c r="J21" i="31"/>
  <c r="L20" i="31"/>
  <c r="J18" i="31"/>
  <c r="L17" i="31"/>
  <c r="L14" i="31"/>
  <c r="L11" i="31"/>
  <c r="F108" i="33"/>
  <c r="J105" i="31"/>
  <c r="L65" i="33"/>
  <c r="H20" i="33"/>
  <c r="H17" i="33"/>
  <c r="F14" i="33"/>
  <c r="H80" i="33"/>
  <c r="J40" i="31"/>
  <c r="H18" i="31"/>
  <c r="H13" i="31"/>
  <c r="F12" i="33"/>
  <c r="H81" i="31"/>
  <c r="H62" i="31"/>
  <c r="J37" i="31"/>
  <c r="H20" i="31"/>
  <c r="H15" i="31"/>
  <c r="L12" i="31"/>
  <c r="H10" i="31"/>
  <c r="F285" i="30"/>
  <c r="J277" i="30"/>
  <c r="L273" i="30"/>
  <c r="L262" i="30"/>
  <c r="L257" i="30"/>
  <c r="L255" i="30"/>
  <c r="L254" i="30"/>
  <c r="F253" i="30"/>
  <c r="J252" i="30"/>
  <c r="H9" i="33"/>
  <c r="J98" i="31"/>
  <c r="L84" i="31"/>
  <c r="L58" i="31"/>
  <c r="H12" i="31"/>
  <c r="L9" i="31"/>
  <c r="F273" i="30"/>
  <c r="H257" i="30"/>
  <c r="J256" i="30"/>
  <c r="H219" i="30"/>
  <c r="F217" i="30"/>
  <c r="J216" i="30"/>
  <c r="H58" i="31"/>
  <c r="L39" i="31"/>
  <c r="F20" i="31"/>
  <c r="L79" i="31"/>
  <c r="J64" i="31"/>
  <c r="J57" i="31"/>
  <c r="L41" i="31"/>
  <c r="L36" i="31"/>
  <c r="J19" i="31"/>
  <c r="F17" i="31"/>
  <c r="J14" i="31"/>
  <c r="L275" i="30"/>
  <c r="F262" i="30"/>
  <c r="H258" i="30"/>
  <c r="L253" i="30"/>
  <c r="J251" i="30"/>
  <c r="L21" i="33"/>
  <c r="J86" i="31"/>
  <c r="H78" i="31"/>
  <c r="L35" i="31"/>
  <c r="J13" i="31"/>
  <c r="H86" i="31"/>
  <c r="J43" i="31"/>
  <c r="H21" i="31"/>
  <c r="H16" i="31"/>
  <c r="J10" i="31"/>
  <c r="L43" i="31"/>
  <c r="J11" i="31"/>
  <c r="F209" i="30"/>
  <c r="L108" i="30"/>
  <c r="F106" i="30"/>
  <c r="H104" i="30"/>
  <c r="J102" i="30"/>
  <c r="L100" i="30"/>
  <c r="F98" i="30"/>
  <c r="F60" i="30"/>
  <c r="L43" i="30"/>
  <c r="F41" i="30"/>
  <c r="H39" i="30"/>
  <c r="J37" i="30"/>
  <c r="L35" i="30"/>
  <c r="F33" i="30"/>
  <c r="H31" i="30"/>
  <c r="J259" i="30"/>
  <c r="J214" i="30"/>
  <c r="L211" i="30"/>
  <c r="F109" i="30"/>
  <c r="H107" i="30"/>
  <c r="J105" i="30"/>
  <c r="L103" i="30"/>
  <c r="F101" i="30"/>
  <c r="H99" i="30"/>
  <c r="J97" i="30"/>
  <c r="H42" i="30"/>
  <c r="J40" i="30"/>
  <c r="L38" i="30"/>
  <c r="F36" i="30"/>
  <c r="H34" i="30"/>
  <c r="J32" i="30"/>
  <c r="J21" i="30"/>
  <c r="L19" i="30"/>
  <c r="F17" i="30"/>
  <c r="L63" i="31"/>
  <c r="L38" i="31"/>
  <c r="F274" i="30"/>
  <c r="F233" i="30"/>
  <c r="H231" i="30"/>
  <c r="L229" i="30"/>
  <c r="L217" i="30"/>
  <c r="F210" i="30"/>
  <c r="H207" i="30"/>
  <c r="J197" i="30"/>
  <c r="J108" i="30"/>
  <c r="L106" i="30"/>
  <c r="F104" i="30"/>
  <c r="H102" i="30"/>
  <c r="J100" i="30"/>
  <c r="L98" i="30"/>
  <c r="F85" i="30"/>
  <c r="L215" i="30"/>
  <c r="F214" i="30"/>
  <c r="F207" i="30"/>
  <c r="L109" i="30"/>
  <c r="F107" i="30"/>
  <c r="H105" i="30"/>
  <c r="J103" i="30"/>
  <c r="L101" i="30"/>
  <c r="F99" i="30"/>
  <c r="H97" i="30"/>
  <c r="F80" i="30"/>
  <c r="J65" i="30"/>
  <c r="F61" i="30"/>
  <c r="H59" i="30"/>
  <c r="J57" i="30"/>
  <c r="F53" i="30"/>
  <c r="F42" i="30"/>
  <c r="H40" i="30"/>
  <c r="L33" i="31"/>
  <c r="F282" i="30"/>
  <c r="J215" i="30"/>
  <c r="H211" i="30"/>
  <c r="J208" i="30"/>
  <c r="H108" i="30"/>
  <c r="J106" i="30"/>
  <c r="L104" i="30"/>
  <c r="F102" i="30"/>
  <c r="H100" i="30"/>
  <c r="J98" i="30"/>
  <c r="F56" i="30"/>
  <c r="H43" i="30"/>
  <c r="J41" i="30"/>
  <c r="L39" i="30"/>
  <c r="F37" i="30"/>
  <c r="H35" i="30"/>
  <c r="J33" i="30"/>
  <c r="L31" i="30"/>
  <c r="J16" i="31"/>
  <c r="L279" i="30"/>
  <c r="H263" i="30"/>
  <c r="L213" i="30"/>
  <c r="J209" i="30"/>
  <c r="L219" i="30"/>
  <c r="F14" i="31"/>
  <c r="H218" i="30"/>
  <c r="H216" i="30"/>
  <c r="J213" i="30"/>
  <c r="H109" i="30"/>
  <c r="J107" i="30"/>
  <c r="L105" i="30"/>
  <c r="F103" i="30"/>
  <c r="H101" i="30"/>
  <c r="J99" i="30"/>
  <c r="L97" i="30"/>
  <c r="F57" i="30"/>
  <c r="J42" i="30"/>
  <c r="L40" i="30"/>
  <c r="F38" i="30"/>
  <c r="H36" i="30"/>
  <c r="J34" i="30"/>
  <c r="L32" i="30"/>
  <c r="F197" i="30"/>
  <c r="J104" i="30"/>
  <c r="F86" i="30"/>
  <c r="F77" i="30"/>
  <c r="H65" i="30"/>
  <c r="F62" i="30"/>
  <c r="J55" i="30"/>
  <c r="L37" i="30"/>
  <c r="F35" i="30"/>
  <c r="J31" i="30"/>
  <c r="H21" i="30"/>
  <c r="L20" i="30"/>
  <c r="J16" i="30"/>
  <c r="L14" i="30"/>
  <c r="F12" i="30"/>
  <c r="H10" i="30"/>
  <c r="J78" i="31"/>
  <c r="J109" i="30"/>
  <c r="J101" i="30"/>
  <c r="H75" i="30"/>
  <c r="J63" i="30"/>
  <c r="H60" i="30"/>
  <c r="J43" i="30"/>
  <c r="F40" i="30"/>
  <c r="H37" i="30"/>
  <c r="L33" i="30"/>
  <c r="F31" i="30"/>
  <c r="F19" i="30"/>
  <c r="J18" i="30"/>
  <c r="F15" i="30"/>
  <c r="H13" i="30"/>
  <c r="J11" i="30"/>
  <c r="L9" i="30"/>
  <c r="H106" i="30"/>
  <c r="H83" i="30"/>
  <c r="J58" i="30"/>
  <c r="J83" i="30"/>
  <c r="L41" i="30"/>
  <c r="J38" i="30"/>
  <c r="H32" i="30"/>
  <c r="F21" i="30"/>
  <c r="J20" i="30"/>
  <c r="H18" i="30"/>
  <c r="L17" i="30"/>
  <c r="H16" i="30"/>
  <c r="J14" i="30"/>
  <c r="L12" i="30"/>
  <c r="F10" i="30"/>
  <c r="H103" i="30"/>
  <c r="J85" i="30"/>
  <c r="J81" i="30"/>
  <c r="F78" i="30"/>
  <c r="F58" i="30"/>
  <c r="H85" i="30"/>
  <c r="F43" i="30"/>
  <c r="H38" i="30"/>
  <c r="L34" i="30"/>
  <c r="F32" i="30"/>
  <c r="L15" i="30"/>
  <c r="F13" i="30"/>
  <c r="H11" i="30"/>
  <c r="J9" i="30"/>
  <c r="F215" i="30"/>
  <c r="F108" i="30"/>
  <c r="H98" i="30"/>
  <c r="H76" i="30"/>
  <c r="H56" i="30"/>
  <c r="F87" i="30"/>
  <c r="H41" i="30"/>
  <c r="H33" i="30"/>
  <c r="H20" i="30"/>
  <c r="F18" i="30"/>
  <c r="J17" i="30"/>
  <c r="F16" i="30"/>
  <c r="H14" i="30"/>
  <c r="J12" i="30"/>
  <c r="L10" i="30"/>
  <c r="L230" i="30"/>
  <c r="H212" i="30"/>
  <c r="J195" i="30"/>
  <c r="J186" i="30"/>
  <c r="L102" i="30"/>
  <c r="F100" i="30"/>
  <c r="H84" i="30"/>
  <c r="J82" i="30"/>
  <c r="H79" i="30"/>
  <c r="J62" i="30"/>
  <c r="F59" i="30"/>
  <c r="F39" i="30"/>
  <c r="L36" i="30"/>
  <c r="F34" i="30"/>
  <c r="H17" i="30"/>
  <c r="L16" i="30"/>
  <c r="F14" i="30"/>
  <c r="H12" i="30"/>
  <c r="J10" i="30"/>
  <c r="F255" i="30"/>
  <c r="H185" i="30"/>
  <c r="L99" i="30"/>
  <c r="F97" i="30"/>
  <c r="J77" i="30"/>
  <c r="L60" i="30"/>
  <c r="H57" i="30"/>
  <c r="F54" i="30"/>
  <c r="J36" i="30"/>
  <c r="H19" i="30"/>
  <c r="L18" i="30"/>
  <c r="H15" i="30"/>
  <c r="J13" i="30"/>
  <c r="L11" i="30"/>
  <c r="F9" i="30"/>
  <c r="L187" i="30"/>
  <c r="L61" i="30"/>
  <c r="J39" i="30"/>
  <c r="F34" i="28"/>
  <c r="E20" i="28"/>
  <c r="G146" i="27"/>
  <c r="F132" i="27"/>
  <c r="E118" i="27"/>
  <c r="D104" i="27"/>
  <c r="C90" i="27"/>
  <c r="G34" i="27"/>
  <c r="F20" i="27"/>
  <c r="G132" i="26"/>
  <c r="F118" i="26"/>
  <c r="E104" i="26"/>
  <c r="F119" i="30"/>
  <c r="G160" i="27"/>
  <c r="F146" i="27"/>
  <c r="E132" i="27"/>
  <c r="D118" i="27"/>
  <c r="C104" i="27"/>
  <c r="G48" i="27"/>
  <c r="F34" i="27"/>
  <c r="E20" i="27"/>
  <c r="G146" i="26"/>
  <c r="F132" i="26"/>
  <c r="L21" i="30"/>
  <c r="F11" i="30"/>
  <c r="F160" i="27"/>
  <c r="E146" i="27"/>
  <c r="D132" i="27"/>
  <c r="C118" i="27"/>
  <c r="G62" i="27"/>
  <c r="F48" i="27"/>
  <c r="E34" i="27"/>
  <c r="D20" i="27"/>
  <c r="G160" i="26"/>
  <c r="F146" i="26"/>
  <c r="E132" i="26"/>
  <c r="D118" i="26"/>
  <c r="C104" i="26"/>
  <c r="F141" i="30"/>
  <c r="J54" i="30"/>
  <c r="J35" i="30"/>
  <c r="J15" i="30"/>
  <c r="E160" i="27"/>
  <c r="D146" i="27"/>
  <c r="C132" i="27"/>
  <c r="G76" i="27"/>
  <c r="F62" i="27"/>
  <c r="E48" i="27"/>
  <c r="D34" i="27"/>
  <c r="C20" i="27"/>
  <c r="F160" i="26"/>
  <c r="E146" i="26"/>
  <c r="D132" i="26"/>
  <c r="C118" i="26"/>
  <c r="H54" i="31"/>
  <c r="H87" i="30"/>
  <c r="F20" i="30"/>
  <c r="C160" i="28"/>
  <c r="D76" i="28"/>
  <c r="D62" i="28"/>
  <c r="C48" i="28"/>
  <c r="D160" i="27"/>
  <c r="C146" i="27"/>
  <c r="F105" i="30"/>
  <c r="L42" i="30"/>
  <c r="L13" i="30"/>
  <c r="G118" i="27"/>
  <c r="F104" i="27"/>
  <c r="E90" i="27"/>
  <c r="D76" i="27"/>
  <c r="C62" i="27"/>
  <c r="C160" i="26"/>
  <c r="G104" i="26"/>
  <c r="J232" i="30"/>
  <c r="F81" i="30"/>
  <c r="F20" i="28"/>
  <c r="G132" i="27"/>
  <c r="F118" i="27"/>
  <c r="E104" i="27"/>
  <c r="D90" i="27"/>
  <c r="C76" i="27"/>
  <c r="G20" i="27"/>
  <c r="G118" i="26"/>
  <c r="F104" i="26"/>
  <c r="L107" i="30"/>
  <c r="G104" i="27"/>
  <c r="E76" i="27"/>
  <c r="C48" i="27"/>
  <c r="C146" i="26"/>
  <c r="E118" i="26"/>
  <c r="G62" i="26"/>
  <c r="F48" i="26"/>
  <c r="E34" i="26"/>
  <c r="D20" i="26"/>
  <c r="J109" i="25"/>
  <c r="F105" i="25"/>
  <c r="H103" i="25"/>
  <c r="J101" i="25"/>
  <c r="F97" i="25"/>
  <c r="F86" i="25"/>
  <c r="H84" i="25"/>
  <c r="J82" i="25"/>
  <c r="F78" i="25"/>
  <c r="H76" i="25"/>
  <c r="H65" i="25"/>
  <c r="J63" i="25"/>
  <c r="F59" i="25"/>
  <c r="H57" i="25"/>
  <c r="J55" i="25"/>
  <c r="F40" i="25"/>
  <c r="H38" i="25"/>
  <c r="J36" i="25"/>
  <c r="F32" i="25"/>
  <c r="F21" i="25"/>
  <c r="H19" i="25"/>
  <c r="J17" i="25"/>
  <c r="L15" i="25"/>
  <c r="F13" i="25"/>
  <c r="H11" i="25"/>
  <c r="J9" i="25"/>
  <c r="G76" i="26"/>
  <c r="F62" i="26"/>
  <c r="E48" i="26"/>
  <c r="D34" i="26"/>
  <c r="C20" i="26"/>
  <c r="F108" i="25"/>
  <c r="H106" i="25"/>
  <c r="J104" i="25"/>
  <c r="F100" i="25"/>
  <c r="H98" i="25"/>
  <c r="H87" i="25"/>
  <c r="J85" i="25"/>
  <c r="F81" i="25"/>
  <c r="H79" i="25"/>
  <c r="J77" i="25"/>
  <c r="F62" i="25"/>
  <c r="H60" i="25"/>
  <c r="J58" i="25"/>
  <c r="F54" i="25"/>
  <c r="F43" i="25"/>
  <c r="H41" i="25"/>
  <c r="J39" i="25"/>
  <c r="F35" i="25"/>
  <c r="H33" i="25"/>
  <c r="J31" i="25"/>
  <c r="J20" i="25"/>
  <c r="L18" i="25"/>
  <c r="F16" i="25"/>
  <c r="H14" i="25"/>
  <c r="J12" i="25"/>
  <c r="L10" i="25"/>
  <c r="G90" i="26"/>
  <c r="F76" i="26"/>
  <c r="E62" i="26"/>
  <c r="D48" i="26"/>
  <c r="C34" i="26"/>
  <c r="H109" i="25"/>
  <c r="J107" i="25"/>
  <c r="F103" i="25"/>
  <c r="H101" i="25"/>
  <c r="J99" i="25"/>
  <c r="F84" i="25"/>
  <c r="H82" i="25"/>
  <c r="J80" i="25"/>
  <c r="F76" i="25"/>
  <c r="F65" i="25"/>
  <c r="H63" i="25"/>
  <c r="J61" i="25"/>
  <c r="F57" i="25"/>
  <c r="H55" i="25"/>
  <c r="J53" i="25"/>
  <c r="J42" i="25"/>
  <c r="F38" i="25"/>
  <c r="H36" i="25"/>
  <c r="J34" i="25"/>
  <c r="L21" i="25"/>
  <c r="F19" i="25"/>
  <c r="H17" i="25"/>
  <c r="J15" i="25"/>
  <c r="L13" i="25"/>
  <c r="F11" i="25"/>
  <c r="H9" i="25"/>
  <c r="J19" i="30"/>
  <c r="G90" i="27"/>
  <c r="E62" i="27"/>
  <c r="C34" i="27"/>
  <c r="E160" i="26"/>
  <c r="C132" i="26"/>
  <c r="F90" i="26"/>
  <c r="E76" i="26"/>
  <c r="D62" i="26"/>
  <c r="C48" i="26"/>
  <c r="F106" i="25"/>
  <c r="H104" i="25"/>
  <c r="J102" i="25"/>
  <c r="F98" i="25"/>
  <c r="F87" i="25"/>
  <c r="H85" i="25"/>
  <c r="J83" i="25"/>
  <c r="F79" i="25"/>
  <c r="H77" i="25"/>
  <c r="J75" i="25"/>
  <c r="J64" i="25"/>
  <c r="F60" i="25"/>
  <c r="H58" i="25"/>
  <c r="J56" i="25"/>
  <c r="F41" i="25"/>
  <c r="H39" i="25"/>
  <c r="J37" i="25"/>
  <c r="F33" i="25"/>
  <c r="H31" i="25"/>
  <c r="H20" i="25"/>
  <c r="J18" i="25"/>
  <c r="L16" i="25"/>
  <c r="F14" i="25"/>
  <c r="H12" i="25"/>
  <c r="J10" i="25"/>
  <c r="F90" i="28"/>
  <c r="C160" i="27"/>
  <c r="F90" i="27"/>
  <c r="D62" i="27"/>
  <c r="D160" i="26"/>
  <c r="E90" i="26"/>
  <c r="D76" i="26"/>
  <c r="C62" i="26"/>
  <c r="F109" i="25"/>
  <c r="H107" i="25"/>
  <c r="J105" i="25"/>
  <c r="F101" i="25"/>
  <c r="H99" i="25"/>
  <c r="J97" i="25"/>
  <c r="J86" i="25"/>
  <c r="F82" i="25"/>
  <c r="H80" i="25"/>
  <c r="J78" i="25"/>
  <c r="F63" i="25"/>
  <c r="H61" i="25"/>
  <c r="J59" i="25"/>
  <c r="F55" i="25"/>
  <c r="H53" i="25"/>
  <c r="H42" i="25"/>
  <c r="J40" i="25"/>
  <c r="L38" i="25"/>
  <c r="F36" i="25"/>
  <c r="H34" i="25"/>
  <c r="J32" i="25"/>
  <c r="J21" i="25"/>
  <c r="L19" i="25"/>
  <c r="F17" i="25"/>
  <c r="H15" i="25"/>
  <c r="J13" i="25"/>
  <c r="L11" i="25"/>
  <c r="F9" i="25"/>
  <c r="F266" i="24"/>
  <c r="H264" i="24"/>
  <c r="J262" i="24"/>
  <c r="L260" i="24"/>
  <c r="F258" i="24"/>
  <c r="H256" i="24"/>
  <c r="F240" i="24"/>
  <c r="F163" i="30"/>
  <c r="D104" i="26"/>
  <c r="C90" i="26"/>
  <c r="G34" i="26"/>
  <c r="F20" i="26"/>
  <c r="F107" i="25"/>
  <c r="H105" i="25"/>
  <c r="J103" i="25"/>
  <c r="F99" i="25"/>
  <c r="H97" i="25"/>
  <c r="H86" i="25"/>
  <c r="J84" i="25"/>
  <c r="L82" i="25"/>
  <c r="F80" i="25"/>
  <c r="H78" i="25"/>
  <c r="J76" i="25"/>
  <c r="J65" i="25"/>
  <c r="L63" i="25"/>
  <c r="F61" i="25"/>
  <c r="H59" i="25"/>
  <c r="J57" i="25"/>
  <c r="L55" i="25"/>
  <c r="F53" i="25"/>
  <c r="F42" i="25"/>
  <c r="H40" i="25"/>
  <c r="J38" i="25"/>
  <c r="L36" i="25"/>
  <c r="F34" i="25"/>
  <c r="H32" i="25"/>
  <c r="H21" i="25"/>
  <c r="J19" i="25"/>
  <c r="L17" i="25"/>
  <c r="F15" i="25"/>
  <c r="H13" i="25"/>
  <c r="C76" i="28"/>
  <c r="F76" i="27"/>
  <c r="D48" i="27"/>
  <c r="D146" i="26"/>
  <c r="G48" i="26"/>
  <c r="F34" i="26"/>
  <c r="E20" i="26"/>
  <c r="H108" i="25"/>
  <c r="J106" i="25"/>
  <c r="L104" i="25"/>
  <c r="F102" i="25"/>
  <c r="H100" i="25"/>
  <c r="J98" i="25"/>
  <c r="J87" i="25"/>
  <c r="L85" i="25"/>
  <c r="F83" i="25"/>
  <c r="H81" i="25"/>
  <c r="J79" i="25"/>
  <c r="L77" i="25"/>
  <c r="F75" i="25"/>
  <c r="F64" i="25"/>
  <c r="H62" i="25"/>
  <c r="J60" i="25"/>
  <c r="L58" i="25"/>
  <c r="F56" i="25"/>
  <c r="H54" i="25"/>
  <c r="H43" i="25"/>
  <c r="D90" i="26"/>
  <c r="J81" i="25"/>
  <c r="F58" i="25"/>
  <c r="L41" i="25"/>
  <c r="F39" i="25"/>
  <c r="L107" i="25"/>
  <c r="H16" i="25"/>
  <c r="J11" i="25"/>
  <c r="F261" i="24"/>
  <c r="F262" i="24"/>
  <c r="H238" i="24"/>
  <c r="L234" i="24"/>
  <c r="F232" i="24"/>
  <c r="H214" i="24"/>
  <c r="L210" i="24"/>
  <c r="F208" i="24"/>
  <c r="G20" i="26"/>
  <c r="F104" i="25"/>
  <c r="J62" i="25"/>
  <c r="J41" i="25"/>
  <c r="L31" i="25"/>
  <c r="H18" i="25"/>
  <c r="L9" i="25"/>
  <c r="H259" i="24"/>
  <c r="F256" i="24"/>
  <c r="F241" i="24"/>
  <c r="J239" i="24"/>
  <c r="H233" i="24"/>
  <c r="L229" i="24"/>
  <c r="F219" i="24"/>
  <c r="J215" i="24"/>
  <c r="H209" i="24"/>
  <c r="F214" i="24"/>
  <c r="L193" i="24"/>
  <c r="H64" i="30"/>
  <c r="C76" i="26"/>
  <c r="J108" i="25"/>
  <c r="L98" i="25"/>
  <c r="F85" i="25"/>
  <c r="H75" i="25"/>
  <c r="L33" i="25"/>
  <c r="F31" i="25"/>
  <c r="L20" i="25"/>
  <c r="F18" i="25"/>
  <c r="H267" i="24"/>
  <c r="F264" i="24"/>
  <c r="J257" i="24"/>
  <c r="F238" i="24"/>
  <c r="J234" i="24"/>
  <c r="H216" i="24"/>
  <c r="L212" i="24"/>
  <c r="F210" i="24"/>
  <c r="L79" i="25"/>
  <c r="H56" i="25"/>
  <c r="J43" i="25"/>
  <c r="J33" i="25"/>
  <c r="F20" i="25"/>
  <c r="J265" i="24"/>
  <c r="H262" i="24"/>
  <c r="F259" i="24"/>
  <c r="L255" i="24"/>
  <c r="L240" i="24"/>
  <c r="H239" i="24"/>
  <c r="L235" i="24"/>
  <c r="F233" i="24"/>
  <c r="J229" i="24"/>
  <c r="J217" i="24"/>
  <c r="H211" i="24"/>
  <c r="L207" i="24"/>
  <c r="H185" i="24"/>
  <c r="H102" i="25"/>
  <c r="L60" i="25"/>
  <c r="J35" i="25"/>
  <c r="L12" i="25"/>
  <c r="F267" i="24"/>
  <c r="L263" i="24"/>
  <c r="J260" i="24"/>
  <c r="H257" i="24"/>
  <c r="J236" i="24"/>
  <c r="H230" i="24"/>
  <c r="L218" i="24"/>
  <c r="F216" i="24"/>
  <c r="J212" i="24"/>
  <c r="C62" i="28"/>
  <c r="L106" i="25"/>
  <c r="H83" i="25"/>
  <c r="H35" i="25"/>
  <c r="L14" i="25"/>
  <c r="F12" i="25"/>
  <c r="H10" i="25"/>
  <c r="H265" i="24"/>
  <c r="L258" i="24"/>
  <c r="J255" i="24"/>
  <c r="L237" i="24"/>
  <c r="F235" i="24"/>
  <c r="J231" i="24"/>
  <c r="H217" i="24"/>
  <c r="L213" i="24"/>
  <c r="F211" i="24"/>
  <c r="J207" i="24"/>
  <c r="L87" i="25"/>
  <c r="H64" i="25"/>
  <c r="J54" i="25"/>
  <c r="H37" i="25"/>
  <c r="J14" i="25"/>
  <c r="L266" i="24"/>
  <c r="J263" i="24"/>
  <c r="H236" i="24"/>
  <c r="L232" i="24"/>
  <c r="F230" i="24"/>
  <c r="F218" i="24"/>
  <c r="J214" i="24"/>
  <c r="H208" i="24"/>
  <c r="L215" i="24"/>
  <c r="H108" i="24"/>
  <c r="J106" i="24"/>
  <c r="L104" i="24"/>
  <c r="H100" i="24"/>
  <c r="J98" i="24"/>
  <c r="H43" i="24"/>
  <c r="J41" i="24"/>
  <c r="L39" i="24"/>
  <c r="H35" i="24"/>
  <c r="J33" i="24"/>
  <c r="L31" i="24"/>
  <c r="L20" i="24"/>
  <c r="H16" i="24"/>
  <c r="J14" i="24"/>
  <c r="L12" i="24"/>
  <c r="C161" i="22"/>
  <c r="G147" i="22"/>
  <c r="C133" i="22"/>
  <c r="G119" i="22"/>
  <c r="C105" i="22"/>
  <c r="G91" i="22"/>
  <c r="C77" i="22"/>
  <c r="G63" i="22"/>
  <c r="C49" i="22"/>
  <c r="G35" i="22"/>
  <c r="F21" i="22"/>
  <c r="J237" i="24"/>
  <c r="F236" i="24"/>
  <c r="H186" i="24"/>
  <c r="J109" i="24"/>
  <c r="L107" i="24"/>
  <c r="H103" i="24"/>
  <c r="J101" i="24"/>
  <c r="L99" i="24"/>
  <c r="L80" i="24"/>
  <c r="F78" i="24"/>
  <c r="J63" i="24"/>
  <c r="H57" i="24"/>
  <c r="J55" i="24"/>
  <c r="L53" i="24"/>
  <c r="L42" i="24"/>
  <c r="H38" i="24"/>
  <c r="J36" i="24"/>
  <c r="L34" i="24"/>
  <c r="F32" i="24"/>
  <c r="H19" i="24"/>
  <c r="J17" i="24"/>
  <c r="L15" i="24"/>
  <c r="F13" i="24"/>
  <c r="H11" i="24"/>
  <c r="J9" i="24"/>
  <c r="F147" i="22"/>
  <c r="F119" i="22"/>
  <c r="F91" i="22"/>
  <c r="F63" i="22"/>
  <c r="F213" i="24"/>
  <c r="L191" i="24"/>
  <c r="F186" i="24"/>
  <c r="H106" i="24"/>
  <c r="J104" i="24"/>
  <c r="L102" i="24"/>
  <c r="H98" i="24"/>
  <c r="L75" i="24"/>
  <c r="H41" i="24"/>
  <c r="J39" i="24"/>
  <c r="L37" i="24"/>
  <c r="H33" i="24"/>
  <c r="J31" i="24"/>
  <c r="J20" i="24"/>
  <c r="L18" i="24"/>
  <c r="H14" i="24"/>
  <c r="J12" i="24"/>
  <c r="L10" i="24"/>
  <c r="E147" i="22"/>
  <c r="E119" i="22"/>
  <c r="E91" i="22"/>
  <c r="E63" i="22"/>
  <c r="E35" i="22"/>
  <c r="D21" i="22"/>
  <c r="F77" i="25"/>
  <c r="L39" i="25"/>
  <c r="J16" i="25"/>
  <c r="L185" i="24"/>
  <c r="H109" i="24"/>
  <c r="J107" i="24"/>
  <c r="L105" i="24"/>
  <c r="H101" i="24"/>
  <c r="J99" i="24"/>
  <c r="L97" i="24"/>
  <c r="J42" i="24"/>
  <c r="L40" i="24"/>
  <c r="H36" i="24"/>
  <c r="J34" i="24"/>
  <c r="L32" i="24"/>
  <c r="L21" i="24"/>
  <c r="H17" i="24"/>
  <c r="J15" i="24"/>
  <c r="L13" i="24"/>
  <c r="H9" i="24"/>
  <c r="H161" i="22"/>
  <c r="D147" i="22"/>
  <c r="H133" i="22"/>
  <c r="D119" i="22"/>
  <c r="H105" i="22"/>
  <c r="D91" i="22"/>
  <c r="H77" i="22"/>
  <c r="D63" i="22"/>
  <c r="H49" i="22"/>
  <c r="D35" i="22"/>
  <c r="F37" i="25"/>
  <c r="J185" i="24"/>
  <c r="L108" i="24"/>
  <c r="H104" i="24"/>
  <c r="J102" i="24"/>
  <c r="L100" i="24"/>
  <c r="L43" i="24"/>
  <c r="H39" i="24"/>
  <c r="J37" i="24"/>
  <c r="L35" i="24"/>
  <c r="H31" i="24"/>
  <c r="H20" i="24"/>
  <c r="J18" i="24"/>
  <c r="L16" i="24"/>
  <c r="H12" i="24"/>
  <c r="J10" i="24"/>
  <c r="G161" i="22"/>
  <c r="C147" i="22"/>
  <c r="G133" i="22"/>
  <c r="C119" i="22"/>
  <c r="G105" i="22"/>
  <c r="C91" i="22"/>
  <c r="G77" i="22"/>
  <c r="C63" i="22"/>
  <c r="G49" i="22"/>
  <c r="C35" i="22"/>
  <c r="H9" i="30"/>
  <c r="F10" i="25"/>
  <c r="H241" i="24"/>
  <c r="H231" i="24"/>
  <c r="J108" i="24"/>
  <c r="L106" i="24"/>
  <c r="H102" i="24"/>
  <c r="J100" i="24"/>
  <c r="L98" i="24"/>
  <c r="L79" i="24"/>
  <c r="J54" i="24"/>
  <c r="J43" i="24"/>
  <c r="L41" i="24"/>
  <c r="H37" i="24"/>
  <c r="J35" i="24"/>
  <c r="L33" i="24"/>
  <c r="H18" i="24"/>
  <c r="J16" i="24"/>
  <c r="L14" i="24"/>
  <c r="H10" i="24"/>
  <c r="E161" i="22"/>
  <c r="E133" i="22"/>
  <c r="E105" i="22"/>
  <c r="E77" i="22"/>
  <c r="E49" i="22"/>
  <c r="H21" i="22"/>
  <c r="J100" i="25"/>
  <c r="H195" i="24"/>
  <c r="F153" i="24"/>
  <c r="H119" i="24"/>
  <c r="L109" i="24"/>
  <c r="H105" i="24"/>
  <c r="J103" i="24"/>
  <c r="L101" i="24"/>
  <c r="H97" i="24"/>
  <c r="L82" i="24"/>
  <c r="F80" i="24"/>
  <c r="J76" i="24"/>
  <c r="J65" i="24"/>
  <c r="L63" i="24"/>
  <c r="H59" i="24"/>
  <c r="J57" i="24"/>
  <c r="L55" i="24"/>
  <c r="H40" i="24"/>
  <c r="J38" i="24"/>
  <c r="L36" i="24"/>
  <c r="F34" i="24"/>
  <c r="H32" i="24"/>
  <c r="H21" i="24"/>
  <c r="J19" i="24"/>
  <c r="L17" i="24"/>
  <c r="F15" i="24"/>
  <c r="H13" i="24"/>
  <c r="J11" i="24"/>
  <c r="L9" i="24"/>
  <c r="D161" i="22"/>
  <c r="H147" i="22"/>
  <c r="D133" i="22"/>
  <c r="H119" i="22"/>
  <c r="D105" i="22"/>
  <c r="H91" i="22"/>
  <c r="D77" i="22"/>
  <c r="H63" i="22"/>
  <c r="D49" i="22"/>
  <c r="H35" i="22"/>
  <c r="G21" i="22"/>
  <c r="F170" i="24"/>
  <c r="F131" i="24"/>
  <c r="H121" i="24"/>
  <c r="J105" i="24"/>
  <c r="J40" i="24"/>
  <c r="F9" i="24"/>
  <c r="F148" i="21"/>
  <c r="F134" i="21"/>
  <c r="F120" i="21"/>
  <c r="F106" i="21"/>
  <c r="F92" i="21"/>
  <c r="F78" i="21"/>
  <c r="F64" i="21"/>
  <c r="F50" i="21"/>
  <c r="F36" i="21"/>
  <c r="F22" i="21"/>
  <c r="H219" i="24"/>
  <c r="J188" i="24"/>
  <c r="H151" i="24"/>
  <c r="J141" i="24"/>
  <c r="L125" i="24"/>
  <c r="J78" i="24"/>
  <c r="H61" i="24"/>
  <c r="F37" i="24"/>
  <c r="J13" i="24"/>
  <c r="F35" i="22"/>
  <c r="E148" i="21"/>
  <c r="E134" i="21"/>
  <c r="E120" i="21"/>
  <c r="E106" i="21"/>
  <c r="E92" i="21"/>
  <c r="E78" i="21"/>
  <c r="E64" i="21"/>
  <c r="E50" i="21"/>
  <c r="E36" i="21"/>
  <c r="E22" i="21"/>
  <c r="J209" i="24"/>
  <c r="F197" i="24"/>
  <c r="F109" i="24"/>
  <c r="H99" i="24"/>
  <c r="L65" i="24"/>
  <c r="H34" i="24"/>
  <c r="F49" i="22"/>
  <c r="F162" i="21"/>
  <c r="D148" i="21"/>
  <c r="D134" i="21"/>
  <c r="D120" i="21"/>
  <c r="D106" i="21"/>
  <c r="D92" i="21"/>
  <c r="D78" i="21"/>
  <c r="D64" i="21"/>
  <c r="D50" i="21"/>
  <c r="D36" i="21"/>
  <c r="D22" i="21"/>
  <c r="F145" i="24"/>
  <c r="H129" i="24"/>
  <c r="J119" i="24"/>
  <c r="L103" i="24"/>
  <c r="F82" i="24"/>
  <c r="L38" i="24"/>
  <c r="F17" i="24"/>
  <c r="F77" i="22"/>
  <c r="E162" i="21"/>
  <c r="C148" i="21"/>
  <c r="C134" i="21"/>
  <c r="C120" i="21"/>
  <c r="C106" i="21"/>
  <c r="C92" i="21"/>
  <c r="C78" i="21"/>
  <c r="C64" i="21"/>
  <c r="C50" i="21"/>
  <c r="C36" i="21"/>
  <c r="C22" i="21"/>
  <c r="F166" i="24"/>
  <c r="L174" i="24"/>
  <c r="J164" i="24"/>
  <c r="L153" i="24"/>
  <c r="H143" i="24"/>
  <c r="J127" i="24"/>
  <c r="H53" i="24"/>
  <c r="J87" i="24"/>
  <c r="H15" i="24"/>
  <c r="F161" i="22"/>
  <c r="F172" i="24"/>
  <c r="L147" i="24"/>
  <c r="H130" i="24"/>
  <c r="F101" i="24"/>
  <c r="F102" i="24"/>
  <c r="L84" i="24"/>
  <c r="F83" i="24"/>
  <c r="L57" i="24"/>
  <c r="H62" i="24"/>
  <c r="F36" i="24"/>
  <c r="L19" i="24"/>
  <c r="F18" i="24"/>
  <c r="V21" i="22"/>
  <c r="J97" i="24"/>
  <c r="L85" i="24"/>
  <c r="J59" i="24"/>
  <c r="J149" i="24"/>
  <c r="L76" i="24"/>
  <c r="J79" i="24"/>
  <c r="H42" i="24"/>
  <c r="D162" i="21"/>
  <c r="W160" i="18"/>
  <c r="O160" i="18"/>
  <c r="G160" i="18"/>
  <c r="U148" i="18"/>
  <c r="M148" i="18"/>
  <c r="E148" i="18"/>
  <c r="W134" i="18"/>
  <c r="O134" i="18"/>
  <c r="G134" i="18"/>
  <c r="C132" i="18"/>
  <c r="U118" i="18"/>
  <c r="M118" i="18"/>
  <c r="E118" i="18"/>
  <c r="C106" i="18"/>
  <c r="W104" i="18"/>
  <c r="O104" i="18"/>
  <c r="G104" i="18"/>
  <c r="U92" i="18"/>
  <c r="M92" i="18"/>
  <c r="E92" i="18"/>
  <c r="W78" i="18"/>
  <c r="O78" i="18"/>
  <c r="G78" i="18"/>
  <c r="C76" i="18"/>
  <c r="L58" i="24"/>
  <c r="J21" i="24"/>
  <c r="E21" i="22"/>
  <c r="C162" i="21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C21" i="22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H107" i="24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L261" i="24"/>
  <c r="L11" i="24"/>
  <c r="F105" i="22"/>
  <c r="X148" i="18"/>
  <c r="P148" i="18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L90" i="18"/>
  <c r="D90" i="18"/>
  <c r="V76" i="18"/>
  <c r="N76" i="18"/>
  <c r="F76" i="18"/>
  <c r="F124" i="24"/>
  <c r="W148" i="18"/>
  <c r="O148" i="18"/>
  <c r="G148" i="18"/>
  <c r="C146" i="18"/>
  <c r="U132" i="18"/>
  <c r="M132" i="18"/>
  <c r="E132" i="18"/>
  <c r="C120" i="18"/>
  <c r="W118" i="18"/>
  <c r="O118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X160" i="18"/>
  <c r="F148" i="18"/>
  <c r="X134" i="18"/>
  <c r="N118" i="18"/>
  <c r="N92" i="18"/>
  <c r="D76" i="18"/>
  <c r="M64" i="18"/>
  <c r="P62" i="18"/>
  <c r="N50" i="18"/>
  <c r="P36" i="18"/>
  <c r="D34" i="18"/>
  <c r="X20" i="18"/>
  <c r="P20" i="18"/>
  <c r="V8" i="18"/>
  <c r="N8" i="18"/>
  <c r="F8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E146" i="18"/>
  <c r="W132" i="18"/>
  <c r="E120" i="18"/>
  <c r="W106" i="18"/>
  <c r="M90" i="18"/>
  <c r="L64" i="18"/>
  <c r="N62" i="18"/>
  <c r="L50" i="18"/>
  <c r="P48" i="18"/>
  <c r="N36" i="18"/>
  <c r="P22" i="18"/>
  <c r="W20" i="18"/>
  <c r="O20" i="18"/>
  <c r="G20" i="18"/>
  <c r="U8" i="18"/>
  <c r="M8" i="18"/>
  <c r="E8" i="18"/>
  <c r="E49" i="17"/>
  <c r="F37" i="17"/>
  <c r="D35" i="17"/>
  <c r="E23" i="17"/>
  <c r="F21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P160" i="18"/>
  <c r="P134" i="18"/>
  <c r="F118" i="18"/>
  <c r="X104" i="18"/>
  <c r="F92" i="18"/>
  <c r="X78" i="18"/>
  <c r="M62" i="18"/>
  <c r="O48" i="18"/>
  <c r="M36" i="18"/>
  <c r="O22" i="18"/>
  <c r="V20" i="18"/>
  <c r="N20" i="18"/>
  <c r="F20" i="18"/>
  <c r="L8" i="18"/>
  <c r="D8" i="18"/>
  <c r="D49" i="17"/>
  <c r="E37" i="17"/>
  <c r="C35" i="17"/>
  <c r="D23" i="17"/>
  <c r="E21" i="17"/>
  <c r="G9" i="17"/>
  <c r="G133" i="16"/>
  <c r="O132" i="18"/>
  <c r="O106" i="18"/>
  <c r="E90" i="18"/>
  <c r="W76" i="18"/>
  <c r="E64" i="18"/>
  <c r="W50" i="18"/>
  <c r="G50" i="18"/>
  <c r="M34" i="18"/>
  <c r="U20" i="18"/>
  <c r="M20" i="18"/>
  <c r="E20" i="18"/>
  <c r="C8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D147" i="15"/>
  <c r="C133" i="15"/>
  <c r="G77" i="15"/>
  <c r="F133" i="22"/>
  <c r="N148" i="18"/>
  <c r="D132" i="18"/>
  <c r="V118" i="18"/>
  <c r="D106" i="18"/>
  <c r="V92" i="18"/>
  <c r="L76" i="18"/>
  <c r="U62" i="18"/>
  <c r="E62" i="18"/>
  <c r="C50" i="18"/>
  <c r="W48" i="18"/>
  <c r="G48" i="18"/>
  <c r="U36" i="18"/>
  <c r="E36" i="18"/>
  <c r="W22" i="18"/>
  <c r="G22" i="18"/>
  <c r="X8" i="18"/>
  <c r="P8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J86" i="24"/>
  <c r="J32" i="24"/>
  <c r="M146" i="18"/>
  <c r="M120" i="18"/>
  <c r="C104" i="18"/>
  <c r="U90" i="18"/>
  <c r="C78" i="18"/>
  <c r="G76" i="18"/>
  <c r="O50" i="18"/>
  <c r="C48" i="18"/>
  <c r="U34" i="18"/>
  <c r="E34" i="18"/>
  <c r="C22" i="18"/>
  <c r="W8" i="18"/>
  <c r="O8" i="18"/>
  <c r="G8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C134" i="18"/>
  <c r="G132" i="18"/>
  <c r="D50" i="18"/>
  <c r="V36" i="18"/>
  <c r="G161" i="16"/>
  <c r="E133" i="16"/>
  <c r="F121" i="16"/>
  <c r="G107" i="16"/>
  <c r="C93" i="16"/>
  <c r="D91" i="16"/>
  <c r="C51" i="16"/>
  <c r="G49" i="16"/>
  <c r="E147" i="15"/>
  <c r="E91" i="15"/>
  <c r="F77" i="15"/>
  <c r="G49" i="15"/>
  <c r="F35" i="15"/>
  <c r="G149" i="14"/>
  <c r="D135" i="14"/>
  <c r="F107" i="14"/>
  <c r="C93" i="14"/>
  <c r="E65" i="14"/>
  <c r="G37" i="14"/>
  <c r="D23" i="14"/>
  <c r="V148" i="18"/>
  <c r="L106" i="18"/>
  <c r="P104" i="18"/>
  <c r="L34" i="18"/>
  <c r="L20" i="18"/>
  <c r="F105" i="17"/>
  <c r="G93" i="17"/>
  <c r="D77" i="17"/>
  <c r="E65" i="17"/>
  <c r="C37" i="17"/>
  <c r="C21" i="17"/>
  <c r="E9" i="17"/>
  <c r="F161" i="16"/>
  <c r="G149" i="16"/>
  <c r="D133" i="16"/>
  <c r="E121" i="16"/>
  <c r="E107" i="16"/>
  <c r="F49" i="16"/>
  <c r="G21" i="16"/>
  <c r="C147" i="15"/>
  <c r="E77" i="15"/>
  <c r="G63" i="15"/>
  <c r="F49" i="15"/>
  <c r="E35" i="15"/>
  <c r="G21" i="15"/>
  <c r="F149" i="14"/>
  <c r="C135" i="14"/>
  <c r="E107" i="14"/>
  <c r="G79" i="14"/>
  <c r="D65" i="14"/>
  <c r="F37" i="14"/>
  <c r="C23" i="14"/>
  <c r="F55" i="24"/>
  <c r="U146" i="18"/>
  <c r="G106" i="18"/>
  <c r="U64" i="18"/>
  <c r="F36" i="18"/>
  <c r="X22" i="18"/>
  <c r="G133" i="17"/>
  <c r="E105" i="17"/>
  <c r="F93" i="17"/>
  <c r="C77" i="17"/>
  <c r="D65" i="17"/>
  <c r="D9" i="17"/>
  <c r="D107" i="16"/>
  <c r="E105" i="16"/>
  <c r="D65" i="16"/>
  <c r="G23" i="16"/>
  <c r="D9" i="16"/>
  <c r="F161" i="15"/>
  <c r="D77" i="15"/>
  <c r="F63" i="15"/>
  <c r="E49" i="15"/>
  <c r="D35" i="15"/>
  <c r="F21" i="15"/>
  <c r="E149" i="14"/>
  <c r="G121" i="14"/>
  <c r="D107" i="14"/>
  <c r="F79" i="14"/>
  <c r="C65" i="14"/>
  <c r="E37" i="14"/>
  <c r="P78" i="18"/>
  <c r="D64" i="18"/>
  <c r="X62" i="18"/>
  <c r="D20" i="18"/>
  <c r="C149" i="17"/>
  <c r="C105" i="16"/>
  <c r="G63" i="16"/>
  <c r="F23" i="16"/>
  <c r="D161" i="15"/>
  <c r="E63" i="15"/>
  <c r="D49" i="15"/>
  <c r="C35" i="15"/>
  <c r="E21" i="15"/>
  <c r="G163" i="14"/>
  <c r="D149" i="14"/>
  <c r="F121" i="14"/>
  <c r="C107" i="14"/>
  <c r="E79" i="14"/>
  <c r="G51" i="14"/>
  <c r="D37" i="14"/>
  <c r="C160" i="18"/>
  <c r="F62" i="18"/>
  <c r="X48" i="18"/>
  <c r="F119" i="17"/>
  <c r="G107" i="17"/>
  <c r="D91" i="17"/>
  <c r="E79" i="17"/>
  <c r="C51" i="17"/>
  <c r="C119" i="16"/>
  <c r="F93" i="16"/>
  <c r="C77" i="16"/>
  <c r="F35" i="16"/>
  <c r="C119" i="15"/>
  <c r="F105" i="15"/>
  <c r="G91" i="15"/>
  <c r="D163" i="14"/>
  <c r="F135" i="14"/>
  <c r="C121" i="14"/>
  <c r="E93" i="14"/>
  <c r="G65" i="14"/>
  <c r="D51" i="14"/>
  <c r="F23" i="14"/>
  <c r="L132" i="18"/>
  <c r="F50" i="18"/>
  <c r="X36" i="18"/>
  <c r="D93" i="16"/>
  <c r="E35" i="16"/>
  <c r="D133" i="15"/>
  <c r="C105" i="15"/>
  <c r="F91" i="15"/>
  <c r="G35" i="15"/>
  <c r="C163" i="14"/>
  <c r="E135" i="14"/>
  <c r="G107" i="14"/>
  <c r="D93" i="14"/>
  <c r="F65" i="14"/>
  <c r="C51" i="14"/>
  <c r="E23" i="14"/>
  <c r="G135" i="16"/>
  <c r="E79" i="16"/>
  <c r="U21" i="16"/>
  <c r="G23" i="14"/>
  <c r="F104" i="13"/>
  <c r="D76" i="13"/>
  <c r="D64" i="11"/>
  <c r="D60" i="11"/>
  <c r="D56" i="11"/>
  <c r="D52" i="11"/>
  <c r="D40" i="11"/>
  <c r="D36" i="11"/>
  <c r="D32" i="11"/>
  <c r="D20" i="11"/>
  <c r="D16" i="11"/>
  <c r="D12" i="11"/>
  <c r="D8" i="11"/>
  <c r="L15" i="10"/>
  <c r="D51" i="17"/>
  <c r="F135" i="16"/>
  <c r="C79" i="16"/>
  <c r="G37" i="16"/>
  <c r="S21" i="16"/>
  <c r="D63" i="15"/>
  <c r="F163" i="14"/>
  <c r="E121" i="14"/>
  <c r="D79" i="14"/>
  <c r="C37" i="14"/>
  <c r="G160" i="13"/>
  <c r="W6" i="12"/>
  <c r="D108" i="11"/>
  <c r="D104" i="11"/>
  <c r="D100" i="11"/>
  <c r="D96" i="11"/>
  <c r="D84" i="11"/>
  <c r="D80" i="11"/>
  <c r="D76" i="11"/>
  <c r="L18" i="10"/>
  <c r="L10" i="10"/>
  <c r="I20" i="9"/>
  <c r="M16" i="9"/>
  <c r="E16" i="9"/>
  <c r="G14" i="9"/>
  <c r="I12" i="9"/>
  <c r="L108" i="8"/>
  <c r="H104" i="8"/>
  <c r="J102" i="8"/>
  <c r="L100" i="8"/>
  <c r="L43" i="8"/>
  <c r="H39" i="8"/>
  <c r="J37" i="8"/>
  <c r="L35" i="8"/>
  <c r="H31" i="8"/>
  <c r="H20" i="8"/>
  <c r="J18" i="8"/>
  <c r="O76" i="18"/>
  <c r="V62" i="18"/>
  <c r="F161" i="17"/>
  <c r="F119" i="16"/>
  <c r="R21" i="16"/>
  <c r="G105" i="15"/>
  <c r="C63" i="15"/>
  <c r="E163" i="14"/>
  <c r="D121" i="14"/>
  <c r="C79" i="14"/>
  <c r="W25" i="12"/>
  <c r="W21" i="12"/>
  <c r="W17" i="12"/>
  <c r="W11" i="12"/>
  <c r="D63" i="11"/>
  <c r="D59" i="11"/>
  <c r="D55" i="11"/>
  <c r="D39" i="11"/>
  <c r="D35" i="11"/>
  <c r="D31" i="11"/>
  <c r="D19" i="11"/>
  <c r="D15" i="11"/>
  <c r="D11" i="11"/>
  <c r="L97" i="10"/>
  <c r="L86" i="10"/>
  <c r="J80" i="10"/>
  <c r="L78" i="10"/>
  <c r="H63" i="10"/>
  <c r="L59" i="10"/>
  <c r="H55" i="10"/>
  <c r="J42" i="10"/>
  <c r="L40" i="10"/>
  <c r="F38" i="10"/>
  <c r="J34" i="10"/>
  <c r="L32" i="10"/>
  <c r="L21" i="10"/>
  <c r="H17" i="10"/>
  <c r="L13" i="10"/>
  <c r="H9" i="10"/>
  <c r="G21" i="9"/>
  <c r="I19" i="9"/>
  <c r="M15" i="9"/>
  <c r="E15" i="9"/>
  <c r="G13" i="9"/>
  <c r="I11" i="9"/>
  <c r="L279" i="8"/>
  <c r="H275" i="8"/>
  <c r="J273" i="8"/>
  <c r="H261" i="8"/>
  <c r="J259" i="8"/>
  <c r="L257" i="8"/>
  <c r="H253" i="8"/>
  <c r="J251" i="8"/>
  <c r="H239" i="8"/>
  <c r="J237" i="8"/>
  <c r="L235" i="8"/>
  <c r="H231" i="8"/>
  <c r="J229" i="8"/>
  <c r="H217" i="8"/>
  <c r="J215" i="8"/>
  <c r="G119" i="17"/>
  <c r="D119" i="16"/>
  <c r="G119" i="15"/>
  <c r="G93" i="14"/>
  <c r="F51" i="14"/>
  <c r="F90" i="13"/>
  <c r="D62" i="13"/>
  <c r="W12" i="12"/>
  <c r="W7" i="12"/>
  <c r="D107" i="11"/>
  <c r="D103" i="11"/>
  <c r="D99" i="11"/>
  <c r="D83" i="11"/>
  <c r="D79" i="11"/>
  <c r="D75" i="11"/>
  <c r="L62" i="10"/>
  <c r="L54" i="10"/>
  <c r="L43" i="10"/>
  <c r="J37" i="10"/>
  <c r="L35" i="10"/>
  <c r="H20" i="10"/>
  <c r="L16" i="10"/>
  <c r="H12" i="10"/>
  <c r="G20" i="9"/>
  <c r="I18" i="9"/>
  <c r="M14" i="9"/>
  <c r="E14" i="9"/>
  <c r="G12" i="9"/>
  <c r="I10" i="9"/>
  <c r="J108" i="8"/>
  <c r="L106" i="8"/>
  <c r="H102" i="8"/>
  <c r="J100" i="8"/>
  <c r="L98" i="8"/>
  <c r="U120" i="18"/>
  <c r="C20" i="18"/>
  <c r="F147" i="16"/>
  <c r="C21" i="15"/>
  <c r="R23" i="14"/>
  <c r="W23" i="12"/>
  <c r="W19" i="12"/>
  <c r="W15" i="12"/>
  <c r="D61" i="11"/>
  <c r="D57" i="11"/>
  <c r="D53" i="11"/>
  <c r="D41" i="11"/>
  <c r="D37" i="11"/>
  <c r="D33" i="11"/>
  <c r="D17" i="11"/>
  <c r="D13" i="11"/>
  <c r="D9" i="11"/>
  <c r="J84" i="10"/>
  <c r="L82" i="10"/>
  <c r="J76" i="10"/>
  <c r="L63" i="10"/>
  <c r="H59" i="10"/>
  <c r="L55" i="10"/>
  <c r="F42" i="10"/>
  <c r="J38" i="10"/>
  <c r="L36" i="10"/>
  <c r="F34" i="10"/>
  <c r="H21" i="10"/>
  <c r="L17" i="10"/>
  <c r="H13" i="10"/>
  <c r="L9" i="10"/>
  <c r="M19" i="9"/>
  <c r="E19" i="9"/>
  <c r="G17" i="9"/>
  <c r="I15" i="9"/>
  <c r="M11" i="9"/>
  <c r="E11" i="9"/>
  <c r="G9" i="9"/>
  <c r="J109" i="8"/>
  <c r="L107" i="8"/>
  <c r="F79" i="17"/>
  <c r="C63" i="17"/>
  <c r="E147" i="16"/>
  <c r="U9" i="16"/>
  <c r="C149" i="14"/>
  <c r="G104" i="13"/>
  <c r="E76" i="13"/>
  <c r="D20" i="13"/>
  <c r="D105" i="11"/>
  <c r="D101" i="11"/>
  <c r="D97" i="11"/>
  <c r="D85" i="11"/>
  <c r="D81" i="11"/>
  <c r="D77" i="11"/>
  <c r="M18" i="9"/>
  <c r="E18" i="9"/>
  <c r="G16" i="9"/>
  <c r="I14" i="9"/>
  <c r="M10" i="9"/>
  <c r="E10" i="9"/>
  <c r="H106" i="8"/>
  <c r="J104" i="8"/>
  <c r="L102" i="8"/>
  <c r="H98" i="8"/>
  <c r="J85" i="8"/>
  <c r="J77" i="8"/>
  <c r="H60" i="8"/>
  <c r="H41" i="8"/>
  <c r="J39" i="8"/>
  <c r="L37" i="8"/>
  <c r="V50" i="18"/>
  <c r="G118" i="13"/>
  <c r="W8" i="12"/>
  <c r="D106" i="11"/>
  <c r="D58" i="11"/>
  <c r="L103" i="10"/>
  <c r="F101" i="10"/>
  <c r="H80" i="10"/>
  <c r="L57" i="10"/>
  <c r="H65" i="10"/>
  <c r="H42" i="10"/>
  <c r="J32" i="10"/>
  <c r="H38" i="10"/>
  <c r="H15" i="10"/>
  <c r="F21" i="10"/>
  <c r="E21" i="9"/>
  <c r="I17" i="9"/>
  <c r="M13" i="9"/>
  <c r="H281" i="8"/>
  <c r="L258" i="8"/>
  <c r="H255" i="8"/>
  <c r="H237" i="8"/>
  <c r="J213" i="8"/>
  <c r="H207" i="8"/>
  <c r="J195" i="8"/>
  <c r="H189" i="8"/>
  <c r="L185" i="8"/>
  <c r="H171" i="8"/>
  <c r="L167" i="8"/>
  <c r="H153" i="8"/>
  <c r="L149" i="8"/>
  <c r="J143" i="8"/>
  <c r="L131" i="8"/>
  <c r="J125" i="8"/>
  <c r="H119" i="8"/>
  <c r="J107" i="8"/>
  <c r="J80" i="8"/>
  <c r="L59" i="8"/>
  <c r="H56" i="8"/>
  <c r="L62" i="8"/>
  <c r="L39" i="8"/>
  <c r="J31" i="8"/>
  <c r="J21" i="8"/>
  <c r="H17" i="8"/>
  <c r="J15" i="8"/>
  <c r="L13" i="8"/>
  <c r="H9" i="8"/>
  <c r="D119" i="15"/>
  <c r="W38" i="12"/>
  <c r="W22" i="12"/>
  <c r="D82" i="11"/>
  <c r="D34" i="11"/>
  <c r="D10" i="11"/>
  <c r="J108" i="10"/>
  <c r="L98" i="10"/>
  <c r="L87" i="10"/>
  <c r="F85" i="10"/>
  <c r="H75" i="10"/>
  <c r="J82" i="10"/>
  <c r="J62" i="10"/>
  <c r="H37" i="10"/>
  <c r="F40" i="10"/>
  <c r="F20" i="10"/>
  <c r="H10" i="10"/>
  <c r="J279" i="8"/>
  <c r="H276" i="8"/>
  <c r="H263" i="8"/>
  <c r="J253" i="8"/>
  <c r="J235" i="8"/>
  <c r="H232" i="8"/>
  <c r="H219" i="8"/>
  <c r="L214" i="8"/>
  <c r="J208" i="8"/>
  <c r="H195" i="8"/>
  <c r="L191" i="8"/>
  <c r="J185" i="8"/>
  <c r="J172" i="8"/>
  <c r="H166" i="8"/>
  <c r="J149" i="8"/>
  <c r="H143" i="8"/>
  <c r="H130" i="8"/>
  <c r="L126" i="8"/>
  <c r="F124" i="8"/>
  <c r="J120" i="8"/>
  <c r="H107" i="8"/>
  <c r="F97" i="8"/>
  <c r="F86" i="8"/>
  <c r="J84" i="8"/>
  <c r="H80" i="8"/>
  <c r="H76" i="8"/>
  <c r="H65" i="8"/>
  <c r="L63" i="8"/>
  <c r="F61" i="8"/>
  <c r="H40" i="8"/>
  <c r="L38" i="8"/>
  <c r="H36" i="8"/>
  <c r="F34" i="8"/>
  <c r="J33" i="8"/>
  <c r="H19" i="8"/>
  <c r="L18" i="8"/>
  <c r="L16" i="8"/>
  <c r="F14" i="8"/>
  <c r="H12" i="8"/>
  <c r="J10" i="8"/>
  <c r="E51" i="14"/>
  <c r="E90" i="13"/>
  <c r="A11" i="12"/>
  <c r="D102" i="11"/>
  <c r="D54" i="11"/>
  <c r="L84" i="10"/>
  <c r="J59" i="10"/>
  <c r="H34" i="10"/>
  <c r="L19" i="10"/>
  <c r="F17" i="10"/>
  <c r="E17" i="9"/>
  <c r="I13" i="9"/>
  <c r="E12" i="9"/>
  <c r="M9" i="9"/>
  <c r="H284" i="8"/>
  <c r="L277" i="8"/>
  <c r="J274" i="8"/>
  <c r="J261" i="8"/>
  <c r="L251" i="8"/>
  <c r="H240" i="8"/>
  <c r="L233" i="8"/>
  <c r="J230" i="8"/>
  <c r="J217" i="8"/>
  <c r="J209" i="8"/>
  <c r="L197" i="8"/>
  <c r="J191" i="8"/>
  <c r="H185" i="8"/>
  <c r="J173" i="8"/>
  <c r="H167" i="8"/>
  <c r="L163" i="8"/>
  <c r="H149" i="8"/>
  <c r="L145" i="8"/>
  <c r="H131" i="8"/>
  <c r="L127" i="8"/>
  <c r="J121" i="8"/>
  <c r="L109" i="8"/>
  <c r="L87" i="8"/>
  <c r="F85" i="8"/>
  <c r="J79" i="8"/>
  <c r="F76" i="8"/>
  <c r="H75" i="8"/>
  <c r="F65" i="8"/>
  <c r="H64" i="8"/>
  <c r="L58" i="8"/>
  <c r="F56" i="8"/>
  <c r="H55" i="8"/>
  <c r="H58" i="8"/>
  <c r="J43" i="8"/>
  <c r="F36" i="8"/>
  <c r="J35" i="8"/>
  <c r="H21" i="8"/>
  <c r="L20" i="8"/>
  <c r="F17" i="8"/>
  <c r="H15" i="8"/>
  <c r="J13" i="8"/>
  <c r="L11" i="8"/>
  <c r="F9" i="8"/>
  <c r="W42" i="12"/>
  <c r="W26" i="12"/>
  <c r="W13" i="12"/>
  <c r="C55" i="12"/>
  <c r="D78" i="11"/>
  <c r="D30" i="11"/>
  <c r="L79" i="10"/>
  <c r="H64" i="10"/>
  <c r="J54" i="10"/>
  <c r="L41" i="10"/>
  <c r="F39" i="10"/>
  <c r="L14" i="10"/>
  <c r="F12" i="10"/>
  <c r="G18" i="9"/>
  <c r="E13" i="9"/>
  <c r="I9" i="9"/>
  <c r="L285" i="8"/>
  <c r="J282" i="8"/>
  <c r="L259" i="8"/>
  <c r="H251" i="8"/>
  <c r="L241" i="8"/>
  <c r="J238" i="8"/>
  <c r="L215" i="8"/>
  <c r="H209" i="8"/>
  <c r="H196" i="8"/>
  <c r="L192" i="8"/>
  <c r="J186" i="8"/>
  <c r="H173" i="8"/>
  <c r="L169" i="8"/>
  <c r="J163" i="8"/>
  <c r="J150" i="8"/>
  <c r="H144" i="8"/>
  <c r="J127" i="8"/>
  <c r="H121" i="8"/>
  <c r="H108" i="8"/>
  <c r="F80" i="8"/>
  <c r="J78" i="8"/>
  <c r="H59" i="8"/>
  <c r="L57" i="8"/>
  <c r="L53" i="8"/>
  <c r="L42" i="8"/>
  <c r="J38" i="8"/>
  <c r="H33" i="8"/>
  <c r="L32" i="8"/>
  <c r="F19" i="8"/>
  <c r="J16" i="8"/>
  <c r="L14" i="8"/>
  <c r="F12" i="8"/>
  <c r="H10" i="8"/>
  <c r="C161" i="15"/>
  <c r="G135" i="14"/>
  <c r="W14" i="12"/>
  <c r="F53" i="12"/>
  <c r="D62" i="11"/>
  <c r="F109" i="10"/>
  <c r="J78" i="10"/>
  <c r="L65" i="10"/>
  <c r="H53" i="10"/>
  <c r="J40" i="10"/>
  <c r="L107" i="10"/>
  <c r="G15" i="9"/>
  <c r="G10" i="9"/>
  <c r="J283" i="8"/>
  <c r="L273" i="8"/>
  <c r="H262" i="8"/>
  <c r="L255" i="8"/>
  <c r="J252" i="8"/>
  <c r="J239" i="8"/>
  <c r="L229" i="8"/>
  <c r="H218" i="8"/>
  <c r="H211" i="8"/>
  <c r="L207" i="8"/>
  <c r="H193" i="8"/>
  <c r="L189" i="8"/>
  <c r="H175" i="8"/>
  <c r="L171" i="8"/>
  <c r="J165" i="8"/>
  <c r="L153" i="8"/>
  <c r="J147" i="8"/>
  <c r="H141" i="8"/>
  <c r="J129" i="8"/>
  <c r="H123" i="8"/>
  <c r="L119" i="8"/>
  <c r="H105" i="8"/>
  <c r="J101" i="8"/>
  <c r="J99" i="8"/>
  <c r="J98" i="8"/>
  <c r="J97" i="8"/>
  <c r="F83" i="8"/>
  <c r="H82" i="8"/>
  <c r="J81" i="8"/>
  <c r="J83" i="8"/>
  <c r="H62" i="8"/>
  <c r="L60" i="8"/>
  <c r="F58" i="8"/>
  <c r="J41" i="8"/>
  <c r="L40" i="8"/>
  <c r="F38" i="8"/>
  <c r="H37" i="8"/>
  <c r="F35" i="8"/>
  <c r="J34" i="8"/>
  <c r="H32" i="8"/>
  <c r="L31" i="8"/>
  <c r="F18" i="8"/>
  <c r="J17" i="8"/>
  <c r="L15" i="8"/>
  <c r="F13" i="8"/>
  <c r="H11" i="8"/>
  <c r="J9" i="8"/>
  <c r="W34" i="12"/>
  <c r="W18" i="12"/>
  <c r="D86" i="11"/>
  <c r="D38" i="11"/>
  <c r="D14" i="11"/>
  <c r="L106" i="10"/>
  <c r="F104" i="10"/>
  <c r="H83" i="10"/>
  <c r="L60" i="10"/>
  <c r="J63" i="10"/>
  <c r="J35" i="10"/>
  <c r="J36" i="10"/>
  <c r="H18" i="10"/>
  <c r="H19" i="10"/>
  <c r="I21" i="9"/>
  <c r="E20" i="9"/>
  <c r="M17" i="9"/>
  <c r="I16" i="9"/>
  <c r="M12" i="9"/>
  <c r="G11" i="9"/>
  <c r="L281" i="8"/>
  <c r="H273" i="8"/>
  <c r="L263" i="8"/>
  <c r="J260" i="8"/>
  <c r="L237" i="8"/>
  <c r="H229" i="8"/>
  <c r="L219" i="8"/>
  <c r="J216" i="8"/>
  <c r="L213" i="8"/>
  <c r="J207" i="8"/>
  <c r="J194" i="8"/>
  <c r="H188" i="8"/>
  <c r="J171" i="8"/>
  <c r="H165" i="8"/>
  <c r="H152" i="8"/>
  <c r="L148" i="8"/>
  <c r="J142" i="8"/>
  <c r="H129" i="8"/>
  <c r="L125" i="8"/>
  <c r="J119" i="8"/>
  <c r="J106" i="8"/>
  <c r="H103" i="8"/>
  <c r="H101" i="8"/>
  <c r="H100" i="8"/>
  <c r="H99" i="8"/>
  <c r="H97" i="8"/>
  <c r="F82" i="8"/>
  <c r="F78" i="8"/>
  <c r="J76" i="8"/>
  <c r="H61" i="8"/>
  <c r="H57" i="8"/>
  <c r="L55" i="8"/>
  <c r="J40" i="8"/>
  <c r="J36" i="8"/>
  <c r="H34" i="8"/>
  <c r="L33" i="8"/>
  <c r="L21" i="8"/>
  <c r="J19" i="8"/>
  <c r="F16" i="8"/>
  <c r="H14" i="8"/>
  <c r="J12" i="8"/>
  <c r="L10" i="8"/>
  <c r="G53" i="12"/>
  <c r="D98" i="11"/>
  <c r="H102" i="10"/>
  <c r="F63" i="10"/>
  <c r="F9" i="10"/>
  <c r="H285" i="8"/>
  <c r="H241" i="8"/>
  <c r="H210" i="8"/>
  <c r="L193" i="8"/>
  <c r="F168" i="8"/>
  <c r="L147" i="8"/>
  <c r="F121" i="8"/>
  <c r="J105" i="8"/>
  <c r="L97" i="8"/>
  <c r="J82" i="8"/>
  <c r="L65" i="8"/>
  <c r="F59" i="8"/>
  <c r="L34" i="8"/>
  <c r="F21" i="8"/>
  <c r="H18" i="8"/>
  <c r="H13" i="8"/>
  <c r="F17" i="2"/>
  <c r="E91" i="17"/>
  <c r="J21" i="10"/>
  <c r="L211" i="8"/>
  <c r="H83" i="8"/>
  <c r="D21" i="15"/>
  <c r="C62" i="13"/>
  <c r="F36" i="10"/>
  <c r="G19" i="9"/>
  <c r="H277" i="8"/>
  <c r="H233" i="8"/>
  <c r="F209" i="8"/>
  <c r="J193" i="8"/>
  <c r="J151" i="8"/>
  <c r="L141" i="8"/>
  <c r="H109" i="8"/>
  <c r="L104" i="8"/>
  <c r="F75" i="8"/>
  <c r="L280" i="8"/>
  <c r="J169" i="8"/>
  <c r="J53" i="8"/>
  <c r="J14" i="8"/>
  <c r="J16" i="10"/>
  <c r="E9" i="9"/>
  <c r="J257" i="8"/>
  <c r="H197" i="8"/>
  <c r="J187" i="8"/>
  <c r="H151" i="8"/>
  <c r="J141" i="8"/>
  <c r="F109" i="8"/>
  <c r="H78" i="8"/>
  <c r="L61" i="8"/>
  <c r="H43" i="8"/>
  <c r="J20" i="8"/>
  <c r="L17" i="8"/>
  <c r="F15" i="8"/>
  <c r="E17" i="2"/>
  <c r="C49" i="15"/>
  <c r="D74" i="11"/>
  <c r="J97" i="10"/>
  <c r="F256" i="8"/>
  <c r="F197" i="8"/>
  <c r="H187" i="8"/>
  <c r="L175" i="8"/>
  <c r="H145" i="8"/>
  <c r="L103" i="8"/>
  <c r="J87" i="8"/>
  <c r="F84" i="8"/>
  <c r="F64" i="8"/>
  <c r="H54" i="8"/>
  <c r="L36" i="8"/>
  <c r="L12" i="8"/>
  <c r="F10" i="8"/>
  <c r="G17" i="2"/>
  <c r="D42" i="11"/>
  <c r="L11" i="10"/>
  <c r="J128" i="8"/>
  <c r="H42" i="8"/>
  <c r="F123" i="24"/>
  <c r="F105" i="10"/>
  <c r="J81" i="10"/>
  <c r="H56" i="10"/>
  <c r="J43" i="10"/>
  <c r="L33" i="10"/>
  <c r="J275" i="8"/>
  <c r="J231" i="8"/>
  <c r="F191" i="8"/>
  <c r="L170" i="8"/>
  <c r="F145" i="8"/>
  <c r="L123" i="8"/>
  <c r="J103" i="8"/>
  <c r="L99" i="8"/>
  <c r="J57" i="8"/>
  <c r="J42" i="8"/>
  <c r="F39" i="8"/>
  <c r="L9" i="8"/>
  <c r="L236" i="8"/>
  <c r="L86" i="8"/>
  <c r="H63" i="8"/>
  <c r="J54" i="8"/>
  <c r="L19" i="8"/>
  <c r="W30" i="12"/>
  <c r="F31" i="10"/>
  <c r="M21" i="9"/>
  <c r="H254" i="8"/>
  <c r="H174" i="8"/>
  <c r="J164" i="8"/>
  <c r="H127" i="8"/>
  <c r="J86" i="8"/>
  <c r="L76" i="8"/>
  <c r="F63" i="8"/>
  <c r="H53" i="8"/>
  <c r="L41" i="8"/>
  <c r="H35" i="8"/>
  <c r="J32" i="8"/>
  <c r="J11" i="8"/>
  <c r="F93" i="14"/>
  <c r="D18" i="11"/>
  <c r="J86" i="10"/>
  <c r="L76" i="10"/>
  <c r="H61" i="10"/>
  <c r="L38" i="10"/>
  <c r="L20" i="10"/>
  <c r="M20" i="9"/>
  <c r="H259" i="8"/>
  <c r="F173" i="8"/>
  <c r="L105" i="8"/>
  <c r="F53" i="8"/>
  <c r="H16" i="8"/>
  <c r="F212" i="8"/>
  <c r="J9" i="10"/>
  <c r="H215" i="8"/>
  <c r="H163" i="8"/>
  <c r="H122" i="8"/>
  <c r="L101" i="8"/>
  <c r="J62" i="8"/>
  <c r="H38" i="8"/>
  <c r="L77" i="8"/>
  <c r="H17" i="2"/>
  <c r="H32" i="31" l="1"/>
  <c r="H35" i="31"/>
  <c r="L55" i="31"/>
  <c r="J60" i="31"/>
  <c r="J76" i="31"/>
  <c r="L80" i="31"/>
  <c r="J97" i="31"/>
  <c r="J99" i="31"/>
  <c r="J109" i="31"/>
  <c r="F99" i="33"/>
  <c r="F10" i="31"/>
  <c r="H31" i="31"/>
  <c r="J33" i="31"/>
  <c r="H34" i="31"/>
  <c r="H37" i="31"/>
  <c r="H40" i="31"/>
  <c r="H43" i="31"/>
  <c r="L54" i="31"/>
  <c r="H59" i="31"/>
  <c r="J65" i="31"/>
  <c r="L76" i="31"/>
  <c r="J82" i="31"/>
  <c r="L97" i="31"/>
  <c r="L99" i="31"/>
  <c r="L109" i="31"/>
  <c r="J16" i="33"/>
  <c r="F77" i="33"/>
  <c r="F9" i="31"/>
  <c r="F12" i="31"/>
  <c r="F15" i="31"/>
  <c r="F18" i="31"/>
  <c r="L31" i="31"/>
  <c r="J32" i="31"/>
  <c r="J35" i="31"/>
  <c r="J38" i="31"/>
  <c r="H39" i="31"/>
  <c r="J41" i="31"/>
  <c r="H42" i="31"/>
  <c r="J59" i="31"/>
  <c r="L65" i="31"/>
  <c r="J75" i="31"/>
  <c r="J87" i="31"/>
  <c r="J107" i="31"/>
  <c r="F11" i="33"/>
  <c r="L16" i="33"/>
  <c r="F20" i="33"/>
  <c r="F104" i="33"/>
  <c r="H56" i="31"/>
  <c r="L60" i="31"/>
  <c r="J62" i="31"/>
  <c r="H64" i="31"/>
  <c r="H75" i="31"/>
  <c r="J81" i="31"/>
  <c r="H82" i="31"/>
  <c r="L85" i="31"/>
  <c r="L101" i="31"/>
  <c r="L103" i="31"/>
  <c r="L104" i="31"/>
  <c r="L105" i="31"/>
  <c r="L107" i="31"/>
  <c r="J41" i="33"/>
  <c r="L43" i="33"/>
  <c r="J76" i="33"/>
  <c r="H9" i="31"/>
  <c r="F11" i="31"/>
  <c r="L13" i="31"/>
  <c r="J15" i="31"/>
  <c r="H17" i="31"/>
  <c r="F19" i="31"/>
  <c r="L21" i="31"/>
  <c r="J10" i="33"/>
  <c r="J15" i="33"/>
  <c r="J105" i="33"/>
  <c r="L10" i="31"/>
  <c r="J12" i="31"/>
  <c r="H14" i="31"/>
  <c r="F16" i="31"/>
  <c r="L18" i="31"/>
  <c r="J20" i="31"/>
  <c r="H33" i="31"/>
  <c r="J12" i="33"/>
  <c r="J14" i="33"/>
  <c r="J20" i="33"/>
  <c r="J9" i="31"/>
  <c r="H11" i="31"/>
  <c r="F13" i="31"/>
  <c r="L15" i="31"/>
  <c r="J17" i="31"/>
  <c r="H19" i="31"/>
  <c r="F21" i="31"/>
  <c r="J101" i="33"/>
  <c r="J101" i="31"/>
  <c r="H105" i="31"/>
  <c r="H107" i="31"/>
  <c r="H108" i="31"/>
  <c r="H109" i="31"/>
  <c r="J18" i="33"/>
  <c r="H43" i="33"/>
  <c r="J65" i="33"/>
  <c r="D11" i="37"/>
  <c r="J31" i="33"/>
  <c r="J33" i="33"/>
  <c r="H65" i="33"/>
  <c r="E129" i="37"/>
  <c r="F8" i="39"/>
  <c r="D129" i="37"/>
  <c r="F12" i="40"/>
  <c r="C16" i="43"/>
  <c r="F11" i="42"/>
  <c r="F15" i="42"/>
  <c r="F8" i="41"/>
  <c r="F15" i="41"/>
  <c r="F6" i="39"/>
  <c r="F10" i="39"/>
  <c r="F9" i="42"/>
  <c r="F11" i="38"/>
  <c r="F14" i="41"/>
  <c r="E146" i="42"/>
  <c r="F13" i="43"/>
  <c r="D17" i="45"/>
  <c r="C11" i="37"/>
  <c r="F11" i="39"/>
  <c r="C129" i="37"/>
  <c r="F12" i="38"/>
  <c r="F11" i="40"/>
  <c r="F11" i="41"/>
  <c r="E11" i="37"/>
  <c r="F12" i="39"/>
  <c r="F7" i="41"/>
  <c r="E146" i="41"/>
  <c r="F10" i="42"/>
  <c r="D146" i="42"/>
  <c r="D16" i="43"/>
  <c r="F12" i="43"/>
  <c r="D19" i="44"/>
  <c r="D11" i="46"/>
  <c r="F8" i="42"/>
  <c r="F14" i="42"/>
  <c r="D11" i="44"/>
  <c r="F12" i="42"/>
  <c r="D9" i="45"/>
  <c r="D15" i="46"/>
  <c r="F7" i="42"/>
  <c r="F9" i="43"/>
  <c r="C16" i="42"/>
  <c r="F8" i="43"/>
  <c r="D15" i="44"/>
  <c r="D13" i="45"/>
  <c r="D19" i="46"/>
  <c r="D10" i="44"/>
  <c r="D14" i="44"/>
  <c r="D18" i="44"/>
  <c r="D8" i="45"/>
  <c r="D12" i="45"/>
  <c r="D16" i="45"/>
  <c r="D20" i="45"/>
  <c r="D10" i="46"/>
  <c r="D14" i="46"/>
  <c r="D18" i="46"/>
  <c r="F10" i="43"/>
  <c r="F14" i="43"/>
  <c r="D8" i="44"/>
  <c r="D12" i="44"/>
  <c r="D16" i="44"/>
  <c r="D20" i="44"/>
  <c r="D10" i="45"/>
  <c r="D14" i="45"/>
  <c r="D18" i="45"/>
  <c r="L61" i="2"/>
  <c r="M61" i="2"/>
  <c r="N61" i="2"/>
  <c r="J61" i="2"/>
  <c r="K61" i="2"/>
  <c r="V23" i="6"/>
  <c r="T23" i="6"/>
  <c r="S23" i="6"/>
  <c r="W23" i="6"/>
  <c r="U23" i="6"/>
  <c r="L42" i="5"/>
  <c r="I42" i="5"/>
  <c r="M42" i="5"/>
  <c r="K42" i="5"/>
  <c r="J42" i="5"/>
  <c r="L49" i="6"/>
  <c r="K49" i="6"/>
  <c r="J49" i="6"/>
  <c r="I49" i="6"/>
  <c r="M49" i="6"/>
  <c r="J22" i="2"/>
  <c r="M22" i="2"/>
  <c r="N22" i="2"/>
  <c r="L22" i="2"/>
  <c r="K22" i="2"/>
  <c r="M7" i="2"/>
  <c r="L7" i="2"/>
  <c r="K7" i="2"/>
  <c r="N7" i="2"/>
  <c r="J7" i="2"/>
  <c r="L24" i="2"/>
  <c r="N24" i="2"/>
  <c r="M24" i="2"/>
  <c r="K24" i="2"/>
  <c r="J24" i="2"/>
  <c r="H67" i="2"/>
  <c r="N9" i="3"/>
  <c r="M9" i="3"/>
  <c r="L9" i="3"/>
  <c r="K9" i="3"/>
  <c r="J9" i="3"/>
  <c r="J11" i="3"/>
  <c r="K11" i="3"/>
  <c r="N11" i="3"/>
  <c r="M11" i="3"/>
  <c r="L11" i="3"/>
  <c r="M51" i="3"/>
  <c r="L51" i="3"/>
  <c r="K51" i="3"/>
  <c r="J51" i="3"/>
  <c r="N86" i="3"/>
  <c r="K86" i="3"/>
  <c r="M86" i="3"/>
  <c r="L86" i="3"/>
  <c r="J86" i="3"/>
  <c r="N102" i="3"/>
  <c r="K102" i="3"/>
  <c r="I113" i="3"/>
  <c r="M102" i="3"/>
  <c r="L102" i="3"/>
  <c r="J102" i="3"/>
  <c r="G118" i="3"/>
  <c r="N110" i="3"/>
  <c r="K110" i="3"/>
  <c r="I121" i="3"/>
  <c r="L110" i="3"/>
  <c r="M110" i="3"/>
  <c r="J110" i="3"/>
  <c r="N141" i="3"/>
  <c r="K141" i="3"/>
  <c r="L141" i="3"/>
  <c r="M141" i="3"/>
  <c r="J141" i="3"/>
  <c r="H191" i="3"/>
  <c r="T7" i="5"/>
  <c r="V7" i="5"/>
  <c r="U7" i="5"/>
  <c r="W7" i="5"/>
  <c r="S7" i="5"/>
  <c r="L34" i="5"/>
  <c r="I34" i="5"/>
  <c r="M34" i="5"/>
  <c r="K34" i="5"/>
  <c r="J34" i="5"/>
  <c r="V48" i="5"/>
  <c r="S48" i="5"/>
  <c r="W48" i="5"/>
  <c r="U48" i="5"/>
  <c r="T48" i="5"/>
  <c r="M52" i="6"/>
  <c r="L52" i="6"/>
  <c r="K52" i="6"/>
  <c r="J52" i="6"/>
  <c r="I52" i="6"/>
  <c r="N189" i="8"/>
  <c r="O189" i="8"/>
  <c r="L37" i="2"/>
  <c r="M37" i="2"/>
  <c r="N37" i="2"/>
  <c r="K37" i="2"/>
  <c r="J37" i="2"/>
  <c r="H68" i="2"/>
  <c r="L10" i="3"/>
  <c r="M10" i="3"/>
  <c r="N10" i="3"/>
  <c r="K10" i="3"/>
  <c r="J10" i="3"/>
  <c r="J19" i="3"/>
  <c r="L19" i="3"/>
  <c r="K19" i="3"/>
  <c r="N19" i="3"/>
  <c r="M19" i="3"/>
  <c r="J66" i="3"/>
  <c r="L66" i="3"/>
  <c r="K66" i="3"/>
  <c r="N66" i="3"/>
  <c r="M66" i="3"/>
  <c r="N94" i="3"/>
  <c r="K94" i="3"/>
  <c r="L94" i="3"/>
  <c r="M94" i="3"/>
  <c r="J94" i="3"/>
  <c r="E115" i="3"/>
  <c r="E123" i="3"/>
  <c r="F188" i="3"/>
  <c r="F196" i="3"/>
  <c r="J9" i="5"/>
  <c r="L9" i="5"/>
  <c r="K9" i="5"/>
  <c r="M9" i="5"/>
  <c r="I9" i="5"/>
  <c r="L18" i="5"/>
  <c r="I18" i="5"/>
  <c r="M18" i="5"/>
  <c r="K18" i="5"/>
  <c r="J18" i="5"/>
  <c r="V32" i="5"/>
  <c r="S32" i="5"/>
  <c r="W32" i="5"/>
  <c r="U32" i="5"/>
  <c r="T32" i="5"/>
  <c r="L50" i="5"/>
  <c r="I50" i="5"/>
  <c r="M50" i="5"/>
  <c r="K50" i="5"/>
  <c r="J50" i="5"/>
  <c r="L17" i="6"/>
  <c r="J17" i="6"/>
  <c r="I17" i="6"/>
  <c r="M17" i="6"/>
  <c r="K17" i="6"/>
  <c r="O97" i="8"/>
  <c r="N97" i="8"/>
  <c r="M12" i="12"/>
  <c r="L12" i="12"/>
  <c r="K12" i="12"/>
  <c r="J12" i="12"/>
  <c r="N12" i="12"/>
  <c r="I12" i="12"/>
  <c r="N8" i="2"/>
  <c r="K8" i="2"/>
  <c r="L8" i="2"/>
  <c r="M8" i="2"/>
  <c r="J8" i="2"/>
  <c r="J38" i="2"/>
  <c r="M38" i="2"/>
  <c r="N38" i="2"/>
  <c r="K38" i="2"/>
  <c r="L38" i="2"/>
  <c r="L39" i="2"/>
  <c r="N39" i="2"/>
  <c r="M39" i="2"/>
  <c r="K39" i="2"/>
  <c r="I42" i="2"/>
  <c r="J39" i="2"/>
  <c r="L18" i="3"/>
  <c r="N18" i="3"/>
  <c r="M18" i="3"/>
  <c r="J18" i="3"/>
  <c r="K18" i="3"/>
  <c r="J23" i="3"/>
  <c r="L23" i="3"/>
  <c r="K23" i="3"/>
  <c r="M23" i="3"/>
  <c r="N23" i="3"/>
  <c r="L44" i="3"/>
  <c r="M44" i="3"/>
  <c r="K44" i="3"/>
  <c r="J44" i="3"/>
  <c r="K61" i="3"/>
  <c r="M61" i="3"/>
  <c r="L61" i="3"/>
  <c r="J61" i="3"/>
  <c r="L65" i="3"/>
  <c r="N65" i="3"/>
  <c r="M65" i="3"/>
  <c r="J65" i="3"/>
  <c r="K65" i="3"/>
  <c r="J70" i="3"/>
  <c r="L70" i="3"/>
  <c r="K70" i="3"/>
  <c r="M70" i="3"/>
  <c r="N70" i="3"/>
  <c r="F115" i="3"/>
  <c r="H118" i="3"/>
  <c r="F123" i="3"/>
  <c r="F193" i="3"/>
  <c r="T26" i="5"/>
  <c r="V26" i="5"/>
  <c r="U26" i="5"/>
  <c r="W26" i="5"/>
  <c r="S26" i="5"/>
  <c r="J28" i="5"/>
  <c r="L28" i="5"/>
  <c r="K28" i="5"/>
  <c r="I28" i="5"/>
  <c r="M28" i="5"/>
  <c r="T42" i="5"/>
  <c r="V42" i="5"/>
  <c r="U42" i="5"/>
  <c r="W42" i="5"/>
  <c r="S42" i="5"/>
  <c r="J44" i="5"/>
  <c r="L44" i="5"/>
  <c r="K44" i="5"/>
  <c r="I44" i="5"/>
  <c r="M44" i="5"/>
  <c r="L48" i="2"/>
  <c r="M48" i="2"/>
  <c r="K48" i="2"/>
  <c r="J48" i="2"/>
  <c r="N48" i="2"/>
  <c r="J7" i="3"/>
  <c r="K7" i="3"/>
  <c r="M7" i="3"/>
  <c r="L7" i="3"/>
  <c r="N7" i="3"/>
  <c r="L22" i="3"/>
  <c r="N22" i="3"/>
  <c r="M22" i="3"/>
  <c r="K22" i="3"/>
  <c r="J22" i="3"/>
  <c r="J177" i="3"/>
  <c r="L177" i="3"/>
  <c r="K177" i="3"/>
  <c r="I188" i="3"/>
  <c r="N177" i="3"/>
  <c r="M177" i="3"/>
  <c r="J216" i="3"/>
  <c r="L216" i="3"/>
  <c r="K216" i="3"/>
  <c r="N216" i="3"/>
  <c r="M216" i="3"/>
  <c r="W8" i="5"/>
  <c r="T8" i="5"/>
  <c r="V8" i="5"/>
  <c r="U8" i="5"/>
  <c r="S8" i="5"/>
  <c r="S39" i="5"/>
  <c r="U39" i="5"/>
  <c r="T39" i="5"/>
  <c r="W39" i="5"/>
  <c r="V39" i="5"/>
  <c r="M11" i="2"/>
  <c r="L11" i="2"/>
  <c r="J11" i="2"/>
  <c r="K11" i="2"/>
  <c r="N11" i="2"/>
  <c r="N21" i="3"/>
  <c r="M21" i="3"/>
  <c r="L21" i="3"/>
  <c r="K21" i="3"/>
  <c r="J21" i="3"/>
  <c r="L26" i="3"/>
  <c r="N26" i="3"/>
  <c r="M26" i="3"/>
  <c r="J26" i="3"/>
  <c r="K26" i="3"/>
  <c r="J31" i="3"/>
  <c r="L31" i="3"/>
  <c r="K31" i="3"/>
  <c r="M31" i="3"/>
  <c r="N31" i="3"/>
  <c r="M43" i="3"/>
  <c r="L43" i="3"/>
  <c r="J43" i="3"/>
  <c r="K43" i="3"/>
  <c r="L60" i="3"/>
  <c r="M60" i="3"/>
  <c r="K60" i="3"/>
  <c r="J60" i="3"/>
  <c r="N68" i="3"/>
  <c r="M68" i="3"/>
  <c r="L68" i="3"/>
  <c r="K68" i="3"/>
  <c r="J68" i="3"/>
  <c r="J80" i="3"/>
  <c r="L80" i="3"/>
  <c r="K80" i="3"/>
  <c r="N80" i="3"/>
  <c r="M80" i="3"/>
  <c r="J88" i="3"/>
  <c r="L88" i="3"/>
  <c r="K88" i="3"/>
  <c r="N88" i="3"/>
  <c r="M88" i="3"/>
  <c r="J96" i="3"/>
  <c r="L96" i="3"/>
  <c r="K96" i="3"/>
  <c r="N96" i="3"/>
  <c r="M96" i="3"/>
  <c r="J104" i="3"/>
  <c r="L104" i="3"/>
  <c r="K104" i="3"/>
  <c r="N104" i="3"/>
  <c r="M104" i="3"/>
  <c r="I115" i="3"/>
  <c r="E117" i="3"/>
  <c r="G120" i="3"/>
  <c r="J112" i="3"/>
  <c r="L112" i="3"/>
  <c r="K112" i="3"/>
  <c r="N112" i="3"/>
  <c r="I123" i="3"/>
  <c r="M112" i="3"/>
  <c r="J135" i="3"/>
  <c r="L135" i="3"/>
  <c r="K135" i="3"/>
  <c r="N135" i="3"/>
  <c r="M135" i="3"/>
  <c r="J143" i="3"/>
  <c r="L143" i="3"/>
  <c r="K143" i="3"/>
  <c r="N143" i="3"/>
  <c r="M143" i="3"/>
  <c r="N155" i="3"/>
  <c r="K155" i="3"/>
  <c r="M155" i="3"/>
  <c r="L155" i="3"/>
  <c r="J155" i="3"/>
  <c r="N163" i="3"/>
  <c r="K163" i="3"/>
  <c r="M163" i="3"/>
  <c r="L163" i="3"/>
  <c r="J163" i="3"/>
  <c r="N171" i="3"/>
  <c r="K171" i="3"/>
  <c r="M171" i="3"/>
  <c r="L171" i="3"/>
  <c r="J171" i="3"/>
  <c r="N179" i="3"/>
  <c r="I190" i="3"/>
  <c r="K179" i="3"/>
  <c r="M179" i="3"/>
  <c r="L179" i="3"/>
  <c r="J179" i="3"/>
  <c r="E192" i="3"/>
  <c r="N210" i="3"/>
  <c r="K210" i="3"/>
  <c r="M210" i="3"/>
  <c r="L210" i="3"/>
  <c r="J210" i="3"/>
  <c r="N218" i="3"/>
  <c r="K218" i="3"/>
  <c r="M218" i="3"/>
  <c r="L218" i="3"/>
  <c r="J218" i="3"/>
  <c r="L7" i="5"/>
  <c r="I7" i="5"/>
  <c r="M7" i="5"/>
  <c r="K7" i="5"/>
  <c r="J7" i="5"/>
  <c r="W27" i="5"/>
  <c r="T27" i="5"/>
  <c r="V27" i="5"/>
  <c r="U27" i="5"/>
  <c r="S27" i="5"/>
  <c r="M29" i="5"/>
  <c r="J29" i="5"/>
  <c r="L29" i="5"/>
  <c r="K29" i="5"/>
  <c r="I29" i="5"/>
  <c r="W43" i="5"/>
  <c r="T43" i="5"/>
  <c r="V43" i="5"/>
  <c r="U43" i="5"/>
  <c r="S43" i="5"/>
  <c r="M45" i="5"/>
  <c r="J45" i="5"/>
  <c r="L45" i="5"/>
  <c r="K45" i="5"/>
  <c r="I45" i="5"/>
  <c r="S12" i="9"/>
  <c r="R12" i="9"/>
  <c r="X43" i="12"/>
  <c r="V43" i="12"/>
  <c r="U43" i="12"/>
  <c r="L9" i="2"/>
  <c r="N9" i="2"/>
  <c r="K9" i="2"/>
  <c r="M9" i="2"/>
  <c r="J9" i="2"/>
  <c r="J49" i="2"/>
  <c r="K49" i="2"/>
  <c r="L49" i="2"/>
  <c r="N49" i="2"/>
  <c r="M49" i="2"/>
  <c r="N17" i="3"/>
  <c r="M17" i="3"/>
  <c r="L17" i="3"/>
  <c r="K17" i="3"/>
  <c r="J17" i="3"/>
  <c r="J27" i="3"/>
  <c r="L27" i="3"/>
  <c r="K27" i="3"/>
  <c r="N27" i="3"/>
  <c r="M27" i="3"/>
  <c r="J54" i="3"/>
  <c r="L54" i="3"/>
  <c r="K54" i="3"/>
  <c r="M54" i="3"/>
  <c r="L69" i="3"/>
  <c r="N69" i="3"/>
  <c r="M69" i="3"/>
  <c r="K69" i="3"/>
  <c r="J69" i="3"/>
  <c r="H123" i="3"/>
  <c r="J169" i="3"/>
  <c r="L169" i="3"/>
  <c r="K169" i="3"/>
  <c r="N169" i="3"/>
  <c r="M169" i="3"/>
  <c r="S23" i="5"/>
  <c r="U23" i="5"/>
  <c r="T23" i="5"/>
  <c r="W23" i="5"/>
  <c r="V23" i="5"/>
  <c r="N76" i="8"/>
  <c r="O76" i="8"/>
  <c r="J10" i="2"/>
  <c r="N10" i="2"/>
  <c r="M10" i="2"/>
  <c r="K10" i="2"/>
  <c r="L10" i="2"/>
  <c r="N25" i="3"/>
  <c r="L25" i="3"/>
  <c r="K25" i="3"/>
  <c r="J25" i="3"/>
  <c r="M25" i="3"/>
  <c r="J35" i="3"/>
  <c r="L35" i="3"/>
  <c r="K35" i="3"/>
  <c r="N35" i="3"/>
  <c r="M35" i="3"/>
  <c r="N72" i="3"/>
  <c r="L72" i="3"/>
  <c r="K72" i="3"/>
  <c r="J72" i="3"/>
  <c r="M72" i="3"/>
  <c r="N82" i="3"/>
  <c r="K82" i="3"/>
  <c r="M82" i="3"/>
  <c r="L82" i="3"/>
  <c r="J82" i="3"/>
  <c r="N90" i="3"/>
  <c r="K90" i="3"/>
  <c r="M90" i="3"/>
  <c r="L90" i="3"/>
  <c r="J90" i="3"/>
  <c r="N98" i="3"/>
  <c r="K98" i="3"/>
  <c r="M98" i="3"/>
  <c r="L98" i="3"/>
  <c r="J98" i="3"/>
  <c r="G114" i="3"/>
  <c r="N106" i="3"/>
  <c r="I117" i="3"/>
  <c r="K106" i="3"/>
  <c r="M106" i="3"/>
  <c r="L106" i="3"/>
  <c r="J106" i="3"/>
  <c r="E119" i="3"/>
  <c r="G122" i="3"/>
  <c r="N137" i="3"/>
  <c r="K137" i="3"/>
  <c r="M137" i="3"/>
  <c r="L137" i="3"/>
  <c r="J137" i="3"/>
  <c r="N145" i="3"/>
  <c r="K145" i="3"/>
  <c r="M145" i="3"/>
  <c r="L145" i="3"/>
  <c r="J145" i="3"/>
  <c r="F192" i="3"/>
  <c r="W52" i="5"/>
  <c r="T52" i="5"/>
  <c r="S52" i="5"/>
  <c r="V52" i="5"/>
  <c r="U52" i="5"/>
  <c r="T15" i="5"/>
  <c r="V15" i="5"/>
  <c r="U15" i="5"/>
  <c r="W15" i="5"/>
  <c r="S15" i="5"/>
  <c r="V24" i="5"/>
  <c r="S24" i="5"/>
  <c r="W24" i="5"/>
  <c r="U24" i="5"/>
  <c r="T24" i="5"/>
  <c r="V40" i="5"/>
  <c r="S40" i="5"/>
  <c r="W40" i="5"/>
  <c r="U40" i="5"/>
  <c r="T40" i="5"/>
  <c r="N165" i="8"/>
  <c r="O165" i="8"/>
  <c r="M141" i="13"/>
  <c r="L141" i="13"/>
  <c r="K141" i="13"/>
  <c r="J141" i="13"/>
  <c r="I141" i="13"/>
  <c r="Z15" i="16"/>
  <c r="X15" i="16"/>
  <c r="Y15" i="16"/>
  <c r="W15" i="16"/>
  <c r="J83" i="18"/>
  <c r="I83" i="18"/>
  <c r="N40" i="2"/>
  <c r="I43" i="2"/>
  <c r="J40" i="2"/>
  <c r="M40" i="2"/>
  <c r="L40" i="2"/>
  <c r="K40" i="2"/>
  <c r="F120" i="3"/>
  <c r="M10" i="5"/>
  <c r="J10" i="5"/>
  <c r="L10" i="5"/>
  <c r="K10" i="5"/>
  <c r="I10" i="5"/>
  <c r="O56" i="8"/>
  <c r="N56" i="8"/>
  <c r="K100" i="14"/>
  <c r="J100" i="14"/>
  <c r="I100" i="14"/>
  <c r="N12" i="2"/>
  <c r="L12" i="2"/>
  <c r="K12" i="2"/>
  <c r="J12" i="2"/>
  <c r="M12" i="2"/>
  <c r="K53" i="3"/>
  <c r="M53" i="3"/>
  <c r="L53" i="3"/>
  <c r="J53" i="3"/>
  <c r="L33" i="2"/>
  <c r="K33" i="2"/>
  <c r="J33" i="2"/>
  <c r="N33" i="2"/>
  <c r="M33" i="2"/>
  <c r="N29" i="3"/>
  <c r="K29" i="3"/>
  <c r="J29" i="3"/>
  <c r="M29" i="3"/>
  <c r="L29" i="3"/>
  <c r="L34" i="3"/>
  <c r="N34" i="3"/>
  <c r="M34" i="3"/>
  <c r="K34" i="3"/>
  <c r="J34" i="3"/>
  <c r="J39" i="3"/>
  <c r="L39" i="3"/>
  <c r="K39" i="3"/>
  <c r="N39" i="3"/>
  <c r="M39" i="3"/>
  <c r="K42" i="3"/>
  <c r="J42" i="3"/>
  <c r="M42" i="3"/>
  <c r="L42" i="3"/>
  <c r="J46" i="3"/>
  <c r="L46" i="3"/>
  <c r="K46" i="3"/>
  <c r="M46" i="3"/>
  <c r="M59" i="3"/>
  <c r="K59" i="3"/>
  <c r="J59" i="3"/>
  <c r="L59" i="3"/>
  <c r="H114" i="3"/>
  <c r="F119" i="3"/>
  <c r="H122" i="3"/>
  <c r="F189" i="3"/>
  <c r="S12" i="5"/>
  <c r="U12" i="5"/>
  <c r="T12" i="5"/>
  <c r="W12" i="5"/>
  <c r="V12" i="5"/>
  <c r="T18" i="5"/>
  <c r="V18" i="5"/>
  <c r="U18" i="5"/>
  <c r="W18" i="5"/>
  <c r="S18" i="5"/>
  <c r="T34" i="5"/>
  <c r="V34" i="5"/>
  <c r="U34" i="5"/>
  <c r="W34" i="5"/>
  <c r="S34" i="5"/>
  <c r="T50" i="5"/>
  <c r="V50" i="5"/>
  <c r="U50" i="5"/>
  <c r="W50" i="5"/>
  <c r="S50" i="5"/>
  <c r="X27" i="12"/>
  <c r="V27" i="12"/>
  <c r="U27" i="12"/>
  <c r="L45" i="12"/>
  <c r="K45" i="12"/>
  <c r="J45" i="12"/>
  <c r="I45" i="12"/>
  <c r="N45" i="12"/>
  <c r="M45" i="12"/>
  <c r="L153" i="13"/>
  <c r="K153" i="13"/>
  <c r="J153" i="13"/>
  <c r="I153" i="13"/>
  <c r="M153" i="13"/>
  <c r="V15" i="14"/>
  <c r="U15" i="14"/>
  <c r="T15" i="14"/>
  <c r="S23" i="14"/>
  <c r="J50" i="3"/>
  <c r="M50" i="3"/>
  <c r="K50" i="3"/>
  <c r="L50" i="3"/>
  <c r="N64" i="3"/>
  <c r="M64" i="3"/>
  <c r="L64" i="3"/>
  <c r="K64" i="3"/>
  <c r="J64" i="3"/>
  <c r="J153" i="3"/>
  <c r="L153" i="3"/>
  <c r="K153" i="3"/>
  <c r="N153" i="3"/>
  <c r="M153" i="3"/>
  <c r="E190" i="3"/>
  <c r="I25" i="5"/>
  <c r="K25" i="5"/>
  <c r="J25" i="5"/>
  <c r="M25" i="5"/>
  <c r="L25" i="5"/>
  <c r="I41" i="5"/>
  <c r="K41" i="5"/>
  <c r="J41" i="5"/>
  <c r="M41" i="5"/>
  <c r="L41" i="5"/>
  <c r="J8" i="6"/>
  <c r="L8" i="6"/>
  <c r="K8" i="6"/>
  <c r="M8" i="6"/>
  <c r="I8" i="6"/>
  <c r="L41" i="2"/>
  <c r="M41" i="2"/>
  <c r="K41" i="2"/>
  <c r="J41" i="2"/>
  <c r="J34" i="2"/>
  <c r="K34" i="2"/>
  <c r="N34" i="2"/>
  <c r="M34" i="2"/>
  <c r="L34" i="2"/>
  <c r="J35" i="2"/>
  <c r="N35" i="2"/>
  <c r="M35" i="2"/>
  <c r="L35" i="2"/>
  <c r="K35" i="2"/>
  <c r="N13" i="3"/>
  <c r="J13" i="3"/>
  <c r="M13" i="3"/>
  <c r="L13" i="3"/>
  <c r="K13" i="3"/>
  <c r="L14" i="3"/>
  <c r="M14" i="3"/>
  <c r="J14" i="3"/>
  <c r="N14" i="3"/>
  <c r="K14" i="3"/>
  <c r="J15" i="3"/>
  <c r="K15" i="3"/>
  <c r="L15" i="3"/>
  <c r="N15" i="3"/>
  <c r="M15" i="3"/>
  <c r="N33" i="3"/>
  <c r="J33" i="3"/>
  <c r="M33" i="3"/>
  <c r="L33" i="3"/>
  <c r="K33" i="3"/>
  <c r="L38" i="3"/>
  <c r="N38" i="3"/>
  <c r="M38" i="3"/>
  <c r="J38" i="3"/>
  <c r="K38" i="3"/>
  <c r="L52" i="3"/>
  <c r="M52" i="3"/>
  <c r="J52" i="3"/>
  <c r="K52" i="3"/>
  <c r="F116" i="3"/>
  <c r="H119" i="3"/>
  <c r="J157" i="3"/>
  <c r="L157" i="3"/>
  <c r="K157" i="3"/>
  <c r="M157" i="3"/>
  <c r="N157" i="3"/>
  <c r="J165" i="3"/>
  <c r="L165" i="3"/>
  <c r="K165" i="3"/>
  <c r="M165" i="3"/>
  <c r="N165" i="3"/>
  <c r="J173" i="3"/>
  <c r="L173" i="3"/>
  <c r="K173" i="3"/>
  <c r="M173" i="3"/>
  <c r="N173" i="3"/>
  <c r="E186" i="3"/>
  <c r="J181" i="3"/>
  <c r="L181" i="3"/>
  <c r="K181" i="3"/>
  <c r="M181" i="3"/>
  <c r="I192" i="3"/>
  <c r="N181" i="3"/>
  <c r="E194" i="3"/>
  <c r="J212" i="3"/>
  <c r="L212" i="3"/>
  <c r="K212" i="3"/>
  <c r="M212" i="3"/>
  <c r="N212" i="3"/>
  <c r="W16" i="5"/>
  <c r="T16" i="5"/>
  <c r="S16" i="5"/>
  <c r="V16" i="5"/>
  <c r="U16" i="5"/>
  <c r="S31" i="5"/>
  <c r="U31" i="5"/>
  <c r="T31" i="5"/>
  <c r="V31" i="5"/>
  <c r="W31" i="5"/>
  <c r="S47" i="5"/>
  <c r="U47" i="5"/>
  <c r="T47" i="5"/>
  <c r="V47" i="5"/>
  <c r="W47" i="5"/>
  <c r="O10" i="8"/>
  <c r="N10" i="8"/>
  <c r="X9" i="12"/>
  <c r="V9" i="12"/>
  <c r="U9" i="12"/>
  <c r="AA12" i="13"/>
  <c r="Z12" i="13"/>
  <c r="Y12" i="13"/>
  <c r="X12" i="13"/>
  <c r="V20" i="13"/>
  <c r="W12" i="13"/>
  <c r="N47" i="2"/>
  <c r="K47" i="2"/>
  <c r="M47" i="2"/>
  <c r="J47" i="2"/>
  <c r="L47" i="2"/>
  <c r="H115" i="3"/>
  <c r="J161" i="3"/>
  <c r="L161" i="3"/>
  <c r="K161" i="3"/>
  <c r="N161" i="3"/>
  <c r="M161" i="3"/>
  <c r="J185" i="3"/>
  <c r="L185" i="3"/>
  <c r="K185" i="3"/>
  <c r="N185" i="3"/>
  <c r="I196" i="3"/>
  <c r="M185" i="3"/>
  <c r="J208" i="3"/>
  <c r="L208" i="3"/>
  <c r="K208" i="3"/>
  <c r="N208" i="3"/>
  <c r="M208" i="3"/>
  <c r="P11" i="9"/>
  <c r="O11" i="9"/>
  <c r="N32" i="2"/>
  <c r="L32" i="2"/>
  <c r="K32" i="2"/>
  <c r="J32" i="2"/>
  <c r="M32" i="2"/>
  <c r="L30" i="3"/>
  <c r="N30" i="3"/>
  <c r="M30" i="3"/>
  <c r="K30" i="3"/>
  <c r="J30" i="3"/>
  <c r="N36" i="2"/>
  <c r="L36" i="2"/>
  <c r="M36" i="2"/>
  <c r="K36" i="2"/>
  <c r="J36" i="2"/>
  <c r="E43" i="2"/>
  <c r="G68" i="2"/>
  <c r="N37" i="3"/>
  <c r="L37" i="3"/>
  <c r="M37" i="3"/>
  <c r="K37" i="3"/>
  <c r="J37" i="3"/>
  <c r="K45" i="3"/>
  <c r="M45" i="3"/>
  <c r="L45" i="3"/>
  <c r="J45" i="3"/>
  <c r="L58" i="3"/>
  <c r="M58" i="3"/>
  <c r="K58" i="3"/>
  <c r="J58" i="3"/>
  <c r="J62" i="3"/>
  <c r="L62" i="3"/>
  <c r="K62" i="3"/>
  <c r="N62" i="3"/>
  <c r="M62" i="3"/>
  <c r="J84" i="3"/>
  <c r="L84" i="3"/>
  <c r="K84" i="3"/>
  <c r="N84" i="3"/>
  <c r="M84" i="3"/>
  <c r="J92" i="3"/>
  <c r="L92" i="3"/>
  <c r="K92" i="3"/>
  <c r="N92" i="3"/>
  <c r="M92" i="3"/>
  <c r="J100" i="3"/>
  <c r="L100" i="3"/>
  <c r="K100" i="3"/>
  <c r="N100" i="3"/>
  <c r="M100" i="3"/>
  <c r="E113" i="3"/>
  <c r="G116" i="3"/>
  <c r="J108" i="3"/>
  <c r="L108" i="3"/>
  <c r="K108" i="3"/>
  <c r="I119" i="3"/>
  <c r="N108" i="3"/>
  <c r="M108" i="3"/>
  <c r="E121" i="3"/>
  <c r="J139" i="3"/>
  <c r="L139" i="3"/>
  <c r="K139" i="3"/>
  <c r="N139" i="3"/>
  <c r="M139" i="3"/>
  <c r="N159" i="3"/>
  <c r="K159" i="3"/>
  <c r="M159" i="3"/>
  <c r="L159" i="3"/>
  <c r="J159" i="3"/>
  <c r="N167" i="3"/>
  <c r="K167" i="3"/>
  <c r="M167" i="3"/>
  <c r="L167" i="3"/>
  <c r="J167" i="3"/>
  <c r="N175" i="3"/>
  <c r="K175" i="3"/>
  <c r="I186" i="3"/>
  <c r="M175" i="3"/>
  <c r="L175" i="3"/>
  <c r="J175" i="3"/>
  <c r="E188" i="3"/>
  <c r="N183" i="3"/>
  <c r="K183" i="3"/>
  <c r="I194" i="3"/>
  <c r="M183" i="3"/>
  <c r="L183" i="3"/>
  <c r="J183" i="3"/>
  <c r="E196" i="3"/>
  <c r="N214" i="3"/>
  <c r="K214" i="3"/>
  <c r="M214" i="3"/>
  <c r="L214" i="3"/>
  <c r="J214" i="3"/>
  <c r="V13" i="5"/>
  <c r="S13" i="5"/>
  <c r="W13" i="5"/>
  <c r="U13" i="5"/>
  <c r="T13" i="5"/>
  <c r="L15" i="5"/>
  <c r="I15" i="5"/>
  <c r="M15" i="5"/>
  <c r="K15" i="5"/>
  <c r="J15" i="5"/>
  <c r="W19" i="5"/>
  <c r="T19" i="5"/>
  <c r="V19" i="5"/>
  <c r="U19" i="5"/>
  <c r="S19" i="5"/>
  <c r="M21" i="5"/>
  <c r="J21" i="5"/>
  <c r="L21" i="5"/>
  <c r="K21" i="5"/>
  <c r="I21" i="5"/>
  <c r="W35" i="5"/>
  <c r="T35" i="5"/>
  <c r="V35" i="5"/>
  <c r="U35" i="5"/>
  <c r="S35" i="5"/>
  <c r="W51" i="5"/>
  <c r="T51" i="5"/>
  <c r="V51" i="5"/>
  <c r="U51" i="5"/>
  <c r="S51" i="5"/>
  <c r="O31" i="8"/>
  <c r="N31" i="8"/>
  <c r="N55" i="8"/>
  <c r="O55" i="8"/>
  <c r="L29" i="12"/>
  <c r="K29" i="12"/>
  <c r="J29" i="12"/>
  <c r="I29" i="12"/>
  <c r="N29" i="12"/>
  <c r="M29" i="12"/>
  <c r="L18" i="13"/>
  <c r="K18" i="13"/>
  <c r="J18" i="13"/>
  <c r="I18" i="13"/>
  <c r="M18" i="13"/>
  <c r="K84" i="14"/>
  <c r="J84" i="14"/>
  <c r="I84" i="14"/>
  <c r="AA17" i="15"/>
  <c r="Z17" i="15"/>
  <c r="Y17" i="15"/>
  <c r="X17" i="15"/>
  <c r="W17" i="15"/>
  <c r="G67" i="2"/>
  <c r="M8" i="3"/>
  <c r="K8" i="3"/>
  <c r="N8" i="3"/>
  <c r="L8" i="3"/>
  <c r="J8" i="3"/>
  <c r="J12" i="3"/>
  <c r="N12" i="3"/>
  <c r="M12" i="3"/>
  <c r="L12" i="3"/>
  <c r="K12" i="3"/>
  <c r="J16" i="3"/>
  <c r="M16" i="3"/>
  <c r="L16" i="3"/>
  <c r="K16" i="3"/>
  <c r="N16" i="3"/>
  <c r="J20" i="3"/>
  <c r="L20" i="3"/>
  <c r="K20" i="3"/>
  <c r="N20" i="3"/>
  <c r="M20" i="3"/>
  <c r="J24" i="3"/>
  <c r="K24" i="3"/>
  <c r="N24" i="3"/>
  <c r="M24" i="3"/>
  <c r="L24" i="3"/>
  <c r="J28" i="3"/>
  <c r="M28" i="3"/>
  <c r="N28" i="3"/>
  <c r="L28" i="3"/>
  <c r="K28" i="3"/>
  <c r="J32" i="3"/>
  <c r="N32" i="3"/>
  <c r="L32" i="3"/>
  <c r="M32" i="3"/>
  <c r="K32" i="3"/>
  <c r="J36" i="3"/>
  <c r="M36" i="3"/>
  <c r="N36" i="3"/>
  <c r="K36" i="3"/>
  <c r="L36" i="3"/>
  <c r="J40" i="3"/>
  <c r="L40" i="3"/>
  <c r="M40" i="3"/>
  <c r="K40" i="3"/>
  <c r="J48" i="3"/>
  <c r="M48" i="3"/>
  <c r="L48" i="3"/>
  <c r="K48" i="3"/>
  <c r="J56" i="3"/>
  <c r="M56" i="3"/>
  <c r="L56" i="3"/>
  <c r="K56" i="3"/>
  <c r="J63" i="3"/>
  <c r="M63" i="3"/>
  <c r="L63" i="3"/>
  <c r="K63" i="3"/>
  <c r="N63" i="3"/>
  <c r="J67" i="3"/>
  <c r="L67" i="3"/>
  <c r="K67" i="3"/>
  <c r="N67" i="3"/>
  <c r="M67" i="3"/>
  <c r="J71" i="3"/>
  <c r="K71" i="3"/>
  <c r="N71" i="3"/>
  <c r="M71" i="3"/>
  <c r="L71" i="3"/>
  <c r="M81" i="3"/>
  <c r="J81" i="3"/>
  <c r="N81" i="3"/>
  <c r="L81" i="3"/>
  <c r="K81" i="3"/>
  <c r="M85" i="3"/>
  <c r="J85" i="3"/>
  <c r="N85" i="3"/>
  <c r="L85" i="3"/>
  <c r="K85" i="3"/>
  <c r="M89" i="3"/>
  <c r="J89" i="3"/>
  <c r="N89" i="3"/>
  <c r="L89" i="3"/>
  <c r="K89" i="3"/>
  <c r="M93" i="3"/>
  <c r="J93" i="3"/>
  <c r="N93" i="3"/>
  <c r="L93" i="3"/>
  <c r="K93" i="3"/>
  <c r="M97" i="3"/>
  <c r="J97" i="3"/>
  <c r="N97" i="3"/>
  <c r="L97" i="3"/>
  <c r="K97" i="3"/>
  <c r="M101" i="3"/>
  <c r="J101" i="3"/>
  <c r="N101" i="3"/>
  <c r="L101" i="3"/>
  <c r="K101" i="3"/>
  <c r="G113" i="3"/>
  <c r="E114" i="3"/>
  <c r="M105" i="3"/>
  <c r="J105" i="3"/>
  <c r="N105" i="3"/>
  <c r="I116" i="3"/>
  <c r="L105" i="3"/>
  <c r="K105" i="3"/>
  <c r="G117" i="3"/>
  <c r="E118" i="3"/>
  <c r="I120" i="3"/>
  <c r="M109" i="3"/>
  <c r="J109" i="3"/>
  <c r="N109" i="3"/>
  <c r="L109" i="3"/>
  <c r="K109" i="3"/>
  <c r="G121" i="3"/>
  <c r="E122" i="3"/>
  <c r="N35" i="8"/>
  <c r="O35" i="8"/>
  <c r="N167" i="8"/>
  <c r="O167" i="8"/>
  <c r="O253" i="8"/>
  <c r="N253" i="8"/>
  <c r="L17" i="12"/>
  <c r="K17" i="12"/>
  <c r="J17" i="12"/>
  <c r="I17" i="12"/>
  <c r="N17" i="12"/>
  <c r="M17" i="12"/>
  <c r="L33" i="12"/>
  <c r="K33" i="12"/>
  <c r="J33" i="12"/>
  <c r="I33" i="12"/>
  <c r="N33" i="12"/>
  <c r="M33" i="12"/>
  <c r="L50" i="13"/>
  <c r="K50" i="13"/>
  <c r="J50" i="13"/>
  <c r="I50" i="13"/>
  <c r="M50" i="13"/>
  <c r="K49" i="14"/>
  <c r="J49" i="14"/>
  <c r="I49" i="14"/>
  <c r="M47" i="15"/>
  <c r="L47" i="15"/>
  <c r="K47" i="15"/>
  <c r="J47" i="15"/>
  <c r="I47" i="15"/>
  <c r="L41" i="3"/>
  <c r="M41" i="3"/>
  <c r="K41" i="3"/>
  <c r="J41" i="3"/>
  <c r="L49" i="3"/>
  <c r="K49" i="3"/>
  <c r="J49" i="3"/>
  <c r="M49" i="3"/>
  <c r="L57" i="3"/>
  <c r="J57" i="3"/>
  <c r="M57" i="3"/>
  <c r="K57" i="3"/>
  <c r="H113" i="3"/>
  <c r="F114" i="3"/>
  <c r="H117" i="3"/>
  <c r="F118" i="3"/>
  <c r="H121" i="3"/>
  <c r="F122" i="3"/>
  <c r="U11" i="5"/>
  <c r="W11" i="5"/>
  <c r="S11" i="5"/>
  <c r="V11" i="5"/>
  <c r="T11" i="5"/>
  <c r="U22" i="5"/>
  <c r="S22" i="5"/>
  <c r="W22" i="5"/>
  <c r="V22" i="5"/>
  <c r="T22" i="5"/>
  <c r="U30" i="5"/>
  <c r="W30" i="5"/>
  <c r="V30" i="5"/>
  <c r="T30" i="5"/>
  <c r="S30" i="5"/>
  <c r="U38" i="5"/>
  <c r="S38" i="5"/>
  <c r="W38" i="5"/>
  <c r="V38" i="5"/>
  <c r="T38" i="5"/>
  <c r="U46" i="5"/>
  <c r="W46" i="5"/>
  <c r="V46" i="5"/>
  <c r="T46" i="5"/>
  <c r="S46" i="5"/>
  <c r="O13" i="8"/>
  <c r="N13" i="8"/>
  <c r="N75" i="8"/>
  <c r="O75" i="8"/>
  <c r="N143" i="8"/>
  <c r="O143" i="8"/>
  <c r="O55" i="10"/>
  <c r="N55" i="10"/>
  <c r="O101" i="10"/>
  <c r="N101" i="10"/>
  <c r="M38" i="13"/>
  <c r="L38" i="13"/>
  <c r="K38" i="13"/>
  <c r="J38" i="13"/>
  <c r="I38" i="13"/>
  <c r="K14" i="14"/>
  <c r="J14" i="14"/>
  <c r="I14" i="14"/>
  <c r="L25" i="15"/>
  <c r="K25" i="15"/>
  <c r="J25" i="15"/>
  <c r="I25" i="15"/>
  <c r="M25" i="15"/>
  <c r="J19" i="18"/>
  <c r="I19" i="18"/>
  <c r="L83" i="3"/>
  <c r="N83" i="3"/>
  <c r="M83" i="3"/>
  <c r="K83" i="3"/>
  <c r="J83" i="3"/>
  <c r="L87" i="3"/>
  <c r="N87" i="3"/>
  <c r="M87" i="3"/>
  <c r="K87" i="3"/>
  <c r="J87" i="3"/>
  <c r="L91" i="3"/>
  <c r="N91" i="3"/>
  <c r="M91" i="3"/>
  <c r="J91" i="3"/>
  <c r="K91" i="3"/>
  <c r="L95" i="3"/>
  <c r="N95" i="3"/>
  <c r="M95" i="3"/>
  <c r="K95" i="3"/>
  <c r="J95" i="3"/>
  <c r="L99" i="3"/>
  <c r="N99" i="3"/>
  <c r="M99" i="3"/>
  <c r="J99" i="3"/>
  <c r="K99" i="3"/>
  <c r="L103" i="3"/>
  <c r="I114" i="3"/>
  <c r="N103" i="3"/>
  <c r="M103" i="3"/>
  <c r="K103" i="3"/>
  <c r="J103" i="3"/>
  <c r="G115" i="3"/>
  <c r="E116" i="3"/>
  <c r="L107" i="3"/>
  <c r="N107" i="3"/>
  <c r="M107" i="3"/>
  <c r="I118" i="3"/>
  <c r="K107" i="3"/>
  <c r="J107" i="3"/>
  <c r="G119" i="3"/>
  <c r="E120" i="3"/>
  <c r="L111" i="3"/>
  <c r="I122" i="3"/>
  <c r="N111" i="3"/>
  <c r="M111" i="3"/>
  <c r="K111" i="3"/>
  <c r="J111" i="3"/>
  <c r="G123" i="3"/>
  <c r="O12" i="8"/>
  <c r="N12" i="8"/>
  <c r="N99" i="8"/>
  <c r="O99" i="8"/>
  <c r="N101" i="8"/>
  <c r="O101" i="8"/>
  <c r="N123" i="8"/>
  <c r="O123" i="8"/>
  <c r="N211" i="8"/>
  <c r="O211" i="8"/>
  <c r="O231" i="8"/>
  <c r="N231" i="8"/>
  <c r="O275" i="8"/>
  <c r="N275" i="8"/>
  <c r="P10" i="9"/>
  <c r="O10" i="9"/>
  <c r="P15" i="9"/>
  <c r="O15" i="9"/>
  <c r="O31" i="10"/>
  <c r="N31" i="10"/>
  <c r="L25" i="12"/>
  <c r="K25" i="12"/>
  <c r="J25" i="12"/>
  <c r="I25" i="12"/>
  <c r="N25" i="12"/>
  <c r="M25" i="12"/>
  <c r="L41" i="12"/>
  <c r="K41" i="12"/>
  <c r="J41" i="12"/>
  <c r="I41" i="12"/>
  <c r="N41" i="12"/>
  <c r="M41" i="12"/>
  <c r="K118" i="14"/>
  <c r="J118" i="14"/>
  <c r="I118" i="14"/>
  <c r="O9" i="8"/>
  <c r="N9" i="8"/>
  <c r="O34" i="8"/>
  <c r="N34" i="8"/>
  <c r="N57" i="8"/>
  <c r="O57" i="8"/>
  <c r="O77" i="8"/>
  <c r="N77" i="8"/>
  <c r="N187" i="8"/>
  <c r="O187" i="8"/>
  <c r="O9" i="10"/>
  <c r="N9" i="10"/>
  <c r="M107" i="13"/>
  <c r="L107" i="13"/>
  <c r="K107" i="13"/>
  <c r="J107" i="13"/>
  <c r="I107" i="13"/>
  <c r="K134" i="14"/>
  <c r="J134" i="14"/>
  <c r="I134" i="14"/>
  <c r="I89" i="15"/>
  <c r="J89" i="15"/>
  <c r="M89" i="15"/>
  <c r="L89" i="15"/>
  <c r="K89" i="15"/>
  <c r="L129" i="16"/>
  <c r="K129" i="16"/>
  <c r="J129" i="16"/>
  <c r="I129" i="16"/>
  <c r="Q116" i="19"/>
  <c r="P116" i="19"/>
  <c r="N32" i="8"/>
  <c r="O32" i="8"/>
  <c r="N53" i="8"/>
  <c r="O53" i="8"/>
  <c r="N78" i="8"/>
  <c r="O78" i="8"/>
  <c r="N145" i="8"/>
  <c r="O145" i="8"/>
  <c r="P19" i="9"/>
  <c r="O19" i="9"/>
  <c r="O12" i="10"/>
  <c r="N12" i="10"/>
  <c r="O77" i="10"/>
  <c r="N77" i="10"/>
  <c r="J44" i="12"/>
  <c r="I44" i="12"/>
  <c r="L44" i="12"/>
  <c r="K44" i="12"/>
  <c r="N44" i="12"/>
  <c r="M44" i="12"/>
  <c r="L11" i="12"/>
  <c r="K11" i="12"/>
  <c r="J11" i="12"/>
  <c r="I11" i="12"/>
  <c r="N11" i="12"/>
  <c r="M11" i="12"/>
  <c r="X19" i="12"/>
  <c r="V19" i="12"/>
  <c r="U19" i="12"/>
  <c r="L21" i="12"/>
  <c r="K21" i="12"/>
  <c r="J21" i="12"/>
  <c r="I21" i="12"/>
  <c r="N21" i="12"/>
  <c r="M21" i="12"/>
  <c r="X35" i="12"/>
  <c r="V35" i="12"/>
  <c r="U35" i="12"/>
  <c r="L37" i="12"/>
  <c r="K37" i="12"/>
  <c r="J37" i="12"/>
  <c r="I37" i="12"/>
  <c r="N37" i="12"/>
  <c r="M37" i="12"/>
  <c r="L84" i="13"/>
  <c r="K84" i="13"/>
  <c r="J84" i="13"/>
  <c r="I84" i="13"/>
  <c r="M84" i="13"/>
  <c r="K153" i="14"/>
  <c r="J153" i="14"/>
  <c r="I153" i="14"/>
  <c r="L96" i="17"/>
  <c r="K96" i="17"/>
  <c r="J96" i="17"/>
  <c r="I96" i="17"/>
  <c r="K47" i="3"/>
  <c r="J47" i="3"/>
  <c r="M47" i="3"/>
  <c r="L47" i="3"/>
  <c r="K55" i="3"/>
  <c r="J55" i="3"/>
  <c r="M55" i="3"/>
  <c r="L55" i="3"/>
  <c r="F113" i="3"/>
  <c r="H116" i="3"/>
  <c r="F117" i="3"/>
  <c r="H120" i="3"/>
  <c r="F121" i="3"/>
  <c r="O11" i="8"/>
  <c r="N11" i="8"/>
  <c r="N121" i="8"/>
  <c r="O121" i="8"/>
  <c r="N209" i="8"/>
  <c r="O209" i="8"/>
  <c r="P18" i="9"/>
  <c r="O18" i="9"/>
  <c r="H54" i="12"/>
  <c r="M7" i="12"/>
  <c r="L7" i="12"/>
  <c r="K7" i="12"/>
  <c r="J7" i="12"/>
  <c r="N7" i="12"/>
  <c r="I7" i="12"/>
  <c r="M72" i="13"/>
  <c r="L72" i="13"/>
  <c r="K72" i="13"/>
  <c r="J72" i="13"/>
  <c r="I72" i="13"/>
  <c r="K31" i="14"/>
  <c r="J31" i="14"/>
  <c r="I31" i="14"/>
  <c r="L59" i="15"/>
  <c r="K59" i="15"/>
  <c r="J59" i="15"/>
  <c r="I59" i="15"/>
  <c r="M59" i="15"/>
  <c r="Z11" i="16"/>
  <c r="X11" i="16"/>
  <c r="Y11" i="16"/>
  <c r="W11" i="16"/>
  <c r="L108" i="17"/>
  <c r="K108" i="17"/>
  <c r="J108" i="17"/>
  <c r="I108" i="17"/>
  <c r="H107" i="17"/>
  <c r="O100" i="8"/>
  <c r="N100" i="8"/>
  <c r="R13" i="9"/>
  <c r="S13" i="9"/>
  <c r="O16" i="9"/>
  <c r="P16" i="9"/>
  <c r="L24" i="13"/>
  <c r="K24" i="13"/>
  <c r="J24" i="13"/>
  <c r="I24" i="13"/>
  <c r="M24" i="13"/>
  <c r="L58" i="13"/>
  <c r="K58" i="13"/>
  <c r="J58" i="13"/>
  <c r="I58" i="13"/>
  <c r="M58" i="13"/>
  <c r="L93" i="13"/>
  <c r="K93" i="13"/>
  <c r="J93" i="13"/>
  <c r="I93" i="13"/>
  <c r="M93" i="13"/>
  <c r="L127" i="13"/>
  <c r="K127" i="13"/>
  <c r="J127" i="13"/>
  <c r="I127" i="13"/>
  <c r="M127" i="13"/>
  <c r="K15" i="14"/>
  <c r="J15" i="14"/>
  <c r="I15" i="14"/>
  <c r="H23" i="14"/>
  <c r="K41" i="14"/>
  <c r="J41" i="14"/>
  <c r="I41" i="14"/>
  <c r="K75" i="14"/>
  <c r="J75" i="14"/>
  <c r="I75" i="14"/>
  <c r="K110" i="14"/>
  <c r="J110" i="14"/>
  <c r="I110" i="14"/>
  <c r="K144" i="14"/>
  <c r="J144" i="14"/>
  <c r="I144" i="14"/>
  <c r="L11" i="15"/>
  <c r="K11" i="15"/>
  <c r="J11" i="15"/>
  <c r="I11" i="15"/>
  <c r="M11" i="15"/>
  <c r="L33" i="15"/>
  <c r="K33" i="15"/>
  <c r="J33" i="15"/>
  <c r="I33" i="15"/>
  <c r="M33" i="15"/>
  <c r="K73" i="15"/>
  <c r="M73" i="15"/>
  <c r="L73" i="15"/>
  <c r="J73" i="15"/>
  <c r="I73" i="15"/>
  <c r="L98" i="16"/>
  <c r="K98" i="16"/>
  <c r="I98" i="16"/>
  <c r="J98" i="16"/>
  <c r="Z13" i="17"/>
  <c r="Y13" i="17"/>
  <c r="X13" i="17"/>
  <c r="W13" i="17"/>
  <c r="V21" i="17"/>
  <c r="L142" i="17"/>
  <c r="K142" i="17"/>
  <c r="J142" i="17"/>
  <c r="I142" i="17"/>
  <c r="P9" i="9"/>
  <c r="O9" i="9"/>
  <c r="O17" i="9"/>
  <c r="P17" i="9"/>
  <c r="O34" i="10"/>
  <c r="N34" i="10"/>
  <c r="O53" i="10"/>
  <c r="N53" i="10"/>
  <c r="O99" i="10"/>
  <c r="N99" i="10"/>
  <c r="N13" i="12"/>
  <c r="M13" i="12"/>
  <c r="L13" i="12"/>
  <c r="K13" i="12"/>
  <c r="I13" i="12"/>
  <c r="J13" i="12"/>
  <c r="N18" i="12"/>
  <c r="M18" i="12"/>
  <c r="L18" i="12"/>
  <c r="K18" i="12"/>
  <c r="J18" i="12"/>
  <c r="I18" i="12"/>
  <c r="AA16" i="13"/>
  <c r="Z16" i="13"/>
  <c r="Y16" i="13"/>
  <c r="X16" i="13"/>
  <c r="W16" i="13"/>
  <c r="M46" i="13"/>
  <c r="L46" i="13"/>
  <c r="K46" i="13"/>
  <c r="J46" i="13"/>
  <c r="I46" i="13"/>
  <c r="M81" i="13"/>
  <c r="L81" i="13"/>
  <c r="K81" i="13"/>
  <c r="J81" i="13"/>
  <c r="I81" i="13"/>
  <c r="M115" i="13"/>
  <c r="L115" i="13"/>
  <c r="K115" i="13"/>
  <c r="J115" i="13"/>
  <c r="I115" i="13"/>
  <c r="M150" i="13"/>
  <c r="L150" i="13"/>
  <c r="K150" i="13"/>
  <c r="J150" i="13"/>
  <c r="I150" i="13"/>
  <c r="K57" i="14"/>
  <c r="J57" i="14"/>
  <c r="I57" i="14"/>
  <c r="H65" i="14"/>
  <c r="K91" i="14"/>
  <c r="J91" i="14"/>
  <c r="I91" i="14"/>
  <c r="K126" i="14"/>
  <c r="J126" i="14"/>
  <c r="I126" i="14"/>
  <c r="K160" i="14"/>
  <c r="J160" i="14"/>
  <c r="I160" i="14"/>
  <c r="M56" i="15"/>
  <c r="L56" i="15"/>
  <c r="K56" i="15"/>
  <c r="J56" i="15"/>
  <c r="I56" i="15"/>
  <c r="L130" i="17"/>
  <c r="K130" i="17"/>
  <c r="J130" i="17"/>
  <c r="I130" i="17"/>
  <c r="S9" i="9"/>
  <c r="R9" i="9"/>
  <c r="P12" i="9"/>
  <c r="O12" i="9"/>
  <c r="P20" i="9"/>
  <c r="O20" i="9"/>
  <c r="O33" i="10"/>
  <c r="N33" i="10"/>
  <c r="O79" i="10"/>
  <c r="N79" i="10"/>
  <c r="H53" i="12"/>
  <c r="K6" i="12"/>
  <c r="J6" i="12"/>
  <c r="I6" i="12"/>
  <c r="M6" i="12"/>
  <c r="L6" i="12"/>
  <c r="N6" i="12"/>
  <c r="K10" i="12"/>
  <c r="J10" i="12"/>
  <c r="I10" i="12"/>
  <c r="M10" i="12"/>
  <c r="L10" i="12"/>
  <c r="N10" i="12"/>
  <c r="L14" i="13"/>
  <c r="K14" i="13"/>
  <c r="J14" i="13"/>
  <c r="I14" i="13"/>
  <c r="M14" i="13"/>
  <c r="L41" i="13"/>
  <c r="K41" i="13"/>
  <c r="J41" i="13"/>
  <c r="I41" i="13"/>
  <c r="M41" i="13"/>
  <c r="L75" i="13"/>
  <c r="K75" i="13"/>
  <c r="J75" i="13"/>
  <c r="I75" i="13"/>
  <c r="M75" i="13"/>
  <c r="L110" i="13"/>
  <c r="K110" i="13"/>
  <c r="J110" i="13"/>
  <c r="I110" i="13"/>
  <c r="M110" i="13"/>
  <c r="H118" i="13"/>
  <c r="L144" i="13"/>
  <c r="K144" i="13"/>
  <c r="J144" i="13"/>
  <c r="I144" i="13"/>
  <c r="M144" i="13"/>
  <c r="K58" i="14"/>
  <c r="J58" i="14"/>
  <c r="I58" i="14"/>
  <c r="K92" i="14"/>
  <c r="J92" i="14"/>
  <c r="I92" i="14"/>
  <c r="K127" i="14"/>
  <c r="J127" i="14"/>
  <c r="I127" i="14"/>
  <c r="H135" i="14"/>
  <c r="K161" i="14"/>
  <c r="J161" i="14"/>
  <c r="I161" i="14"/>
  <c r="L19" i="15"/>
  <c r="K19" i="15"/>
  <c r="J19" i="15"/>
  <c r="I19" i="15"/>
  <c r="M19" i="15"/>
  <c r="L51" i="15"/>
  <c r="K51" i="15"/>
  <c r="J51" i="15"/>
  <c r="I51" i="15"/>
  <c r="M51" i="15"/>
  <c r="J129" i="15"/>
  <c r="I129" i="15"/>
  <c r="L129" i="15"/>
  <c r="K129" i="15"/>
  <c r="M129" i="15"/>
  <c r="J27" i="16"/>
  <c r="I27" i="16"/>
  <c r="L27" i="16"/>
  <c r="K27" i="16"/>
  <c r="H35" i="16"/>
  <c r="M27" i="16"/>
  <c r="L69" i="16"/>
  <c r="J69" i="16"/>
  <c r="K69" i="16"/>
  <c r="H77" i="16"/>
  <c r="I69" i="16"/>
  <c r="L73" i="17"/>
  <c r="K73" i="17"/>
  <c r="J73" i="17"/>
  <c r="I73" i="17"/>
  <c r="J14" i="18"/>
  <c r="I14" i="18"/>
  <c r="J54" i="18"/>
  <c r="I54" i="18"/>
  <c r="H62" i="18"/>
  <c r="J152" i="18"/>
  <c r="I152" i="18"/>
  <c r="H160" i="18"/>
  <c r="N233" i="8"/>
  <c r="O233" i="8"/>
  <c r="N255" i="8"/>
  <c r="O255" i="8"/>
  <c r="N277" i="8"/>
  <c r="O277" i="8"/>
  <c r="R10" i="9"/>
  <c r="S10" i="9"/>
  <c r="O13" i="9"/>
  <c r="P13" i="9"/>
  <c r="O21" i="9"/>
  <c r="P21" i="9"/>
  <c r="O11" i="10"/>
  <c r="N11" i="10"/>
  <c r="O57" i="10"/>
  <c r="N57" i="10"/>
  <c r="O76" i="10"/>
  <c r="N76" i="10"/>
  <c r="J16" i="12"/>
  <c r="I16" i="12"/>
  <c r="L16" i="12"/>
  <c r="K16" i="12"/>
  <c r="N16" i="12"/>
  <c r="M16" i="12"/>
  <c r="J20" i="12"/>
  <c r="I20" i="12"/>
  <c r="L20" i="12"/>
  <c r="K20" i="12"/>
  <c r="M20" i="12"/>
  <c r="N20" i="12"/>
  <c r="AA8" i="13"/>
  <c r="Z8" i="13"/>
  <c r="Y8" i="13"/>
  <c r="X8" i="13"/>
  <c r="W8" i="13"/>
  <c r="M29" i="13"/>
  <c r="L29" i="13"/>
  <c r="K29" i="13"/>
  <c r="J29" i="13"/>
  <c r="I29" i="13"/>
  <c r="M64" i="13"/>
  <c r="L64" i="13"/>
  <c r="K64" i="13"/>
  <c r="J64" i="13"/>
  <c r="I64" i="13"/>
  <c r="M98" i="13"/>
  <c r="L98" i="13"/>
  <c r="K98" i="13"/>
  <c r="J98" i="13"/>
  <c r="I98" i="13"/>
  <c r="V14" i="14"/>
  <c r="U14" i="14"/>
  <c r="T14" i="14"/>
  <c r="K22" i="14"/>
  <c r="J22" i="14"/>
  <c r="I22" i="14"/>
  <c r="K40" i="14"/>
  <c r="J40" i="14"/>
  <c r="I40" i="14"/>
  <c r="K74" i="14"/>
  <c r="J74" i="14"/>
  <c r="I74" i="14"/>
  <c r="K109" i="14"/>
  <c r="J109" i="14"/>
  <c r="I109" i="14"/>
  <c r="K143" i="14"/>
  <c r="J143" i="14"/>
  <c r="I143" i="14"/>
  <c r="AA13" i="15"/>
  <c r="Z13" i="15"/>
  <c r="Y13" i="15"/>
  <c r="X13" i="15"/>
  <c r="W13" i="15"/>
  <c r="V21" i="15"/>
  <c r="M39" i="15"/>
  <c r="L39" i="15"/>
  <c r="K39" i="15"/>
  <c r="J39" i="15"/>
  <c r="I39" i="15"/>
  <c r="K82" i="15"/>
  <c r="M82" i="15"/>
  <c r="L82" i="15"/>
  <c r="J82" i="15"/>
  <c r="I82" i="15"/>
  <c r="L132" i="16"/>
  <c r="K132" i="16"/>
  <c r="J132" i="16"/>
  <c r="I132" i="16"/>
  <c r="M61" i="17"/>
  <c r="L61" i="17"/>
  <c r="K61" i="17"/>
  <c r="J61" i="17"/>
  <c r="I61" i="17"/>
  <c r="T9" i="18"/>
  <c r="S9" i="18"/>
  <c r="Q8" i="18"/>
  <c r="R9" i="18"/>
  <c r="H22" i="18"/>
  <c r="I23" i="18"/>
  <c r="J23" i="18"/>
  <c r="AA110" i="18"/>
  <c r="Z110" i="18"/>
  <c r="Y118" i="18"/>
  <c r="T131" i="18"/>
  <c r="S131" i="18"/>
  <c r="R131" i="18"/>
  <c r="O33" i="8"/>
  <c r="N33" i="8"/>
  <c r="O98" i="8"/>
  <c r="N98" i="8"/>
  <c r="S11" i="9"/>
  <c r="R11" i="9"/>
  <c r="P14" i="9"/>
  <c r="O14" i="9"/>
  <c r="N35" i="10"/>
  <c r="O35" i="10"/>
  <c r="L10" i="13"/>
  <c r="K10" i="13"/>
  <c r="J10" i="13"/>
  <c r="I10" i="13"/>
  <c r="M10" i="13"/>
  <c r="L32" i="13"/>
  <c r="K32" i="13"/>
  <c r="J32" i="13"/>
  <c r="I32" i="13"/>
  <c r="M32" i="13"/>
  <c r="L67" i="13"/>
  <c r="K67" i="13"/>
  <c r="J67" i="13"/>
  <c r="I67" i="13"/>
  <c r="M67" i="13"/>
  <c r="L101" i="13"/>
  <c r="K101" i="13"/>
  <c r="J101" i="13"/>
  <c r="I101" i="13"/>
  <c r="M101" i="13"/>
  <c r="L136" i="13"/>
  <c r="K136" i="13"/>
  <c r="J136" i="13"/>
  <c r="I136" i="13"/>
  <c r="M136" i="13"/>
  <c r="K32" i="14"/>
  <c r="J32" i="14"/>
  <c r="I32" i="14"/>
  <c r="K67" i="14"/>
  <c r="J67" i="14"/>
  <c r="I67" i="14"/>
  <c r="K101" i="14"/>
  <c r="J101" i="14"/>
  <c r="I101" i="14"/>
  <c r="L15" i="15"/>
  <c r="K15" i="15"/>
  <c r="J15" i="15"/>
  <c r="I15" i="15"/>
  <c r="M15" i="15"/>
  <c r="L42" i="15"/>
  <c r="K42" i="15"/>
  <c r="J42" i="15"/>
  <c r="I42" i="15"/>
  <c r="M42" i="15"/>
  <c r="L97" i="15"/>
  <c r="I97" i="15"/>
  <c r="M97" i="15"/>
  <c r="K97" i="15"/>
  <c r="J97" i="15"/>
  <c r="H105" i="15"/>
  <c r="J112" i="15"/>
  <c r="K112" i="15"/>
  <c r="M112" i="15"/>
  <c r="L112" i="15"/>
  <c r="I112" i="15"/>
  <c r="L131" i="15"/>
  <c r="K131" i="15"/>
  <c r="I131" i="15"/>
  <c r="M131" i="15"/>
  <c r="J131" i="15"/>
  <c r="L29" i="16"/>
  <c r="K29" i="16"/>
  <c r="I29" i="16"/>
  <c r="J29" i="16"/>
  <c r="J96" i="16"/>
  <c r="I96" i="16"/>
  <c r="L96" i="16"/>
  <c r="K96" i="16"/>
  <c r="L39" i="17"/>
  <c r="K39" i="17"/>
  <c r="J39" i="17"/>
  <c r="I39" i="17"/>
  <c r="O32" i="10"/>
  <c r="N32" i="10"/>
  <c r="M157" i="13"/>
  <c r="J157" i="13"/>
  <c r="I157" i="13"/>
  <c r="L157" i="13"/>
  <c r="K157" i="13"/>
  <c r="M55" i="13"/>
  <c r="L55" i="13"/>
  <c r="K55" i="13"/>
  <c r="J55" i="13"/>
  <c r="I55" i="13"/>
  <c r="M89" i="13"/>
  <c r="L89" i="13"/>
  <c r="K89" i="13"/>
  <c r="J89" i="13"/>
  <c r="I89" i="13"/>
  <c r="M124" i="13"/>
  <c r="L124" i="13"/>
  <c r="K124" i="13"/>
  <c r="J124" i="13"/>
  <c r="H132" i="13"/>
  <c r="I124" i="13"/>
  <c r="M158" i="13"/>
  <c r="L158" i="13"/>
  <c r="K158" i="13"/>
  <c r="J158" i="13"/>
  <c r="I158" i="13"/>
  <c r="V22" i="14"/>
  <c r="U22" i="14"/>
  <c r="T22" i="14"/>
  <c r="K48" i="14"/>
  <c r="J48" i="14"/>
  <c r="I48" i="14"/>
  <c r="K83" i="14"/>
  <c r="J83" i="14"/>
  <c r="I83" i="14"/>
  <c r="K117" i="14"/>
  <c r="J117" i="14"/>
  <c r="I117" i="14"/>
  <c r="K152" i="14"/>
  <c r="J152" i="14"/>
  <c r="I152" i="14"/>
  <c r="AA9" i="15"/>
  <c r="Z9" i="15"/>
  <c r="Y9" i="15"/>
  <c r="X9" i="15"/>
  <c r="W9" i="15"/>
  <c r="M30" i="15"/>
  <c r="L30" i="15"/>
  <c r="K30" i="15"/>
  <c r="J30" i="15"/>
  <c r="I30" i="15"/>
  <c r="M65" i="15"/>
  <c r="L65" i="15"/>
  <c r="K65" i="15"/>
  <c r="J65" i="15"/>
  <c r="I65" i="15"/>
  <c r="I98" i="15"/>
  <c r="J98" i="15"/>
  <c r="M98" i="15"/>
  <c r="L98" i="15"/>
  <c r="K98" i="15"/>
  <c r="L38" i="16"/>
  <c r="K38" i="16"/>
  <c r="I38" i="16"/>
  <c r="H37" i="16"/>
  <c r="J38" i="16"/>
  <c r="J104" i="16"/>
  <c r="I104" i="16"/>
  <c r="L104" i="16"/>
  <c r="K104" i="16"/>
  <c r="M104" i="16"/>
  <c r="L27" i="17"/>
  <c r="K27" i="17"/>
  <c r="J27" i="17"/>
  <c r="I27" i="17"/>
  <c r="H35" i="17"/>
  <c r="I12" i="14"/>
  <c r="K12" i="14"/>
  <c r="J12" i="14"/>
  <c r="I20" i="14"/>
  <c r="K20" i="14"/>
  <c r="J20" i="14"/>
  <c r="I29" i="14"/>
  <c r="H37" i="14"/>
  <c r="J29" i="14"/>
  <c r="K29" i="14"/>
  <c r="I46" i="14"/>
  <c r="K46" i="14"/>
  <c r="J46" i="14"/>
  <c r="I55" i="14"/>
  <c r="K55" i="14"/>
  <c r="J55" i="14"/>
  <c r="I63" i="14"/>
  <c r="J63" i="14"/>
  <c r="K63" i="14"/>
  <c r="I72" i="14"/>
  <c r="J72" i="14"/>
  <c r="K72" i="14"/>
  <c r="I81" i="14"/>
  <c r="K81" i="14"/>
  <c r="J81" i="14"/>
  <c r="I89" i="14"/>
  <c r="K89" i="14"/>
  <c r="J89" i="14"/>
  <c r="I98" i="14"/>
  <c r="J98" i="14"/>
  <c r="K98" i="14"/>
  <c r="I106" i="14"/>
  <c r="J106" i="14"/>
  <c r="K106" i="14"/>
  <c r="I115" i="14"/>
  <c r="K115" i="14"/>
  <c r="J115" i="14"/>
  <c r="I124" i="14"/>
  <c r="K124" i="14"/>
  <c r="J124" i="14"/>
  <c r="I132" i="14"/>
  <c r="J132" i="14"/>
  <c r="K132" i="14"/>
  <c r="I141" i="14"/>
  <c r="H149" i="14"/>
  <c r="J141" i="14"/>
  <c r="K141" i="14"/>
  <c r="I158" i="14"/>
  <c r="K158" i="14"/>
  <c r="J158" i="14"/>
  <c r="M24" i="15"/>
  <c r="L24" i="15"/>
  <c r="I24" i="15"/>
  <c r="J24" i="15"/>
  <c r="K24" i="15"/>
  <c r="M32" i="15"/>
  <c r="L32" i="15"/>
  <c r="I32" i="15"/>
  <c r="K32" i="15"/>
  <c r="J32" i="15"/>
  <c r="M41" i="15"/>
  <c r="L41" i="15"/>
  <c r="I41" i="15"/>
  <c r="H49" i="15"/>
  <c r="K41" i="15"/>
  <c r="J41" i="15"/>
  <c r="M58" i="15"/>
  <c r="L58" i="15"/>
  <c r="I58" i="15"/>
  <c r="J58" i="15"/>
  <c r="K58" i="15"/>
  <c r="M67" i="15"/>
  <c r="L67" i="15"/>
  <c r="I67" i="15"/>
  <c r="K67" i="15"/>
  <c r="J67" i="15"/>
  <c r="J69" i="15"/>
  <c r="K69" i="15"/>
  <c r="H77" i="15"/>
  <c r="I69" i="15"/>
  <c r="L69" i="15"/>
  <c r="M69" i="15"/>
  <c r="M76" i="15"/>
  <c r="J76" i="15"/>
  <c r="I76" i="15"/>
  <c r="L76" i="15"/>
  <c r="K76" i="15"/>
  <c r="K99" i="15"/>
  <c r="M99" i="15"/>
  <c r="I99" i="15"/>
  <c r="J99" i="15"/>
  <c r="L99" i="15"/>
  <c r="I115" i="15"/>
  <c r="J115" i="15"/>
  <c r="K115" i="15"/>
  <c r="M115" i="15"/>
  <c r="L115" i="15"/>
  <c r="M145" i="15"/>
  <c r="L145" i="15"/>
  <c r="J145" i="15"/>
  <c r="I145" i="15"/>
  <c r="K145" i="15"/>
  <c r="J16" i="16"/>
  <c r="I16" i="16"/>
  <c r="L16" i="16"/>
  <c r="K16" i="16"/>
  <c r="L17" i="16"/>
  <c r="K17" i="16"/>
  <c r="I17" i="16"/>
  <c r="J17" i="16"/>
  <c r="H51" i="16"/>
  <c r="L52" i="16"/>
  <c r="J52" i="16"/>
  <c r="I52" i="16"/>
  <c r="K52" i="16"/>
  <c r="L81" i="16"/>
  <c r="K81" i="16"/>
  <c r="I81" i="16"/>
  <c r="M81" i="16"/>
  <c r="J81" i="16"/>
  <c r="L138" i="16"/>
  <c r="K138" i="16"/>
  <c r="J138" i="16"/>
  <c r="I138" i="16"/>
  <c r="Z17" i="17"/>
  <c r="Y17" i="17"/>
  <c r="X17" i="17"/>
  <c r="W17" i="17"/>
  <c r="L47" i="17"/>
  <c r="K47" i="17"/>
  <c r="J47" i="17"/>
  <c r="I47" i="17"/>
  <c r="M47" i="17"/>
  <c r="L82" i="17"/>
  <c r="K82" i="17"/>
  <c r="J82" i="17"/>
  <c r="I82" i="17"/>
  <c r="M82" i="17"/>
  <c r="L116" i="17"/>
  <c r="K116" i="17"/>
  <c r="J116" i="17"/>
  <c r="I116" i="17"/>
  <c r="M116" i="17"/>
  <c r="L151" i="17"/>
  <c r="K151" i="17"/>
  <c r="J151" i="17"/>
  <c r="I151" i="17"/>
  <c r="K10" i="18"/>
  <c r="J10" i="18"/>
  <c r="I10" i="18"/>
  <c r="J45" i="18"/>
  <c r="I45" i="18"/>
  <c r="H134" i="18"/>
  <c r="J135" i="18"/>
  <c r="I135" i="18"/>
  <c r="K13" i="14"/>
  <c r="I13" i="14"/>
  <c r="J13" i="14"/>
  <c r="K21" i="14"/>
  <c r="I21" i="14"/>
  <c r="J21" i="14"/>
  <c r="K30" i="14"/>
  <c r="I30" i="14"/>
  <c r="J30" i="14"/>
  <c r="K39" i="14"/>
  <c r="J39" i="14"/>
  <c r="I39" i="14"/>
  <c r="K47" i="14"/>
  <c r="J47" i="14"/>
  <c r="I47" i="14"/>
  <c r="K56" i="14"/>
  <c r="I56" i="14"/>
  <c r="J56" i="14"/>
  <c r="K64" i="14"/>
  <c r="I64" i="14"/>
  <c r="J64" i="14"/>
  <c r="K73" i="14"/>
  <c r="J73" i="14"/>
  <c r="I73" i="14"/>
  <c r="K82" i="14"/>
  <c r="J82" i="14"/>
  <c r="I82" i="14"/>
  <c r="K90" i="14"/>
  <c r="I90" i="14"/>
  <c r="J90" i="14"/>
  <c r="K99" i="14"/>
  <c r="H107" i="14"/>
  <c r="I99" i="14"/>
  <c r="J99" i="14"/>
  <c r="K116" i="14"/>
  <c r="J116" i="14"/>
  <c r="I116" i="14"/>
  <c r="K125" i="14"/>
  <c r="I125" i="14"/>
  <c r="J125" i="14"/>
  <c r="K133" i="14"/>
  <c r="I133" i="14"/>
  <c r="J133" i="14"/>
  <c r="K142" i="14"/>
  <c r="J142" i="14"/>
  <c r="I142" i="14"/>
  <c r="K151" i="14"/>
  <c r="J151" i="14"/>
  <c r="I151" i="14"/>
  <c r="K159" i="14"/>
  <c r="I159" i="14"/>
  <c r="J159" i="14"/>
  <c r="M12" i="15"/>
  <c r="L12" i="15"/>
  <c r="K12" i="15"/>
  <c r="J12" i="15"/>
  <c r="I12" i="15"/>
  <c r="M16" i="15"/>
  <c r="L16" i="15"/>
  <c r="K16" i="15"/>
  <c r="J16" i="15"/>
  <c r="I16" i="15"/>
  <c r="M20" i="15"/>
  <c r="L20" i="15"/>
  <c r="K20" i="15"/>
  <c r="I20" i="15"/>
  <c r="J20" i="15"/>
  <c r="M27" i="15"/>
  <c r="L27" i="15"/>
  <c r="K27" i="15"/>
  <c r="H35" i="15"/>
  <c r="I27" i="15"/>
  <c r="J27" i="15"/>
  <c r="M44" i="15"/>
  <c r="L44" i="15"/>
  <c r="K44" i="15"/>
  <c r="J44" i="15"/>
  <c r="I44" i="15"/>
  <c r="M53" i="15"/>
  <c r="L53" i="15"/>
  <c r="K53" i="15"/>
  <c r="I53" i="15"/>
  <c r="J53" i="15"/>
  <c r="M61" i="15"/>
  <c r="L61" i="15"/>
  <c r="K61" i="15"/>
  <c r="I61" i="15"/>
  <c r="J61" i="15"/>
  <c r="M68" i="15"/>
  <c r="J68" i="15"/>
  <c r="L68" i="15"/>
  <c r="I68" i="15"/>
  <c r="K68" i="15"/>
  <c r="K90" i="15"/>
  <c r="M90" i="15"/>
  <c r="L90" i="15"/>
  <c r="J90" i="15"/>
  <c r="I90" i="15"/>
  <c r="I107" i="15"/>
  <c r="J107" i="15"/>
  <c r="M107" i="15"/>
  <c r="L107" i="15"/>
  <c r="K107" i="15"/>
  <c r="L114" i="15"/>
  <c r="I114" i="15"/>
  <c r="M114" i="15"/>
  <c r="J114" i="15"/>
  <c r="K114" i="15"/>
  <c r="M125" i="15"/>
  <c r="K125" i="15"/>
  <c r="H133" i="15"/>
  <c r="L125" i="15"/>
  <c r="I125" i="15"/>
  <c r="J125" i="15"/>
  <c r="M154" i="15"/>
  <c r="L154" i="15"/>
  <c r="J154" i="15"/>
  <c r="K154" i="15"/>
  <c r="I154" i="15"/>
  <c r="J20" i="16"/>
  <c r="I20" i="16"/>
  <c r="L20" i="16"/>
  <c r="K20" i="16"/>
  <c r="L60" i="16"/>
  <c r="J60" i="16"/>
  <c r="K60" i="16"/>
  <c r="I60" i="16"/>
  <c r="J87" i="16"/>
  <c r="I87" i="16"/>
  <c r="L87" i="16"/>
  <c r="K87" i="16"/>
  <c r="L89" i="16"/>
  <c r="K89" i="16"/>
  <c r="I89" i="16"/>
  <c r="J89" i="16"/>
  <c r="L141" i="16"/>
  <c r="K141" i="16"/>
  <c r="J141" i="16"/>
  <c r="I141" i="16"/>
  <c r="M12" i="17"/>
  <c r="L12" i="17"/>
  <c r="K12" i="17"/>
  <c r="J12" i="17"/>
  <c r="I12" i="17"/>
  <c r="L70" i="17"/>
  <c r="K70" i="17"/>
  <c r="J70" i="17"/>
  <c r="I70" i="17"/>
  <c r="L104" i="17"/>
  <c r="K104" i="17"/>
  <c r="J104" i="17"/>
  <c r="I104" i="17"/>
  <c r="L139" i="17"/>
  <c r="K139" i="17"/>
  <c r="J139" i="17"/>
  <c r="H147" i="17"/>
  <c r="I139" i="17"/>
  <c r="AA93" i="18"/>
  <c r="Z93" i="18"/>
  <c r="Y92" i="18"/>
  <c r="T114" i="18"/>
  <c r="S114" i="18"/>
  <c r="R114" i="18"/>
  <c r="Y100" i="19"/>
  <c r="X100" i="19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K28" i="15"/>
  <c r="J28" i="15"/>
  <c r="I28" i="15"/>
  <c r="M28" i="15"/>
  <c r="L28" i="15"/>
  <c r="K37" i="15"/>
  <c r="J37" i="15"/>
  <c r="I37" i="15"/>
  <c r="M37" i="15"/>
  <c r="L37" i="15"/>
  <c r="K45" i="15"/>
  <c r="J45" i="15"/>
  <c r="I45" i="15"/>
  <c r="M45" i="15"/>
  <c r="L45" i="15"/>
  <c r="K54" i="15"/>
  <c r="J54" i="15"/>
  <c r="I54" i="15"/>
  <c r="M54" i="15"/>
  <c r="L54" i="15"/>
  <c r="K62" i="15"/>
  <c r="J62" i="15"/>
  <c r="I62" i="15"/>
  <c r="M62" i="15"/>
  <c r="L62" i="15"/>
  <c r="I81" i="15"/>
  <c r="J81" i="15"/>
  <c r="M81" i="15"/>
  <c r="L81" i="15"/>
  <c r="K81" i="15"/>
  <c r="L88" i="15"/>
  <c r="I88" i="15"/>
  <c r="M88" i="15"/>
  <c r="K88" i="15"/>
  <c r="J88" i="15"/>
  <c r="J103" i="15"/>
  <c r="K103" i="15"/>
  <c r="M103" i="15"/>
  <c r="L103" i="15"/>
  <c r="I103" i="15"/>
  <c r="M111" i="15"/>
  <c r="J111" i="15"/>
  <c r="L111" i="15"/>
  <c r="H119" i="15"/>
  <c r="K111" i="15"/>
  <c r="I111" i="15"/>
  <c r="J121" i="15"/>
  <c r="I121" i="15"/>
  <c r="K121" i="15"/>
  <c r="M121" i="15"/>
  <c r="L121" i="15"/>
  <c r="J138" i="15"/>
  <c r="I138" i="15"/>
  <c r="L138" i="15"/>
  <c r="K138" i="15"/>
  <c r="M138" i="15"/>
  <c r="L140" i="15"/>
  <c r="K140" i="15"/>
  <c r="I140" i="15"/>
  <c r="M140" i="15"/>
  <c r="J140" i="15"/>
  <c r="J44" i="16"/>
  <c r="I44" i="16"/>
  <c r="L44" i="16"/>
  <c r="K44" i="16"/>
  <c r="L46" i="16"/>
  <c r="K46" i="16"/>
  <c r="I46" i="16"/>
  <c r="J46" i="16"/>
  <c r="L86" i="16"/>
  <c r="J86" i="16"/>
  <c r="K86" i="16"/>
  <c r="I86" i="16"/>
  <c r="J113" i="16"/>
  <c r="I113" i="16"/>
  <c r="L113" i="16"/>
  <c r="K113" i="16"/>
  <c r="L115" i="16"/>
  <c r="K115" i="16"/>
  <c r="I115" i="16"/>
  <c r="M115" i="16"/>
  <c r="J115" i="16"/>
  <c r="L155" i="16"/>
  <c r="K155" i="16"/>
  <c r="J155" i="16"/>
  <c r="I155" i="16"/>
  <c r="L30" i="17"/>
  <c r="K30" i="17"/>
  <c r="J30" i="17"/>
  <c r="I30" i="17"/>
  <c r="L99" i="17"/>
  <c r="K99" i="17"/>
  <c r="J99" i="17"/>
  <c r="I99" i="17"/>
  <c r="M99" i="17"/>
  <c r="J28" i="18"/>
  <c r="I28" i="18"/>
  <c r="J100" i="18"/>
  <c r="I100" i="18"/>
  <c r="Y26" i="19"/>
  <c r="X26" i="19"/>
  <c r="X20" i="22"/>
  <c r="AB20" i="22"/>
  <c r="Z20" i="22"/>
  <c r="Y20" i="22"/>
  <c r="AA20" i="22"/>
  <c r="J17" i="14"/>
  <c r="I17" i="14"/>
  <c r="K17" i="14"/>
  <c r="J26" i="14"/>
  <c r="I26" i="14"/>
  <c r="K26" i="14"/>
  <c r="J34" i="14"/>
  <c r="I34" i="14"/>
  <c r="K34" i="14"/>
  <c r="J43" i="14"/>
  <c r="I43" i="14"/>
  <c r="H51" i="14"/>
  <c r="K43" i="14"/>
  <c r="J60" i="14"/>
  <c r="I60" i="14"/>
  <c r="K60" i="14"/>
  <c r="J69" i="14"/>
  <c r="I69" i="14"/>
  <c r="K69" i="14"/>
  <c r="J77" i="14"/>
  <c r="I77" i="14"/>
  <c r="K77" i="14"/>
  <c r="J86" i="14"/>
  <c r="I86" i="14"/>
  <c r="K86" i="14"/>
  <c r="J95" i="14"/>
  <c r="I95" i="14"/>
  <c r="K95" i="14"/>
  <c r="J103" i="14"/>
  <c r="I103" i="14"/>
  <c r="K103" i="14"/>
  <c r="J112" i="14"/>
  <c r="I112" i="14"/>
  <c r="K112" i="14"/>
  <c r="J120" i="14"/>
  <c r="I120" i="14"/>
  <c r="K120" i="14"/>
  <c r="J129" i="14"/>
  <c r="I129" i="14"/>
  <c r="K129" i="14"/>
  <c r="J138" i="14"/>
  <c r="I138" i="14"/>
  <c r="K138" i="14"/>
  <c r="J146" i="14"/>
  <c r="I146" i="14"/>
  <c r="K146" i="14"/>
  <c r="J155" i="14"/>
  <c r="I155" i="14"/>
  <c r="H163" i="14"/>
  <c r="K155" i="14"/>
  <c r="J10" i="15"/>
  <c r="I10" i="15"/>
  <c r="L10" i="15"/>
  <c r="K10" i="15"/>
  <c r="M10" i="15"/>
  <c r="J14" i="15"/>
  <c r="I14" i="15"/>
  <c r="L14" i="15"/>
  <c r="K14" i="15"/>
  <c r="M14" i="15"/>
  <c r="J18" i="15"/>
  <c r="I18" i="15"/>
  <c r="L18" i="15"/>
  <c r="K18" i="15"/>
  <c r="M18" i="15"/>
  <c r="J23" i="15"/>
  <c r="I23" i="15"/>
  <c r="L23" i="15"/>
  <c r="K23" i="15"/>
  <c r="M23" i="15"/>
  <c r="J31" i="15"/>
  <c r="I31" i="15"/>
  <c r="L31" i="15"/>
  <c r="K31" i="15"/>
  <c r="M31" i="15"/>
  <c r="J40" i="15"/>
  <c r="I40" i="15"/>
  <c r="L40" i="15"/>
  <c r="K40" i="15"/>
  <c r="M40" i="15"/>
  <c r="J48" i="15"/>
  <c r="I48" i="15"/>
  <c r="L48" i="15"/>
  <c r="K48" i="15"/>
  <c r="M48" i="15"/>
  <c r="J57" i="15"/>
  <c r="I57" i="15"/>
  <c r="L57" i="15"/>
  <c r="K57" i="15"/>
  <c r="M57" i="15"/>
  <c r="J66" i="15"/>
  <c r="I66" i="15"/>
  <c r="L66" i="15"/>
  <c r="K66" i="15"/>
  <c r="M66" i="15"/>
  <c r="I72" i="15"/>
  <c r="J72" i="15"/>
  <c r="L72" i="15"/>
  <c r="K72" i="15"/>
  <c r="M72" i="15"/>
  <c r="L80" i="15"/>
  <c r="I80" i="15"/>
  <c r="M80" i="15"/>
  <c r="K80" i="15"/>
  <c r="J80" i="15"/>
  <c r="J95" i="15"/>
  <c r="K95" i="15"/>
  <c r="L95" i="15"/>
  <c r="I95" i="15"/>
  <c r="M95" i="15"/>
  <c r="M102" i="15"/>
  <c r="J102" i="15"/>
  <c r="K102" i="15"/>
  <c r="I102" i="15"/>
  <c r="L102" i="15"/>
  <c r="M116" i="15"/>
  <c r="K116" i="15"/>
  <c r="J116" i="15"/>
  <c r="I116" i="15"/>
  <c r="L116" i="15"/>
  <c r="J146" i="15"/>
  <c r="I146" i="15"/>
  <c r="L146" i="15"/>
  <c r="K146" i="15"/>
  <c r="M146" i="15"/>
  <c r="L149" i="15"/>
  <c r="K149" i="15"/>
  <c r="I149" i="15"/>
  <c r="M149" i="15"/>
  <c r="J149" i="15"/>
  <c r="M26" i="16"/>
  <c r="L26" i="16"/>
  <c r="J26" i="16"/>
  <c r="K26" i="16"/>
  <c r="I26" i="16"/>
  <c r="J53" i="16"/>
  <c r="I53" i="16"/>
  <c r="L53" i="16"/>
  <c r="K53" i="16"/>
  <c r="L55" i="16"/>
  <c r="K55" i="16"/>
  <c r="I55" i="16"/>
  <c r="H63" i="16"/>
  <c r="J55" i="16"/>
  <c r="M95" i="16"/>
  <c r="L95" i="16"/>
  <c r="J95" i="16"/>
  <c r="K95" i="16"/>
  <c r="I95" i="16"/>
  <c r="L124" i="16"/>
  <c r="K124" i="16"/>
  <c r="J124" i="16"/>
  <c r="I124" i="16"/>
  <c r="L158" i="16"/>
  <c r="K158" i="16"/>
  <c r="J158" i="16"/>
  <c r="I158" i="16"/>
  <c r="J155" i="17"/>
  <c r="I155" i="17"/>
  <c r="L155" i="17"/>
  <c r="K155" i="17"/>
  <c r="L20" i="17"/>
  <c r="K20" i="17"/>
  <c r="J20" i="17"/>
  <c r="I20" i="17"/>
  <c r="L53" i="17"/>
  <c r="K53" i="17"/>
  <c r="J53" i="17"/>
  <c r="I53" i="17"/>
  <c r="L87" i="17"/>
  <c r="K87" i="17"/>
  <c r="J87" i="17"/>
  <c r="I87" i="17"/>
  <c r="H121" i="17"/>
  <c r="L122" i="17"/>
  <c r="K122" i="17"/>
  <c r="J122" i="17"/>
  <c r="I122" i="17"/>
  <c r="L156" i="17"/>
  <c r="K156" i="17"/>
  <c r="J156" i="17"/>
  <c r="I156" i="17"/>
  <c r="AA9" i="18"/>
  <c r="Y8" i="18"/>
  <c r="AB26" i="18" s="1"/>
  <c r="Z9" i="18"/>
  <c r="T13" i="18"/>
  <c r="S13" i="18"/>
  <c r="R13" i="18"/>
  <c r="I31" i="18"/>
  <c r="J31" i="18"/>
  <c r="K58" i="18"/>
  <c r="J58" i="18"/>
  <c r="I58" i="18"/>
  <c r="T80" i="18"/>
  <c r="S80" i="18"/>
  <c r="R80" i="18"/>
  <c r="AA127" i="18"/>
  <c r="Z127" i="18"/>
  <c r="T149" i="18"/>
  <c r="S149" i="18"/>
  <c r="R149" i="18"/>
  <c r="Q148" i="18"/>
  <c r="Y115" i="19"/>
  <c r="X115" i="19"/>
  <c r="I18" i="14"/>
  <c r="K18" i="14"/>
  <c r="J18" i="14"/>
  <c r="I27" i="14"/>
  <c r="K27" i="14"/>
  <c r="J27" i="14"/>
  <c r="I35" i="14"/>
  <c r="K35" i="14"/>
  <c r="J35" i="14"/>
  <c r="I44" i="14"/>
  <c r="K44" i="14"/>
  <c r="J44" i="14"/>
  <c r="I53" i="14"/>
  <c r="K53" i="14"/>
  <c r="J53" i="14"/>
  <c r="I61" i="14"/>
  <c r="K61" i="14"/>
  <c r="J61" i="14"/>
  <c r="I70" i="14"/>
  <c r="K70" i="14"/>
  <c r="J70" i="14"/>
  <c r="I78" i="14"/>
  <c r="K78" i="14"/>
  <c r="J78" i="14"/>
  <c r="I87" i="14"/>
  <c r="K87" i="14"/>
  <c r="J87" i="14"/>
  <c r="I96" i="14"/>
  <c r="K96" i="14"/>
  <c r="J96" i="14"/>
  <c r="I104" i="14"/>
  <c r="K104" i="14"/>
  <c r="J104" i="14"/>
  <c r="I113" i="14"/>
  <c r="H121" i="14"/>
  <c r="K113" i="14"/>
  <c r="J113" i="14"/>
  <c r="I130" i="14"/>
  <c r="K130" i="14"/>
  <c r="J130" i="14"/>
  <c r="I139" i="14"/>
  <c r="K139" i="14"/>
  <c r="J139" i="14"/>
  <c r="I147" i="14"/>
  <c r="K147" i="14"/>
  <c r="J147" i="14"/>
  <c r="I156" i="14"/>
  <c r="K156" i="14"/>
  <c r="J156" i="14"/>
  <c r="I26" i="15"/>
  <c r="K26" i="15"/>
  <c r="J26" i="15"/>
  <c r="M26" i="15"/>
  <c r="L26" i="15"/>
  <c r="I34" i="15"/>
  <c r="K34" i="15"/>
  <c r="J34" i="15"/>
  <c r="M34" i="15"/>
  <c r="L34" i="15"/>
  <c r="I43" i="15"/>
  <c r="K43" i="15"/>
  <c r="J43" i="15"/>
  <c r="L43" i="15"/>
  <c r="M43" i="15"/>
  <c r="I52" i="15"/>
  <c r="K52" i="15"/>
  <c r="J52" i="15"/>
  <c r="L52" i="15"/>
  <c r="M52" i="15"/>
  <c r="I60" i="15"/>
  <c r="K60" i="15"/>
  <c r="J60" i="15"/>
  <c r="M60" i="15"/>
  <c r="L60" i="15"/>
  <c r="L71" i="15"/>
  <c r="I71" i="15"/>
  <c r="M71" i="15"/>
  <c r="J71" i="15"/>
  <c r="K71" i="15"/>
  <c r="J86" i="15"/>
  <c r="K86" i="15"/>
  <c r="I86" i="15"/>
  <c r="M86" i="15"/>
  <c r="L86" i="15"/>
  <c r="M94" i="15"/>
  <c r="J94" i="15"/>
  <c r="I94" i="15"/>
  <c r="L94" i="15"/>
  <c r="K94" i="15"/>
  <c r="M128" i="15"/>
  <c r="L128" i="15"/>
  <c r="J128" i="15"/>
  <c r="I128" i="15"/>
  <c r="K128" i="15"/>
  <c r="J155" i="15"/>
  <c r="I155" i="15"/>
  <c r="L155" i="15"/>
  <c r="K155" i="15"/>
  <c r="M155" i="15"/>
  <c r="L157" i="15"/>
  <c r="K157" i="15"/>
  <c r="I157" i="15"/>
  <c r="M157" i="15"/>
  <c r="J157" i="15"/>
  <c r="L34" i="16"/>
  <c r="J34" i="16"/>
  <c r="I34" i="16"/>
  <c r="K34" i="16"/>
  <c r="J61" i="16"/>
  <c r="I61" i="16"/>
  <c r="L61" i="16"/>
  <c r="K61" i="16"/>
  <c r="M61" i="16"/>
  <c r="L103" i="16"/>
  <c r="J103" i="16"/>
  <c r="I103" i="16"/>
  <c r="K103" i="16"/>
  <c r="L146" i="16"/>
  <c r="K146" i="16"/>
  <c r="J146" i="16"/>
  <c r="I146" i="16"/>
  <c r="L56" i="17"/>
  <c r="K56" i="17"/>
  <c r="J56" i="17"/>
  <c r="I56" i="17"/>
  <c r="L90" i="17"/>
  <c r="K90" i="17"/>
  <c r="J90" i="17"/>
  <c r="I90" i="17"/>
  <c r="L125" i="17"/>
  <c r="K125" i="17"/>
  <c r="J125" i="17"/>
  <c r="I125" i="17"/>
  <c r="H133" i="17"/>
  <c r="L159" i="17"/>
  <c r="K159" i="17"/>
  <c r="J159" i="17"/>
  <c r="I159" i="17"/>
  <c r="K37" i="18"/>
  <c r="J37" i="18"/>
  <c r="H36" i="18"/>
  <c r="I37" i="18"/>
  <c r="J117" i="18"/>
  <c r="I117" i="18"/>
  <c r="I15" i="19"/>
  <c r="H15" i="19"/>
  <c r="W51" i="19"/>
  <c r="Y52" i="19"/>
  <c r="X52" i="19"/>
  <c r="M8" i="13"/>
  <c r="J8" i="13"/>
  <c r="I8" i="13"/>
  <c r="L8" i="13"/>
  <c r="K8" i="13"/>
  <c r="J11" i="14"/>
  <c r="I11" i="14"/>
  <c r="K11" i="14"/>
  <c r="U11" i="14"/>
  <c r="T11" i="14"/>
  <c r="V11" i="14"/>
  <c r="J19" i="14"/>
  <c r="I19" i="14"/>
  <c r="K19" i="14"/>
  <c r="J28" i="14"/>
  <c r="I28" i="14"/>
  <c r="K28" i="14"/>
  <c r="J36" i="14"/>
  <c r="I36" i="14"/>
  <c r="K36" i="14"/>
  <c r="J45" i="14"/>
  <c r="I45" i="14"/>
  <c r="K45" i="14"/>
  <c r="J54" i="14"/>
  <c r="I54" i="14"/>
  <c r="K54" i="14"/>
  <c r="J62" i="14"/>
  <c r="I62" i="14"/>
  <c r="K62" i="14"/>
  <c r="H79" i="14"/>
  <c r="J71" i="14"/>
  <c r="I71" i="14"/>
  <c r="K71" i="14"/>
  <c r="J88" i="14"/>
  <c r="I88" i="14"/>
  <c r="K88" i="14"/>
  <c r="J97" i="14"/>
  <c r="I97" i="14"/>
  <c r="K97" i="14"/>
  <c r="J105" i="14"/>
  <c r="I105" i="14"/>
  <c r="K105" i="14"/>
  <c r="J114" i="14"/>
  <c r="I114" i="14"/>
  <c r="K114" i="14"/>
  <c r="J123" i="14"/>
  <c r="I123" i="14"/>
  <c r="K123" i="14"/>
  <c r="J131" i="14"/>
  <c r="I131" i="14"/>
  <c r="K131" i="14"/>
  <c r="J140" i="14"/>
  <c r="I140" i="14"/>
  <c r="K140" i="14"/>
  <c r="J148" i="14"/>
  <c r="I148" i="14"/>
  <c r="K148" i="14"/>
  <c r="J157" i="14"/>
  <c r="I157" i="14"/>
  <c r="K157" i="14"/>
  <c r="M9" i="15"/>
  <c r="J9" i="15"/>
  <c r="I9" i="15"/>
  <c r="L9" i="15"/>
  <c r="K9" i="15"/>
  <c r="H21" i="15"/>
  <c r="M13" i="15"/>
  <c r="J13" i="15"/>
  <c r="I13" i="15"/>
  <c r="L13" i="15"/>
  <c r="K13" i="15"/>
  <c r="M17" i="15"/>
  <c r="J17" i="15"/>
  <c r="I17" i="15"/>
  <c r="K17" i="15"/>
  <c r="L17" i="15"/>
  <c r="M29" i="15"/>
  <c r="J29" i="15"/>
  <c r="I29" i="15"/>
  <c r="L29" i="15"/>
  <c r="K29" i="15"/>
  <c r="M38" i="15"/>
  <c r="J38" i="15"/>
  <c r="I38" i="15"/>
  <c r="L38" i="15"/>
  <c r="K38" i="15"/>
  <c r="M46" i="15"/>
  <c r="J46" i="15"/>
  <c r="I46" i="15"/>
  <c r="K46" i="15"/>
  <c r="L46" i="15"/>
  <c r="H63" i="15"/>
  <c r="M55" i="15"/>
  <c r="J55" i="15"/>
  <c r="I55" i="15"/>
  <c r="K55" i="15"/>
  <c r="L55" i="15"/>
  <c r="M85" i="15"/>
  <c r="J85" i="15"/>
  <c r="K85" i="15"/>
  <c r="I85" i="15"/>
  <c r="L85" i="15"/>
  <c r="K108" i="15"/>
  <c r="J108" i="15"/>
  <c r="I108" i="15"/>
  <c r="L108" i="15"/>
  <c r="M108" i="15"/>
  <c r="L123" i="15"/>
  <c r="K123" i="15"/>
  <c r="I123" i="15"/>
  <c r="M123" i="15"/>
  <c r="J123" i="15"/>
  <c r="M137" i="15"/>
  <c r="L137" i="15"/>
  <c r="J137" i="15"/>
  <c r="K137" i="15"/>
  <c r="I137" i="15"/>
  <c r="J12" i="16"/>
  <c r="I12" i="16"/>
  <c r="L12" i="16"/>
  <c r="K12" i="16"/>
  <c r="L13" i="16"/>
  <c r="K13" i="16"/>
  <c r="I13" i="16"/>
  <c r="H21" i="16"/>
  <c r="J13" i="16"/>
  <c r="L43" i="16"/>
  <c r="J43" i="16"/>
  <c r="K43" i="16"/>
  <c r="I43" i="16"/>
  <c r="J70" i="16"/>
  <c r="I70" i="16"/>
  <c r="L70" i="16"/>
  <c r="K70" i="16"/>
  <c r="L72" i="16"/>
  <c r="K72" i="16"/>
  <c r="I72" i="16"/>
  <c r="J72" i="16"/>
  <c r="L112" i="16"/>
  <c r="J112" i="16"/>
  <c r="K112" i="16"/>
  <c r="I112" i="16"/>
  <c r="L150" i="16"/>
  <c r="K150" i="16"/>
  <c r="J150" i="16"/>
  <c r="I150" i="16"/>
  <c r="H149" i="16"/>
  <c r="L16" i="17"/>
  <c r="K16" i="17"/>
  <c r="J16" i="17"/>
  <c r="I16" i="17"/>
  <c r="L44" i="17"/>
  <c r="K44" i="17"/>
  <c r="J44" i="17"/>
  <c r="I44" i="17"/>
  <c r="L113" i="17"/>
  <c r="K113" i="17"/>
  <c r="J113" i="17"/>
  <c r="I113" i="17"/>
  <c r="AA13" i="18"/>
  <c r="Z13" i="18"/>
  <c r="I40" i="18"/>
  <c r="K40" i="18"/>
  <c r="H48" i="18"/>
  <c r="J40" i="18"/>
  <c r="AA75" i="18"/>
  <c r="Z75" i="18"/>
  <c r="T97" i="18"/>
  <c r="S97" i="18"/>
  <c r="R97" i="18"/>
  <c r="AA144" i="18"/>
  <c r="Z144" i="18"/>
  <c r="L70" i="15"/>
  <c r="I70" i="15"/>
  <c r="K70" i="15"/>
  <c r="J70" i="15"/>
  <c r="M70" i="15"/>
  <c r="L79" i="15"/>
  <c r="J79" i="15"/>
  <c r="I79" i="15"/>
  <c r="M79" i="15"/>
  <c r="K79" i="15"/>
  <c r="L87" i="15"/>
  <c r="K87" i="15"/>
  <c r="J87" i="15"/>
  <c r="I87" i="15"/>
  <c r="M87" i="15"/>
  <c r="L96" i="15"/>
  <c r="M96" i="15"/>
  <c r="K96" i="15"/>
  <c r="J96" i="15"/>
  <c r="I96" i="15"/>
  <c r="L104" i="15"/>
  <c r="M104" i="15"/>
  <c r="K104" i="15"/>
  <c r="J104" i="15"/>
  <c r="I104" i="15"/>
  <c r="L113" i="15"/>
  <c r="M113" i="15"/>
  <c r="K113" i="15"/>
  <c r="I113" i="15"/>
  <c r="J113" i="15"/>
  <c r="L122" i="15"/>
  <c r="M122" i="15"/>
  <c r="I122" i="15"/>
  <c r="K122" i="15"/>
  <c r="J122" i="15"/>
  <c r="L130" i="15"/>
  <c r="I130" i="15"/>
  <c r="J130" i="15"/>
  <c r="M130" i="15"/>
  <c r="K130" i="15"/>
  <c r="L139" i="15"/>
  <c r="I139" i="15"/>
  <c r="H147" i="15"/>
  <c r="K139" i="15"/>
  <c r="J139" i="15"/>
  <c r="M139" i="15"/>
  <c r="L156" i="15"/>
  <c r="I156" i="15"/>
  <c r="M156" i="15"/>
  <c r="K156" i="15"/>
  <c r="J156" i="15"/>
  <c r="L28" i="16"/>
  <c r="I28" i="16"/>
  <c r="K28" i="16"/>
  <c r="J28" i="16"/>
  <c r="L45" i="16"/>
  <c r="I45" i="16"/>
  <c r="K45" i="16"/>
  <c r="J45" i="16"/>
  <c r="L54" i="16"/>
  <c r="I54" i="16"/>
  <c r="J54" i="16"/>
  <c r="K54" i="16"/>
  <c r="L62" i="16"/>
  <c r="I62" i="16"/>
  <c r="K62" i="16"/>
  <c r="J62" i="16"/>
  <c r="L71" i="16"/>
  <c r="I71" i="16"/>
  <c r="K71" i="16"/>
  <c r="J71" i="16"/>
  <c r="L80" i="16"/>
  <c r="I80" i="16"/>
  <c r="K80" i="16"/>
  <c r="J80" i="16"/>
  <c r="H79" i="16"/>
  <c r="L88" i="16"/>
  <c r="I88" i="16"/>
  <c r="K88" i="16"/>
  <c r="J88" i="16"/>
  <c r="L97" i="16"/>
  <c r="I97" i="16"/>
  <c r="H105" i="16"/>
  <c r="K97" i="16"/>
  <c r="J97" i="16"/>
  <c r="L114" i="16"/>
  <c r="I114" i="16"/>
  <c r="K114" i="16"/>
  <c r="J114" i="16"/>
  <c r="M123" i="16"/>
  <c r="L123" i="16"/>
  <c r="I123" i="16"/>
  <c r="K123" i="16"/>
  <c r="J123" i="16"/>
  <c r="L131" i="16"/>
  <c r="I131" i="16"/>
  <c r="K131" i="16"/>
  <c r="J131" i="16"/>
  <c r="L140" i="16"/>
  <c r="I140" i="16"/>
  <c r="K140" i="16"/>
  <c r="J140" i="16"/>
  <c r="L157" i="16"/>
  <c r="I157" i="16"/>
  <c r="K157" i="16"/>
  <c r="J157" i="16"/>
  <c r="L13" i="17"/>
  <c r="I13" i="17"/>
  <c r="H21" i="17"/>
  <c r="J13" i="17"/>
  <c r="K13" i="17"/>
  <c r="M17" i="17"/>
  <c r="L17" i="17"/>
  <c r="I17" i="17"/>
  <c r="K17" i="17"/>
  <c r="J17" i="17"/>
  <c r="L29" i="17"/>
  <c r="I29" i="17"/>
  <c r="J29" i="17"/>
  <c r="K29" i="17"/>
  <c r="H37" i="17"/>
  <c r="L38" i="17"/>
  <c r="I38" i="17"/>
  <c r="J38" i="17"/>
  <c r="K38" i="17"/>
  <c r="M46" i="17"/>
  <c r="L46" i="17"/>
  <c r="I46" i="17"/>
  <c r="K46" i="17"/>
  <c r="J46" i="17"/>
  <c r="Q20" i="18"/>
  <c r="R12" i="18"/>
  <c r="S12" i="18"/>
  <c r="T12" i="18"/>
  <c r="Y20" i="18"/>
  <c r="Z12" i="18"/>
  <c r="AA12" i="18"/>
  <c r="I17" i="18"/>
  <c r="J17" i="18"/>
  <c r="T19" i="18"/>
  <c r="S19" i="18"/>
  <c r="R19" i="18"/>
  <c r="AA24" i="18"/>
  <c r="Z24" i="18"/>
  <c r="T28" i="18"/>
  <c r="S28" i="18"/>
  <c r="R28" i="18"/>
  <c r="AA32" i="18"/>
  <c r="Z32" i="18"/>
  <c r="T37" i="18"/>
  <c r="S37" i="18"/>
  <c r="R37" i="18"/>
  <c r="Q36" i="18"/>
  <c r="AA41" i="18"/>
  <c r="Z41" i="18"/>
  <c r="T45" i="18"/>
  <c r="S45" i="18"/>
  <c r="R45" i="18"/>
  <c r="T54" i="18"/>
  <c r="S54" i="18"/>
  <c r="R54" i="18"/>
  <c r="Q62" i="18"/>
  <c r="I57" i="18"/>
  <c r="J57" i="18"/>
  <c r="J67" i="18"/>
  <c r="I67" i="18"/>
  <c r="AA71" i="18"/>
  <c r="Z71" i="18"/>
  <c r="T75" i="18"/>
  <c r="S75" i="18"/>
  <c r="R75" i="18"/>
  <c r="AB88" i="18"/>
  <c r="AA88" i="18"/>
  <c r="Z88" i="18"/>
  <c r="T93" i="18"/>
  <c r="S93" i="18"/>
  <c r="R93" i="18"/>
  <c r="Q92" i="18"/>
  <c r="T110" i="18"/>
  <c r="S110" i="18"/>
  <c r="R110" i="18"/>
  <c r="Q118" i="18"/>
  <c r="AA123" i="18"/>
  <c r="Z123" i="18"/>
  <c r="T127" i="18"/>
  <c r="S127" i="18"/>
  <c r="R127" i="18"/>
  <c r="AA140" i="18"/>
  <c r="Z140" i="18"/>
  <c r="T144" i="18"/>
  <c r="S144" i="18"/>
  <c r="R144" i="18"/>
  <c r="AA157" i="18"/>
  <c r="Z157" i="18"/>
  <c r="Y17" i="19"/>
  <c r="X17" i="19"/>
  <c r="Q29" i="19"/>
  <c r="P29" i="19"/>
  <c r="Y34" i="19"/>
  <c r="X34" i="19"/>
  <c r="I58" i="19"/>
  <c r="H58" i="19"/>
  <c r="I113" i="19"/>
  <c r="H113" i="19"/>
  <c r="M142" i="15"/>
  <c r="K142" i="15"/>
  <c r="L142" i="15"/>
  <c r="J142" i="15"/>
  <c r="I142" i="15"/>
  <c r="M151" i="15"/>
  <c r="K151" i="15"/>
  <c r="L151" i="15"/>
  <c r="J151" i="15"/>
  <c r="I151" i="15"/>
  <c r="M159" i="15"/>
  <c r="K159" i="15"/>
  <c r="J159" i="15"/>
  <c r="I159" i="15"/>
  <c r="L159" i="15"/>
  <c r="K10" i="16"/>
  <c r="J10" i="16"/>
  <c r="I10" i="16"/>
  <c r="H9" i="16"/>
  <c r="M113" i="16" s="1"/>
  <c r="L10" i="16"/>
  <c r="K14" i="16"/>
  <c r="I14" i="16"/>
  <c r="L14" i="16"/>
  <c r="J14" i="16"/>
  <c r="K18" i="16"/>
  <c r="J18" i="16"/>
  <c r="I18" i="16"/>
  <c r="L18" i="16"/>
  <c r="K31" i="16"/>
  <c r="L31" i="16"/>
  <c r="J31" i="16"/>
  <c r="I31" i="16"/>
  <c r="K40" i="16"/>
  <c r="L40" i="16"/>
  <c r="J40" i="16"/>
  <c r="I40" i="16"/>
  <c r="M48" i="16"/>
  <c r="K48" i="16"/>
  <c r="L48" i="16"/>
  <c r="J48" i="16"/>
  <c r="I48" i="16"/>
  <c r="K57" i="16"/>
  <c r="L57" i="16"/>
  <c r="J57" i="16"/>
  <c r="I57" i="16"/>
  <c r="M66" i="16"/>
  <c r="H65" i="16"/>
  <c r="K66" i="16"/>
  <c r="J66" i="16"/>
  <c r="I66" i="16"/>
  <c r="L66" i="16"/>
  <c r="M74" i="16"/>
  <c r="K74" i="16"/>
  <c r="I74" i="16"/>
  <c r="L74" i="16"/>
  <c r="J74" i="16"/>
  <c r="K83" i="16"/>
  <c r="H91" i="16"/>
  <c r="J83" i="16"/>
  <c r="I83" i="16"/>
  <c r="L83" i="16"/>
  <c r="K100" i="16"/>
  <c r="L100" i="16"/>
  <c r="I100" i="16"/>
  <c r="J100" i="16"/>
  <c r="M109" i="16"/>
  <c r="K109" i="16"/>
  <c r="L109" i="16"/>
  <c r="J109" i="16"/>
  <c r="I109" i="16"/>
  <c r="L117" i="16"/>
  <c r="K117" i="16"/>
  <c r="J117" i="16"/>
  <c r="I117" i="16"/>
  <c r="M126" i="16"/>
  <c r="L126" i="16"/>
  <c r="K126" i="16"/>
  <c r="J126" i="16"/>
  <c r="I126" i="16"/>
  <c r="L143" i="16"/>
  <c r="K143" i="16"/>
  <c r="J143" i="16"/>
  <c r="I143" i="16"/>
  <c r="L152" i="16"/>
  <c r="K152" i="16"/>
  <c r="J152" i="16"/>
  <c r="I152" i="16"/>
  <c r="L160" i="16"/>
  <c r="K160" i="16"/>
  <c r="J160" i="16"/>
  <c r="I160" i="16"/>
  <c r="H23" i="17"/>
  <c r="L24" i="17"/>
  <c r="K24" i="17"/>
  <c r="J24" i="17"/>
  <c r="I24" i="17"/>
  <c r="L32" i="17"/>
  <c r="K32" i="17"/>
  <c r="I32" i="17"/>
  <c r="J32" i="17"/>
  <c r="L41" i="17"/>
  <c r="K41" i="17"/>
  <c r="H49" i="17"/>
  <c r="I41" i="17"/>
  <c r="J41" i="17"/>
  <c r="H8" i="18"/>
  <c r="K14" i="18" s="1"/>
  <c r="K9" i="18"/>
  <c r="I9" i="18"/>
  <c r="J9" i="18"/>
  <c r="J13" i="18"/>
  <c r="I13" i="18"/>
  <c r="AA17" i="18"/>
  <c r="Z17" i="18"/>
  <c r="AA26" i="18"/>
  <c r="Y34" i="18"/>
  <c r="Z26" i="18"/>
  <c r="S30" i="18"/>
  <c r="T30" i="18"/>
  <c r="R30" i="18"/>
  <c r="S39" i="18"/>
  <c r="T39" i="18"/>
  <c r="R39" i="18"/>
  <c r="AA43" i="18"/>
  <c r="Z43" i="18"/>
  <c r="S47" i="18"/>
  <c r="R47" i="18"/>
  <c r="T47" i="18"/>
  <c r="AA52" i="18"/>
  <c r="Z52" i="18"/>
  <c r="S56" i="18"/>
  <c r="R56" i="18"/>
  <c r="T56" i="18"/>
  <c r="AA58" i="18"/>
  <c r="Z58" i="18"/>
  <c r="H78" i="18"/>
  <c r="J79" i="18"/>
  <c r="I79" i="18"/>
  <c r="K79" i="18"/>
  <c r="J96" i="18"/>
  <c r="I96" i="18"/>
  <c r="H104" i="18"/>
  <c r="J113" i="18"/>
  <c r="I113" i="18"/>
  <c r="J130" i="18"/>
  <c r="I130" i="18"/>
  <c r="K130" i="18"/>
  <c r="Q13" i="19"/>
  <c r="P13" i="19"/>
  <c r="O21" i="19"/>
  <c r="I25" i="19"/>
  <c r="H25" i="19"/>
  <c r="I32" i="19"/>
  <c r="H32" i="19"/>
  <c r="Q55" i="19"/>
  <c r="P55" i="19"/>
  <c r="O63" i="19"/>
  <c r="Q95" i="19"/>
  <c r="P95" i="19"/>
  <c r="K74" i="15"/>
  <c r="L74" i="15"/>
  <c r="M74" i="15"/>
  <c r="J74" i="15"/>
  <c r="I74" i="15"/>
  <c r="K83" i="15"/>
  <c r="H91" i="15"/>
  <c r="L83" i="15"/>
  <c r="M83" i="15"/>
  <c r="I83" i="15"/>
  <c r="J83" i="15"/>
  <c r="K100" i="15"/>
  <c r="L100" i="15"/>
  <c r="J100" i="15"/>
  <c r="I100" i="15"/>
  <c r="M100" i="15"/>
  <c r="K109" i="15"/>
  <c r="L109" i="15"/>
  <c r="I109" i="15"/>
  <c r="M109" i="15"/>
  <c r="J109" i="15"/>
  <c r="K117" i="15"/>
  <c r="J117" i="15"/>
  <c r="L117" i="15"/>
  <c r="M117" i="15"/>
  <c r="I117" i="15"/>
  <c r="K126" i="15"/>
  <c r="J126" i="15"/>
  <c r="M126" i="15"/>
  <c r="L126" i="15"/>
  <c r="I126" i="15"/>
  <c r="K135" i="15"/>
  <c r="J135" i="15"/>
  <c r="M135" i="15"/>
  <c r="L135" i="15"/>
  <c r="I135" i="15"/>
  <c r="K143" i="15"/>
  <c r="J143" i="15"/>
  <c r="M143" i="15"/>
  <c r="L143" i="15"/>
  <c r="I143" i="15"/>
  <c r="K152" i="15"/>
  <c r="J152" i="15"/>
  <c r="M152" i="15"/>
  <c r="L152" i="15"/>
  <c r="I152" i="15"/>
  <c r="K160" i="15"/>
  <c r="J160" i="15"/>
  <c r="M160" i="15"/>
  <c r="L160" i="15"/>
  <c r="I160" i="15"/>
  <c r="K24" i="16"/>
  <c r="J24" i="16"/>
  <c r="H23" i="16"/>
  <c r="L24" i="16"/>
  <c r="I24" i="16"/>
  <c r="K32" i="16"/>
  <c r="J32" i="16"/>
  <c r="L32" i="16"/>
  <c r="I32" i="16"/>
  <c r="K41" i="16"/>
  <c r="J41" i="16"/>
  <c r="H49" i="16"/>
  <c r="M41" i="16"/>
  <c r="L41" i="16"/>
  <c r="I41" i="16"/>
  <c r="K58" i="16"/>
  <c r="J58" i="16"/>
  <c r="L58" i="16"/>
  <c r="I58" i="16"/>
  <c r="K67" i="16"/>
  <c r="J67" i="16"/>
  <c r="L67" i="16"/>
  <c r="I67" i="16"/>
  <c r="K75" i="16"/>
  <c r="J75" i="16"/>
  <c r="L75" i="16"/>
  <c r="I75" i="16"/>
  <c r="K84" i="16"/>
  <c r="J84" i="16"/>
  <c r="L84" i="16"/>
  <c r="I84" i="16"/>
  <c r="K101" i="16"/>
  <c r="J101" i="16"/>
  <c r="L101" i="16"/>
  <c r="I101" i="16"/>
  <c r="K110" i="16"/>
  <c r="J110" i="16"/>
  <c r="M110" i="16"/>
  <c r="L110" i="16"/>
  <c r="I110" i="16"/>
  <c r="K118" i="16"/>
  <c r="J118" i="16"/>
  <c r="I118" i="16"/>
  <c r="L118" i="16"/>
  <c r="K127" i="16"/>
  <c r="J127" i="16"/>
  <c r="I127" i="16"/>
  <c r="L127" i="16"/>
  <c r="K136" i="16"/>
  <c r="J136" i="16"/>
  <c r="I136" i="16"/>
  <c r="M136" i="16"/>
  <c r="H135" i="16"/>
  <c r="L136" i="16"/>
  <c r="K144" i="16"/>
  <c r="J144" i="16"/>
  <c r="I144" i="16"/>
  <c r="L144" i="16"/>
  <c r="K153" i="16"/>
  <c r="J153" i="16"/>
  <c r="I153" i="16"/>
  <c r="H161" i="16"/>
  <c r="L153" i="16"/>
  <c r="K11" i="17"/>
  <c r="J11" i="17"/>
  <c r="I11" i="17"/>
  <c r="L11" i="17"/>
  <c r="K15" i="17"/>
  <c r="J15" i="17"/>
  <c r="I15" i="17"/>
  <c r="L15" i="17"/>
  <c r="K19" i="17"/>
  <c r="J19" i="17"/>
  <c r="I19" i="17"/>
  <c r="M19" i="17"/>
  <c r="L19" i="17"/>
  <c r="K25" i="17"/>
  <c r="J25" i="17"/>
  <c r="I25" i="17"/>
  <c r="M25" i="17"/>
  <c r="L25" i="17"/>
  <c r="K33" i="17"/>
  <c r="J33" i="17"/>
  <c r="I33" i="17"/>
  <c r="M33" i="17"/>
  <c r="L33" i="17"/>
  <c r="K42" i="17"/>
  <c r="J42" i="17"/>
  <c r="I42" i="17"/>
  <c r="M42" i="17"/>
  <c r="L42" i="17"/>
  <c r="T10" i="18"/>
  <c r="S10" i="18"/>
  <c r="R10" i="18"/>
  <c r="AA10" i="18"/>
  <c r="Z10" i="18"/>
  <c r="T14" i="18"/>
  <c r="S14" i="18"/>
  <c r="R14" i="18"/>
  <c r="AA14" i="18"/>
  <c r="Z14" i="18"/>
  <c r="AB19" i="18"/>
  <c r="AA19" i="18"/>
  <c r="Z19" i="18"/>
  <c r="T24" i="18"/>
  <c r="S24" i="18"/>
  <c r="R24" i="18"/>
  <c r="AA28" i="18"/>
  <c r="Z28" i="18"/>
  <c r="T32" i="18"/>
  <c r="S32" i="18"/>
  <c r="R32" i="18"/>
  <c r="AA37" i="18"/>
  <c r="Z37" i="18"/>
  <c r="Y36" i="18"/>
  <c r="T41" i="18"/>
  <c r="S41" i="18"/>
  <c r="R41" i="18"/>
  <c r="AA45" i="18"/>
  <c r="Z45" i="18"/>
  <c r="AA54" i="18"/>
  <c r="Z54" i="18"/>
  <c r="Y62" i="18"/>
  <c r="T67" i="18"/>
  <c r="S67" i="18"/>
  <c r="R67" i="18"/>
  <c r="AA80" i="18"/>
  <c r="Z80" i="18"/>
  <c r="T84" i="18"/>
  <c r="S84" i="18"/>
  <c r="R84" i="18"/>
  <c r="AA97" i="18"/>
  <c r="Z97" i="18"/>
  <c r="T101" i="18"/>
  <c r="S101" i="18"/>
  <c r="R101" i="18"/>
  <c r="AA114" i="18"/>
  <c r="Z114" i="18"/>
  <c r="AA131" i="18"/>
  <c r="Z131" i="18"/>
  <c r="T136" i="18"/>
  <c r="S136" i="18"/>
  <c r="R136" i="18"/>
  <c r="AA149" i="18"/>
  <c r="Z149" i="18"/>
  <c r="Y148" i="18"/>
  <c r="T153" i="18"/>
  <c r="S153" i="18"/>
  <c r="R153" i="18"/>
  <c r="G23" i="19"/>
  <c r="I24" i="19"/>
  <c r="H24" i="19"/>
  <c r="Q46" i="19"/>
  <c r="P46" i="19"/>
  <c r="Y69" i="19"/>
  <c r="X69" i="19"/>
  <c r="W77" i="19"/>
  <c r="Q101" i="19"/>
  <c r="P101" i="19"/>
  <c r="J122" i="16"/>
  <c r="I122" i="16"/>
  <c r="L122" i="16"/>
  <c r="K122" i="16"/>
  <c r="H121" i="16"/>
  <c r="J130" i="16"/>
  <c r="I130" i="16"/>
  <c r="L130" i="16"/>
  <c r="K130" i="16"/>
  <c r="M130" i="16"/>
  <c r="J139" i="16"/>
  <c r="I139" i="16"/>
  <c r="H147" i="16"/>
  <c r="L139" i="16"/>
  <c r="K139" i="16"/>
  <c r="J156" i="16"/>
  <c r="I156" i="16"/>
  <c r="L156" i="16"/>
  <c r="K156" i="16"/>
  <c r="J28" i="17"/>
  <c r="I28" i="17"/>
  <c r="L28" i="17"/>
  <c r="K28" i="17"/>
  <c r="M28" i="17"/>
  <c r="J45" i="17"/>
  <c r="I45" i="17"/>
  <c r="L45" i="17"/>
  <c r="K45" i="17"/>
  <c r="M45" i="17"/>
  <c r="J11" i="18"/>
  <c r="I11" i="18"/>
  <c r="K11" i="18"/>
  <c r="J15" i="18"/>
  <c r="I15" i="18"/>
  <c r="S16" i="18"/>
  <c r="R16" i="18"/>
  <c r="T16" i="18"/>
  <c r="S17" i="18"/>
  <c r="T17" i="18"/>
  <c r="R17" i="18"/>
  <c r="S26" i="18"/>
  <c r="T26" i="18"/>
  <c r="R26" i="18"/>
  <c r="Q34" i="18"/>
  <c r="AA30" i="18"/>
  <c r="Z30" i="18"/>
  <c r="AA39" i="18"/>
  <c r="Z39" i="18"/>
  <c r="S43" i="18"/>
  <c r="T43" i="18"/>
  <c r="R43" i="18"/>
  <c r="AA47" i="18"/>
  <c r="AB47" i="18"/>
  <c r="Z47" i="18"/>
  <c r="S52" i="18"/>
  <c r="T52" i="18"/>
  <c r="R52" i="18"/>
  <c r="J70" i="18"/>
  <c r="I70" i="18"/>
  <c r="K70" i="18"/>
  <c r="J87" i="18"/>
  <c r="I87" i="18"/>
  <c r="K87" i="18"/>
  <c r="J122" i="18"/>
  <c r="I122" i="18"/>
  <c r="K122" i="18"/>
  <c r="J139" i="18"/>
  <c r="I139" i="18"/>
  <c r="K139" i="18"/>
  <c r="J156" i="18"/>
  <c r="I156" i="18"/>
  <c r="Y113" i="19"/>
  <c r="X113" i="19"/>
  <c r="Y18" i="19"/>
  <c r="X18" i="19"/>
  <c r="Y43" i="19"/>
  <c r="X43" i="19"/>
  <c r="I67" i="19"/>
  <c r="H67" i="19"/>
  <c r="Q110" i="19"/>
  <c r="P110" i="19"/>
  <c r="I124" i="15"/>
  <c r="J124" i="15"/>
  <c r="M124" i="15"/>
  <c r="L124" i="15"/>
  <c r="K124" i="15"/>
  <c r="I132" i="15"/>
  <c r="K132" i="15"/>
  <c r="J132" i="15"/>
  <c r="M132" i="15"/>
  <c r="L132" i="15"/>
  <c r="I141" i="15"/>
  <c r="K141" i="15"/>
  <c r="J141" i="15"/>
  <c r="L141" i="15"/>
  <c r="M141" i="15"/>
  <c r="I150" i="15"/>
  <c r="K150" i="15"/>
  <c r="J150" i="15"/>
  <c r="L150" i="15"/>
  <c r="M150" i="15"/>
  <c r="I158" i="15"/>
  <c r="K158" i="15"/>
  <c r="J158" i="15"/>
  <c r="M158" i="15"/>
  <c r="L158" i="15"/>
  <c r="I30" i="16"/>
  <c r="K30" i="16"/>
  <c r="J30" i="16"/>
  <c r="L30" i="16"/>
  <c r="M30" i="16"/>
  <c r="I39" i="16"/>
  <c r="K39" i="16"/>
  <c r="J39" i="16"/>
  <c r="L39" i="16"/>
  <c r="I47" i="16"/>
  <c r="K47" i="16"/>
  <c r="J47" i="16"/>
  <c r="L47" i="16"/>
  <c r="I56" i="16"/>
  <c r="K56" i="16"/>
  <c r="J56" i="16"/>
  <c r="L56" i="16"/>
  <c r="I73" i="16"/>
  <c r="K73" i="16"/>
  <c r="J73" i="16"/>
  <c r="M73" i="16"/>
  <c r="L73" i="16"/>
  <c r="I82" i="16"/>
  <c r="K82" i="16"/>
  <c r="J82" i="16"/>
  <c r="M82" i="16"/>
  <c r="L82" i="16"/>
  <c r="I90" i="16"/>
  <c r="K90" i="16"/>
  <c r="J90" i="16"/>
  <c r="M90" i="16"/>
  <c r="L90" i="16"/>
  <c r="I99" i="16"/>
  <c r="K99" i="16"/>
  <c r="J99" i="16"/>
  <c r="L99" i="16"/>
  <c r="M99" i="16"/>
  <c r="I108" i="16"/>
  <c r="K108" i="16"/>
  <c r="J108" i="16"/>
  <c r="L108" i="16"/>
  <c r="H107" i="16"/>
  <c r="I116" i="16"/>
  <c r="K116" i="16"/>
  <c r="J116" i="16"/>
  <c r="L116" i="16"/>
  <c r="I125" i="16"/>
  <c r="H133" i="16"/>
  <c r="K125" i="16"/>
  <c r="J125" i="16"/>
  <c r="M125" i="16"/>
  <c r="L125" i="16"/>
  <c r="I142" i="16"/>
  <c r="K142" i="16"/>
  <c r="J142" i="16"/>
  <c r="M142" i="16"/>
  <c r="L142" i="16"/>
  <c r="I151" i="16"/>
  <c r="K151" i="16"/>
  <c r="J151" i="16"/>
  <c r="M151" i="16"/>
  <c r="L151" i="16"/>
  <c r="I159" i="16"/>
  <c r="K159" i="16"/>
  <c r="J159" i="16"/>
  <c r="L159" i="16"/>
  <c r="I10" i="17"/>
  <c r="K10" i="17"/>
  <c r="J10" i="17"/>
  <c r="H9" i="17"/>
  <c r="M104" i="17" s="1"/>
  <c r="L10" i="17"/>
  <c r="I14" i="17"/>
  <c r="K14" i="17"/>
  <c r="J14" i="17"/>
  <c r="M14" i="17"/>
  <c r="L14" i="17"/>
  <c r="I18" i="17"/>
  <c r="K18" i="17"/>
  <c r="J18" i="17"/>
  <c r="M18" i="17"/>
  <c r="L18" i="17"/>
  <c r="I31" i="17"/>
  <c r="K31" i="17"/>
  <c r="J31" i="17"/>
  <c r="L31" i="17"/>
  <c r="M31" i="17"/>
  <c r="I40" i="17"/>
  <c r="K40" i="17"/>
  <c r="J40" i="17"/>
  <c r="M40" i="17"/>
  <c r="L40" i="17"/>
  <c r="I48" i="17"/>
  <c r="K48" i="17"/>
  <c r="J48" i="17"/>
  <c r="M48" i="17"/>
  <c r="L48" i="17"/>
  <c r="R11" i="18"/>
  <c r="T11" i="18"/>
  <c r="S11" i="18"/>
  <c r="Z11" i="18"/>
  <c r="AA11" i="18"/>
  <c r="R15" i="18"/>
  <c r="T15" i="18"/>
  <c r="S15" i="18"/>
  <c r="Z15" i="18"/>
  <c r="AA15" i="18"/>
  <c r="I18" i="18"/>
  <c r="J18" i="18"/>
  <c r="I27" i="18"/>
  <c r="J27" i="18"/>
  <c r="I44" i="18"/>
  <c r="J44" i="18"/>
  <c r="I53" i="18"/>
  <c r="J53" i="18"/>
  <c r="K53" i="18"/>
  <c r="T58" i="18"/>
  <c r="S58" i="18"/>
  <c r="R58" i="18"/>
  <c r="I66" i="18"/>
  <c r="J66" i="18"/>
  <c r="K66" i="18"/>
  <c r="AA67" i="18"/>
  <c r="Z67" i="18"/>
  <c r="T71" i="18"/>
  <c r="S71" i="18"/>
  <c r="R71" i="18"/>
  <c r="AA84" i="18"/>
  <c r="Z84" i="18"/>
  <c r="T88" i="18"/>
  <c r="S88" i="18"/>
  <c r="R88" i="18"/>
  <c r="AA101" i="18"/>
  <c r="Z101" i="18"/>
  <c r="T123" i="18"/>
  <c r="S123" i="18"/>
  <c r="R123" i="18"/>
  <c r="AB136" i="18"/>
  <c r="AA136" i="18"/>
  <c r="Z136" i="18"/>
  <c r="T140" i="18"/>
  <c r="S140" i="18"/>
  <c r="R140" i="18"/>
  <c r="AA153" i="18"/>
  <c r="Z153" i="18"/>
  <c r="T157" i="18"/>
  <c r="S157" i="18"/>
  <c r="R157" i="18"/>
  <c r="Q20" i="19"/>
  <c r="P20" i="19"/>
  <c r="I41" i="19"/>
  <c r="H41" i="19"/>
  <c r="G49" i="19"/>
  <c r="I98" i="19"/>
  <c r="H98" i="19"/>
  <c r="Q118" i="19"/>
  <c r="P118" i="19"/>
  <c r="M75" i="15"/>
  <c r="I75" i="15"/>
  <c r="L75" i="15"/>
  <c r="K75" i="15"/>
  <c r="J75" i="15"/>
  <c r="M84" i="15"/>
  <c r="I84" i="15"/>
  <c r="J84" i="15"/>
  <c r="K84" i="15"/>
  <c r="L84" i="15"/>
  <c r="M93" i="15"/>
  <c r="I93" i="15"/>
  <c r="K93" i="15"/>
  <c r="J93" i="15"/>
  <c r="L93" i="15"/>
  <c r="M101" i="15"/>
  <c r="I101" i="15"/>
  <c r="J101" i="15"/>
  <c r="L101" i="15"/>
  <c r="K101" i="15"/>
  <c r="M110" i="15"/>
  <c r="I110" i="15"/>
  <c r="K110" i="15"/>
  <c r="J110" i="15"/>
  <c r="L110" i="15"/>
  <c r="M118" i="15"/>
  <c r="I118" i="15"/>
  <c r="J118" i="15"/>
  <c r="K118" i="15"/>
  <c r="L118" i="15"/>
  <c r="M127" i="15"/>
  <c r="J127" i="15"/>
  <c r="I127" i="15"/>
  <c r="L127" i="15"/>
  <c r="K127" i="15"/>
  <c r="M136" i="15"/>
  <c r="J136" i="15"/>
  <c r="I136" i="15"/>
  <c r="L136" i="15"/>
  <c r="K136" i="15"/>
  <c r="M144" i="15"/>
  <c r="J144" i="15"/>
  <c r="I144" i="15"/>
  <c r="L144" i="15"/>
  <c r="K144" i="15"/>
  <c r="H161" i="15"/>
  <c r="M153" i="15"/>
  <c r="J153" i="15"/>
  <c r="I153" i="15"/>
  <c r="L153" i="15"/>
  <c r="K153" i="15"/>
  <c r="J11" i="16"/>
  <c r="I11" i="16"/>
  <c r="K11" i="16"/>
  <c r="L11" i="16"/>
  <c r="J15" i="16"/>
  <c r="I15" i="16"/>
  <c r="L15" i="16"/>
  <c r="K15" i="16"/>
  <c r="J19" i="16"/>
  <c r="I19" i="16"/>
  <c r="K19" i="16"/>
  <c r="L19" i="16"/>
  <c r="J25" i="16"/>
  <c r="I25" i="16"/>
  <c r="L25" i="16"/>
  <c r="K25" i="16"/>
  <c r="M33" i="16"/>
  <c r="J33" i="16"/>
  <c r="I33" i="16"/>
  <c r="L33" i="16"/>
  <c r="K33" i="16"/>
  <c r="M42" i="16"/>
  <c r="J42" i="16"/>
  <c r="I42" i="16"/>
  <c r="L42" i="16"/>
  <c r="K42" i="16"/>
  <c r="M59" i="16"/>
  <c r="J59" i="16"/>
  <c r="I59" i="16"/>
  <c r="L59" i="16"/>
  <c r="K59" i="16"/>
  <c r="J68" i="16"/>
  <c r="I68" i="16"/>
  <c r="K68" i="16"/>
  <c r="L68" i="16"/>
  <c r="J76" i="16"/>
  <c r="I76" i="16"/>
  <c r="L76" i="16"/>
  <c r="K76" i="16"/>
  <c r="J85" i="16"/>
  <c r="I85" i="16"/>
  <c r="K85" i="16"/>
  <c r="L85" i="16"/>
  <c r="H93" i="16"/>
  <c r="J94" i="16"/>
  <c r="I94" i="16"/>
  <c r="L94" i="16"/>
  <c r="K94" i="16"/>
  <c r="J102" i="16"/>
  <c r="I102" i="16"/>
  <c r="L102" i="16"/>
  <c r="K102" i="16"/>
  <c r="H119" i="16"/>
  <c r="M111" i="16"/>
  <c r="J111" i="16"/>
  <c r="I111" i="16"/>
  <c r="L111" i="16"/>
  <c r="K111" i="16"/>
  <c r="J128" i="16"/>
  <c r="I128" i="16"/>
  <c r="L128" i="16"/>
  <c r="K128" i="16"/>
  <c r="J137" i="16"/>
  <c r="I137" i="16"/>
  <c r="L137" i="16"/>
  <c r="K137" i="16"/>
  <c r="J145" i="16"/>
  <c r="I145" i="16"/>
  <c r="L145" i="16"/>
  <c r="K145" i="16"/>
  <c r="J154" i="16"/>
  <c r="I154" i="16"/>
  <c r="K154" i="16"/>
  <c r="L154" i="16"/>
  <c r="M26" i="17"/>
  <c r="J26" i="17"/>
  <c r="I26" i="17"/>
  <c r="K26" i="17"/>
  <c r="L26" i="17"/>
  <c r="M34" i="17"/>
  <c r="J34" i="17"/>
  <c r="I34" i="17"/>
  <c r="K34" i="17"/>
  <c r="L34" i="17"/>
  <c r="M43" i="17"/>
  <c r="J43" i="17"/>
  <c r="I43" i="17"/>
  <c r="L43" i="17"/>
  <c r="K43" i="17"/>
  <c r="H20" i="18"/>
  <c r="J12" i="18"/>
  <c r="I12" i="18"/>
  <c r="K12" i="18"/>
  <c r="J24" i="18"/>
  <c r="I24" i="18"/>
  <c r="J32" i="18"/>
  <c r="I32" i="18"/>
  <c r="J41" i="18"/>
  <c r="I41" i="18"/>
  <c r="I61" i="18"/>
  <c r="K61" i="18"/>
  <c r="J61" i="18"/>
  <c r="J74" i="18"/>
  <c r="I74" i="18"/>
  <c r="J109" i="18"/>
  <c r="I109" i="18"/>
  <c r="K109" i="18"/>
  <c r="J126" i="18"/>
  <c r="I126" i="18"/>
  <c r="K126" i="18"/>
  <c r="J143" i="18"/>
  <c r="I143" i="18"/>
  <c r="K143" i="18"/>
  <c r="I111" i="19"/>
  <c r="H111" i="19"/>
  <c r="G119" i="19"/>
  <c r="I16" i="19"/>
  <c r="H16" i="19"/>
  <c r="W35" i="19"/>
  <c r="Y27" i="19"/>
  <c r="X27" i="19"/>
  <c r="O37" i="19"/>
  <c r="Q38" i="19"/>
  <c r="P38" i="19"/>
  <c r="Y60" i="19"/>
  <c r="X60" i="19"/>
  <c r="I104" i="19"/>
  <c r="H104" i="19"/>
  <c r="T18" i="18"/>
  <c r="S18" i="18"/>
  <c r="R18" i="18"/>
  <c r="Z18" i="18"/>
  <c r="AA18" i="18"/>
  <c r="T23" i="18"/>
  <c r="R23" i="18"/>
  <c r="Q22" i="18"/>
  <c r="S23" i="18"/>
  <c r="Y22" i="18"/>
  <c r="AA23" i="18"/>
  <c r="Z23" i="18"/>
  <c r="T27" i="18"/>
  <c r="S27" i="18"/>
  <c r="R27" i="18"/>
  <c r="Z27" i="18"/>
  <c r="AA27" i="18"/>
  <c r="T31" i="18"/>
  <c r="R31" i="18"/>
  <c r="S31" i="18"/>
  <c r="AB31" i="18"/>
  <c r="AA31" i="18"/>
  <c r="Z31" i="18"/>
  <c r="T40" i="18"/>
  <c r="Q48" i="18"/>
  <c r="R40" i="18"/>
  <c r="S40" i="18"/>
  <c r="Y48" i="18"/>
  <c r="AA40" i="18"/>
  <c r="Z40" i="18"/>
  <c r="T44" i="18"/>
  <c r="S44" i="18"/>
  <c r="R44" i="18"/>
  <c r="Z44" i="18"/>
  <c r="AA44" i="18"/>
  <c r="T53" i="18"/>
  <c r="S53" i="18"/>
  <c r="R53" i="18"/>
  <c r="Z53" i="18"/>
  <c r="AA53" i="18"/>
  <c r="T57" i="18"/>
  <c r="S57" i="18"/>
  <c r="R57" i="18"/>
  <c r="Z57" i="18"/>
  <c r="AA57" i="18"/>
  <c r="T61" i="18"/>
  <c r="S61" i="18"/>
  <c r="R61" i="18"/>
  <c r="AB61" i="18"/>
  <c r="AA61" i="18"/>
  <c r="Z61" i="18"/>
  <c r="T66" i="18"/>
  <c r="R66" i="18"/>
  <c r="S66" i="18"/>
  <c r="AA66" i="18"/>
  <c r="Z66" i="18"/>
  <c r="T70" i="18"/>
  <c r="R70" i="18"/>
  <c r="S70" i="18"/>
  <c r="Z70" i="18"/>
  <c r="AA70" i="18"/>
  <c r="T74" i="18"/>
  <c r="R74" i="18"/>
  <c r="S74" i="18"/>
  <c r="Z74" i="18"/>
  <c r="AA74" i="18"/>
  <c r="Q78" i="18"/>
  <c r="T79" i="18"/>
  <c r="R79" i="18"/>
  <c r="S79" i="18"/>
  <c r="Y78" i="18"/>
  <c r="Z79" i="18"/>
  <c r="AA79" i="18"/>
  <c r="T83" i="18"/>
  <c r="R83" i="18"/>
  <c r="S83" i="18"/>
  <c r="AB83" i="18"/>
  <c r="Z83" i="18"/>
  <c r="AA83" i="18"/>
  <c r="T87" i="18"/>
  <c r="R87" i="18"/>
  <c r="S87" i="18"/>
  <c r="Z87" i="18"/>
  <c r="AA87" i="18"/>
  <c r="T96" i="18"/>
  <c r="R96" i="18"/>
  <c r="Q104" i="18"/>
  <c r="S96" i="18"/>
  <c r="Z96" i="18"/>
  <c r="Y104" i="18"/>
  <c r="AA96" i="18"/>
  <c r="T100" i="18"/>
  <c r="R100" i="18"/>
  <c r="S100" i="18"/>
  <c r="Z100" i="18"/>
  <c r="AA100" i="18"/>
  <c r="T109" i="18"/>
  <c r="R109" i="18"/>
  <c r="S109" i="18"/>
  <c r="Z109" i="18"/>
  <c r="AA109" i="18"/>
  <c r="T113" i="18"/>
  <c r="R113" i="18"/>
  <c r="S113" i="18"/>
  <c r="AB113" i="18"/>
  <c r="Z113" i="18"/>
  <c r="AA113" i="18"/>
  <c r="T117" i="18"/>
  <c r="R117" i="18"/>
  <c r="S117" i="18"/>
  <c r="Z117" i="18"/>
  <c r="AA117" i="18"/>
  <c r="T122" i="18"/>
  <c r="R122" i="18"/>
  <c r="S122" i="18"/>
  <c r="Z122" i="18"/>
  <c r="AA122" i="18"/>
  <c r="T126" i="18"/>
  <c r="R126" i="18"/>
  <c r="S126" i="18"/>
  <c r="Z126" i="18"/>
  <c r="AA126" i="18"/>
  <c r="T130" i="18"/>
  <c r="R130" i="18"/>
  <c r="S130" i="18"/>
  <c r="AB130" i="18"/>
  <c r="Z130" i="18"/>
  <c r="AA130" i="18"/>
  <c r="Q134" i="18"/>
  <c r="T135" i="18"/>
  <c r="R135" i="18"/>
  <c r="S135" i="18"/>
  <c r="Y134" i="18"/>
  <c r="AB135" i="18"/>
  <c r="Z135" i="18"/>
  <c r="AA135" i="18"/>
  <c r="T139" i="18"/>
  <c r="R139" i="18"/>
  <c r="S139" i="18"/>
  <c r="Z139" i="18"/>
  <c r="AA139" i="18"/>
  <c r="T143" i="18"/>
  <c r="R143" i="18"/>
  <c r="S143" i="18"/>
  <c r="Z143" i="18"/>
  <c r="AA143" i="18"/>
  <c r="T152" i="18"/>
  <c r="R152" i="18"/>
  <c r="Q160" i="18"/>
  <c r="S152" i="18"/>
  <c r="Z152" i="18"/>
  <c r="Y160" i="18"/>
  <c r="AA152" i="18"/>
  <c r="T156" i="18"/>
  <c r="R156" i="18"/>
  <c r="S156" i="18"/>
  <c r="Z156" i="18"/>
  <c r="AA156" i="18"/>
  <c r="K71" i="18"/>
  <c r="J71" i="18"/>
  <c r="I71" i="18"/>
  <c r="K75" i="18"/>
  <c r="J75" i="18"/>
  <c r="I75" i="18"/>
  <c r="K80" i="18"/>
  <c r="J80" i="18"/>
  <c r="I80" i="18"/>
  <c r="K84" i="18"/>
  <c r="J84" i="18"/>
  <c r="I84" i="18"/>
  <c r="J88" i="18"/>
  <c r="I88" i="18"/>
  <c r="K93" i="18"/>
  <c r="J93" i="18"/>
  <c r="H92" i="18"/>
  <c r="I93" i="18"/>
  <c r="K97" i="18"/>
  <c r="J97" i="18"/>
  <c r="I97" i="18"/>
  <c r="K101" i="18"/>
  <c r="J101" i="18"/>
  <c r="I101" i="18"/>
  <c r="K110" i="18"/>
  <c r="J110" i="18"/>
  <c r="H118" i="18"/>
  <c r="I110" i="18"/>
  <c r="J114" i="18"/>
  <c r="I114" i="18"/>
  <c r="K123" i="18"/>
  <c r="J123" i="18"/>
  <c r="I123" i="18"/>
  <c r="K127" i="18"/>
  <c r="J127" i="18"/>
  <c r="I127" i="18"/>
  <c r="K131" i="18"/>
  <c r="J131" i="18"/>
  <c r="I131" i="18"/>
  <c r="K136" i="18"/>
  <c r="J136" i="18"/>
  <c r="I136" i="18"/>
  <c r="J140" i="18"/>
  <c r="I140" i="18"/>
  <c r="K144" i="18"/>
  <c r="J144" i="18"/>
  <c r="I144" i="18"/>
  <c r="J149" i="18"/>
  <c r="H148" i="18"/>
  <c r="I149" i="18"/>
  <c r="K153" i="18"/>
  <c r="J153" i="18"/>
  <c r="I153" i="18"/>
  <c r="K157" i="18"/>
  <c r="J157" i="18"/>
  <c r="I157" i="18"/>
  <c r="J16" i="18"/>
  <c r="I16" i="18"/>
  <c r="K16" i="18"/>
  <c r="J25" i="18"/>
  <c r="I25" i="18"/>
  <c r="K25" i="18"/>
  <c r="J29" i="18"/>
  <c r="I29" i="18"/>
  <c r="J33" i="18"/>
  <c r="I33" i="18"/>
  <c r="K33" i="18"/>
  <c r="J38" i="18"/>
  <c r="I38" i="18"/>
  <c r="J42" i="18"/>
  <c r="I42" i="18"/>
  <c r="J46" i="18"/>
  <c r="I46" i="18"/>
  <c r="K46" i="18"/>
  <c r="J51" i="18"/>
  <c r="I51" i="18"/>
  <c r="H50" i="18"/>
  <c r="J55" i="18"/>
  <c r="I55" i="18"/>
  <c r="K55" i="18"/>
  <c r="K59" i="18"/>
  <c r="J59" i="18"/>
  <c r="I59" i="18"/>
  <c r="K68" i="18"/>
  <c r="J68" i="18"/>
  <c r="I68" i="18"/>
  <c r="H76" i="18"/>
  <c r="K72" i="18"/>
  <c r="J72" i="18"/>
  <c r="I72" i="18"/>
  <c r="J81" i="18"/>
  <c r="I81" i="18"/>
  <c r="J85" i="18"/>
  <c r="I85" i="18"/>
  <c r="K89" i="18"/>
  <c r="J89" i="18"/>
  <c r="I89" i="18"/>
  <c r="K94" i="18"/>
  <c r="J94" i="18"/>
  <c r="I94" i="18"/>
  <c r="K98" i="18"/>
  <c r="J98" i="18"/>
  <c r="I98" i="18"/>
  <c r="K102" i="18"/>
  <c r="J102" i="18"/>
  <c r="I102" i="18"/>
  <c r="J107" i="18"/>
  <c r="I107" i="18"/>
  <c r="H106" i="18"/>
  <c r="K111" i="18"/>
  <c r="J111" i="18"/>
  <c r="I111" i="18"/>
  <c r="K115" i="18"/>
  <c r="J115" i="18"/>
  <c r="I115" i="18"/>
  <c r="K124" i="18"/>
  <c r="J124" i="18"/>
  <c r="I124" i="18"/>
  <c r="H132" i="18"/>
  <c r="J128" i="18"/>
  <c r="I128" i="18"/>
  <c r="J137" i="18"/>
  <c r="I137" i="18"/>
  <c r="K141" i="18"/>
  <c r="J141" i="18"/>
  <c r="I141" i="18"/>
  <c r="K145" i="18"/>
  <c r="J145" i="18"/>
  <c r="I145" i="18"/>
  <c r="K150" i="18"/>
  <c r="J150" i="18"/>
  <c r="I150" i="18"/>
  <c r="K154" i="18"/>
  <c r="J154" i="18"/>
  <c r="I154" i="18"/>
  <c r="J158" i="18"/>
  <c r="I158" i="18"/>
  <c r="N123" i="24"/>
  <c r="AB16" i="18"/>
  <c r="AA16" i="18"/>
  <c r="Z16" i="18"/>
  <c r="R25" i="18"/>
  <c r="S25" i="18"/>
  <c r="T25" i="18"/>
  <c r="Z25" i="18"/>
  <c r="AA25" i="18"/>
  <c r="R29" i="18"/>
  <c r="T29" i="18"/>
  <c r="S29" i="18"/>
  <c r="Z29" i="18"/>
  <c r="AA29" i="18"/>
  <c r="R33" i="18"/>
  <c r="S33" i="18"/>
  <c r="T33" i="18"/>
  <c r="Z33" i="18"/>
  <c r="AA33" i="18"/>
  <c r="R38" i="18"/>
  <c r="T38" i="18"/>
  <c r="S38" i="18"/>
  <c r="Z38" i="18"/>
  <c r="AA38" i="18"/>
  <c r="R42" i="18"/>
  <c r="S42" i="18"/>
  <c r="T42" i="18"/>
  <c r="Z42" i="18"/>
  <c r="AA42" i="18"/>
  <c r="R46" i="18"/>
  <c r="T46" i="18"/>
  <c r="S46" i="18"/>
  <c r="Z46" i="18"/>
  <c r="AA46" i="18"/>
  <c r="R51" i="18"/>
  <c r="Q50" i="18"/>
  <c r="S51" i="18"/>
  <c r="T51" i="18"/>
  <c r="Z51" i="18"/>
  <c r="AA51" i="18"/>
  <c r="Y50" i="18"/>
  <c r="R55" i="18"/>
  <c r="T55" i="18"/>
  <c r="S55" i="18"/>
  <c r="Z55" i="18"/>
  <c r="AA55" i="18"/>
  <c r="S59" i="18"/>
  <c r="R59" i="18"/>
  <c r="T59" i="18"/>
  <c r="AA59" i="18"/>
  <c r="Z59" i="18"/>
  <c r="S68" i="18"/>
  <c r="R68" i="18"/>
  <c r="Q76" i="18"/>
  <c r="T68" i="18"/>
  <c r="AA68" i="18"/>
  <c r="Z68" i="18"/>
  <c r="Y76" i="18"/>
  <c r="S72" i="18"/>
  <c r="R72" i="18"/>
  <c r="T72" i="18"/>
  <c r="AA72" i="18"/>
  <c r="Z72" i="18"/>
  <c r="AB72" i="18"/>
  <c r="S81" i="18"/>
  <c r="R81" i="18"/>
  <c r="T81" i="18"/>
  <c r="AA81" i="18"/>
  <c r="Z81" i="18"/>
  <c r="S85" i="18"/>
  <c r="R85" i="18"/>
  <c r="T85" i="18"/>
  <c r="AA85" i="18"/>
  <c r="Z85" i="18"/>
  <c r="S89" i="18"/>
  <c r="R89" i="18"/>
  <c r="T89" i="18"/>
  <c r="AA89" i="18"/>
  <c r="Z89" i="18"/>
  <c r="S94" i="18"/>
  <c r="R94" i="18"/>
  <c r="T94" i="18"/>
  <c r="AA94" i="18"/>
  <c r="Z94" i="18"/>
  <c r="AB94" i="18"/>
  <c r="S98" i="18"/>
  <c r="R98" i="18"/>
  <c r="T98" i="18"/>
  <c r="AA98" i="18"/>
  <c r="Z98" i="18"/>
  <c r="S102" i="18"/>
  <c r="R102" i="18"/>
  <c r="T102" i="18"/>
  <c r="AA102" i="18"/>
  <c r="Z102" i="18"/>
  <c r="S107" i="18"/>
  <c r="R107" i="18"/>
  <c r="Q106" i="18"/>
  <c r="T107" i="18"/>
  <c r="AA107" i="18"/>
  <c r="Z107" i="18"/>
  <c r="Y106" i="18"/>
  <c r="S111" i="18"/>
  <c r="R111" i="18"/>
  <c r="T111" i="18"/>
  <c r="AA111" i="18"/>
  <c r="Z111" i="18"/>
  <c r="S115" i="18"/>
  <c r="R115" i="18"/>
  <c r="T115" i="18"/>
  <c r="AA115" i="18"/>
  <c r="Z115" i="18"/>
  <c r="AB115" i="18"/>
  <c r="S124" i="18"/>
  <c r="R124" i="18"/>
  <c r="Q132" i="18"/>
  <c r="T124" i="18"/>
  <c r="AA124" i="18"/>
  <c r="Z124" i="18"/>
  <c r="Y132" i="18"/>
  <c r="AB124" i="18"/>
  <c r="S128" i="18"/>
  <c r="R128" i="18"/>
  <c r="T128" i="18"/>
  <c r="AA128" i="18"/>
  <c r="Z128" i="18"/>
  <c r="S137" i="18"/>
  <c r="R137" i="18"/>
  <c r="T137" i="18"/>
  <c r="AA137" i="18"/>
  <c r="Z137" i="18"/>
  <c r="S141" i="18"/>
  <c r="R141" i="18"/>
  <c r="T141" i="18"/>
  <c r="AA141" i="18"/>
  <c r="Z141" i="18"/>
  <c r="S145" i="18"/>
  <c r="R145" i="18"/>
  <c r="T145" i="18"/>
  <c r="AA145" i="18"/>
  <c r="Z145" i="18"/>
  <c r="AB145" i="18"/>
  <c r="S150" i="18"/>
  <c r="R150" i="18"/>
  <c r="T150" i="18"/>
  <c r="AA150" i="18"/>
  <c r="Z150" i="18"/>
  <c r="S154" i="18"/>
  <c r="R154" i="18"/>
  <c r="T154" i="18"/>
  <c r="AA154" i="18"/>
  <c r="Z154" i="18"/>
  <c r="S158" i="18"/>
  <c r="R158" i="18"/>
  <c r="T158" i="18"/>
  <c r="AA158" i="18"/>
  <c r="Z158" i="18"/>
  <c r="J157" i="21"/>
  <c r="I157" i="21"/>
  <c r="H157" i="21"/>
  <c r="AB16" i="22"/>
  <c r="Z16" i="22"/>
  <c r="X16" i="22"/>
  <c r="AA16" i="22"/>
  <c r="Y16" i="22"/>
  <c r="H34" i="18"/>
  <c r="I26" i="18"/>
  <c r="J26" i="18"/>
  <c r="K30" i="18"/>
  <c r="J30" i="18"/>
  <c r="I30" i="18"/>
  <c r="K39" i="18"/>
  <c r="J39" i="18"/>
  <c r="I39" i="18"/>
  <c r="K43" i="18"/>
  <c r="I43" i="18"/>
  <c r="J43" i="18"/>
  <c r="K47" i="18"/>
  <c r="J47" i="18"/>
  <c r="I47" i="18"/>
  <c r="I52" i="18"/>
  <c r="J52" i="18"/>
  <c r="K56" i="18"/>
  <c r="J56" i="18"/>
  <c r="I56" i="18"/>
  <c r="I60" i="18"/>
  <c r="K60" i="18"/>
  <c r="J60" i="18"/>
  <c r="I65" i="18"/>
  <c r="H64" i="18"/>
  <c r="K65" i="18"/>
  <c r="J65" i="18"/>
  <c r="I69" i="18"/>
  <c r="J69" i="18"/>
  <c r="I73" i="18"/>
  <c r="J73" i="18"/>
  <c r="I82" i="18"/>
  <c r="H90" i="18"/>
  <c r="K82" i="18"/>
  <c r="J82" i="18"/>
  <c r="I86" i="18"/>
  <c r="J86" i="18"/>
  <c r="I95" i="18"/>
  <c r="K95" i="18"/>
  <c r="J95" i="18"/>
  <c r="I99" i="18"/>
  <c r="J99" i="18"/>
  <c r="I103" i="18"/>
  <c r="J103" i="18"/>
  <c r="I108" i="18"/>
  <c r="K108" i="18"/>
  <c r="J108" i="18"/>
  <c r="I112" i="18"/>
  <c r="K112" i="18"/>
  <c r="J112" i="18"/>
  <c r="I116" i="18"/>
  <c r="K116" i="18"/>
  <c r="J116" i="18"/>
  <c r="I121" i="18"/>
  <c r="H120" i="18"/>
  <c r="J121" i="18"/>
  <c r="I125" i="18"/>
  <c r="J125" i="18"/>
  <c r="I129" i="18"/>
  <c r="K129" i="18"/>
  <c r="J129" i="18"/>
  <c r="I138" i="18"/>
  <c r="H146" i="18"/>
  <c r="J138" i="18"/>
  <c r="I142" i="18"/>
  <c r="K142" i="18"/>
  <c r="J142" i="18"/>
  <c r="I151" i="18"/>
  <c r="J151" i="18"/>
  <c r="I155" i="18"/>
  <c r="J155" i="18"/>
  <c r="I159" i="18"/>
  <c r="K159" i="18"/>
  <c r="J159" i="18"/>
  <c r="J158" i="21"/>
  <c r="I158" i="21"/>
  <c r="H158" i="21"/>
  <c r="AA56" i="18"/>
  <c r="Z56" i="18"/>
  <c r="S60" i="18"/>
  <c r="R60" i="18"/>
  <c r="T60" i="18"/>
  <c r="AA60" i="18"/>
  <c r="Z60" i="18"/>
  <c r="Q64" i="18"/>
  <c r="S65" i="18"/>
  <c r="T65" i="18"/>
  <c r="R65" i="18"/>
  <c r="Y64" i="18"/>
  <c r="AA65" i="18"/>
  <c r="Z65" i="18"/>
  <c r="T69" i="18"/>
  <c r="S69" i="18"/>
  <c r="R69" i="18"/>
  <c r="AB69" i="18"/>
  <c r="AA69" i="18"/>
  <c r="Z69" i="18"/>
  <c r="T73" i="18"/>
  <c r="S73" i="18"/>
  <c r="R73" i="18"/>
  <c r="AA73" i="18"/>
  <c r="Z73" i="18"/>
  <c r="Q90" i="18"/>
  <c r="T82" i="18"/>
  <c r="S82" i="18"/>
  <c r="R82" i="18"/>
  <c r="Y90" i="18"/>
  <c r="AA82" i="18"/>
  <c r="Z82" i="18"/>
  <c r="T86" i="18"/>
  <c r="S86" i="18"/>
  <c r="R86" i="18"/>
  <c r="AA86" i="18"/>
  <c r="Z86" i="18"/>
  <c r="T95" i="18"/>
  <c r="S95" i="18"/>
  <c r="R95" i="18"/>
  <c r="AA95" i="18"/>
  <c r="Z95" i="18"/>
  <c r="T99" i="18"/>
  <c r="S99" i="18"/>
  <c r="R99" i="18"/>
  <c r="AB99" i="18"/>
  <c r="AA99" i="18"/>
  <c r="Z99" i="18"/>
  <c r="T103" i="18"/>
  <c r="S103" i="18"/>
  <c r="R103" i="18"/>
  <c r="AA103" i="18"/>
  <c r="Z103" i="18"/>
  <c r="T108" i="18"/>
  <c r="S108" i="18"/>
  <c r="R108" i="18"/>
  <c r="AA108" i="18"/>
  <c r="Z108" i="18"/>
  <c r="T112" i="18"/>
  <c r="S112" i="18"/>
  <c r="R112" i="18"/>
  <c r="AA112" i="18"/>
  <c r="Z112" i="18"/>
  <c r="T116" i="18"/>
  <c r="S116" i="18"/>
  <c r="R116" i="18"/>
  <c r="AB116" i="18"/>
  <c r="AA116" i="18"/>
  <c r="Z116" i="18"/>
  <c r="Q120" i="18"/>
  <c r="T121" i="18"/>
  <c r="S121" i="18"/>
  <c r="R121" i="18"/>
  <c r="Y120" i="18"/>
  <c r="AB121" i="18"/>
  <c r="AA121" i="18"/>
  <c r="Z121" i="18"/>
  <c r="T125" i="18"/>
  <c r="S125" i="18"/>
  <c r="R125" i="18"/>
  <c r="AA125" i="18"/>
  <c r="Z125" i="18"/>
  <c r="T129" i="18"/>
  <c r="S129" i="18"/>
  <c r="R129" i="18"/>
  <c r="AA129" i="18"/>
  <c r="Z129" i="18"/>
  <c r="Q146" i="18"/>
  <c r="T138" i="18"/>
  <c r="S138" i="18"/>
  <c r="R138" i="18"/>
  <c r="Y146" i="18"/>
  <c r="AA138" i="18"/>
  <c r="Z138" i="18"/>
  <c r="T142" i="18"/>
  <c r="S142" i="18"/>
  <c r="R142" i="18"/>
  <c r="AA142" i="18"/>
  <c r="Z142" i="18"/>
  <c r="T151" i="18"/>
  <c r="S151" i="18"/>
  <c r="R151" i="18"/>
  <c r="AB151" i="18"/>
  <c r="AA151" i="18"/>
  <c r="Z151" i="18"/>
  <c r="T155" i="18"/>
  <c r="S155" i="18"/>
  <c r="R155" i="18"/>
  <c r="AA155" i="18"/>
  <c r="Z155" i="18"/>
  <c r="T159" i="18"/>
  <c r="S159" i="18"/>
  <c r="R159" i="18"/>
  <c r="AA159" i="18"/>
  <c r="Z159" i="18"/>
  <c r="Q30" i="19"/>
  <c r="P30" i="19"/>
  <c r="H10" i="21"/>
  <c r="I10" i="21"/>
  <c r="J10" i="21"/>
  <c r="H11" i="21"/>
  <c r="J11" i="21"/>
  <c r="I11" i="21"/>
  <c r="H12" i="21"/>
  <c r="I12" i="21"/>
  <c r="J12" i="21"/>
  <c r="H13" i="21"/>
  <c r="J13" i="21"/>
  <c r="I13" i="21"/>
  <c r="H14" i="21"/>
  <c r="G22" i="21"/>
  <c r="I14" i="21"/>
  <c r="J14" i="21"/>
  <c r="H15" i="21"/>
  <c r="J15" i="21"/>
  <c r="I15" i="21"/>
  <c r="H16" i="21"/>
  <c r="I16" i="21"/>
  <c r="J16" i="21"/>
  <c r="H17" i="21"/>
  <c r="J17" i="21"/>
  <c r="I17" i="21"/>
  <c r="H18" i="21"/>
  <c r="I18" i="21"/>
  <c r="J18" i="21"/>
  <c r="H19" i="21"/>
  <c r="J19" i="21"/>
  <c r="I19" i="21"/>
  <c r="H20" i="21"/>
  <c r="I20" i="21"/>
  <c r="J20" i="21"/>
  <c r="H21" i="21"/>
  <c r="J21" i="21"/>
  <c r="I21" i="21"/>
  <c r="H24" i="21"/>
  <c r="J24" i="21"/>
  <c r="I24" i="21"/>
  <c r="H25" i="21"/>
  <c r="I25" i="21"/>
  <c r="J25" i="21"/>
  <c r="H26" i="21"/>
  <c r="I26" i="21"/>
  <c r="J26" i="21"/>
  <c r="H27" i="21"/>
  <c r="J27" i="21"/>
  <c r="I27" i="21"/>
  <c r="H28" i="21"/>
  <c r="G36" i="21"/>
  <c r="J28" i="21"/>
  <c r="I28" i="21"/>
  <c r="H29" i="21"/>
  <c r="I29" i="21"/>
  <c r="J29" i="21"/>
  <c r="H30" i="21"/>
  <c r="I30" i="21"/>
  <c r="J30" i="21"/>
  <c r="H31" i="21"/>
  <c r="J31" i="21"/>
  <c r="I31" i="21"/>
  <c r="H32" i="21"/>
  <c r="J32" i="21"/>
  <c r="I32" i="21"/>
  <c r="H33" i="21"/>
  <c r="I33" i="21"/>
  <c r="J33" i="21"/>
  <c r="H34" i="21"/>
  <c r="I34" i="21"/>
  <c r="J34" i="21"/>
  <c r="H35" i="21"/>
  <c r="J35" i="21"/>
  <c r="I35" i="21"/>
  <c r="H38" i="21"/>
  <c r="I38" i="21"/>
  <c r="J38" i="21"/>
  <c r="H39" i="21"/>
  <c r="I39" i="21"/>
  <c r="J39" i="21"/>
  <c r="H40" i="21"/>
  <c r="J40" i="21"/>
  <c r="I40" i="21"/>
  <c r="H41" i="21"/>
  <c r="J41" i="21"/>
  <c r="I41" i="21"/>
  <c r="H42" i="21"/>
  <c r="G50" i="21"/>
  <c r="I42" i="21"/>
  <c r="J42" i="21"/>
  <c r="H43" i="21"/>
  <c r="I43" i="21"/>
  <c r="J43" i="21"/>
  <c r="H44" i="21"/>
  <c r="J44" i="21"/>
  <c r="I44" i="21"/>
  <c r="H45" i="21"/>
  <c r="J45" i="21"/>
  <c r="I45" i="21"/>
  <c r="H46" i="21"/>
  <c r="I46" i="21"/>
  <c r="J46" i="21"/>
  <c r="H47" i="21"/>
  <c r="I47" i="21"/>
  <c r="J47" i="21"/>
  <c r="H48" i="21"/>
  <c r="J48" i="21"/>
  <c r="I48" i="21"/>
  <c r="H49" i="21"/>
  <c r="J49" i="21"/>
  <c r="I49" i="21"/>
  <c r="H52" i="21"/>
  <c r="I52" i="21"/>
  <c r="J52" i="21"/>
  <c r="H53" i="21"/>
  <c r="J53" i="21"/>
  <c r="I53" i="21"/>
  <c r="H54" i="21"/>
  <c r="J54" i="21"/>
  <c r="I54" i="21"/>
  <c r="H55" i="21"/>
  <c r="I55" i="21"/>
  <c r="J55" i="21"/>
  <c r="H56" i="21"/>
  <c r="G64" i="21"/>
  <c r="I56" i="21"/>
  <c r="J56" i="21"/>
  <c r="H57" i="21"/>
  <c r="J57" i="21"/>
  <c r="I57" i="21"/>
  <c r="H58" i="21"/>
  <c r="J58" i="21"/>
  <c r="I58" i="21"/>
  <c r="H59" i="21"/>
  <c r="I59" i="21"/>
  <c r="J59" i="21"/>
  <c r="H60" i="21"/>
  <c r="I60" i="21"/>
  <c r="J60" i="21"/>
  <c r="H61" i="21"/>
  <c r="J61" i="21"/>
  <c r="I61" i="21"/>
  <c r="H62" i="21"/>
  <c r="J62" i="21"/>
  <c r="I62" i="21"/>
  <c r="H63" i="21"/>
  <c r="I63" i="21"/>
  <c r="J63" i="21"/>
  <c r="H66" i="21"/>
  <c r="J66" i="21"/>
  <c r="I66" i="21"/>
  <c r="H67" i="21"/>
  <c r="J67" i="21"/>
  <c r="I67" i="21"/>
  <c r="H68" i="21"/>
  <c r="I68" i="21"/>
  <c r="J68" i="21"/>
  <c r="H69" i="21"/>
  <c r="I69" i="21"/>
  <c r="J69" i="21"/>
  <c r="H70" i="21"/>
  <c r="G78" i="21"/>
  <c r="J70" i="21"/>
  <c r="I70" i="21"/>
  <c r="H71" i="21"/>
  <c r="J71" i="21"/>
  <c r="I71" i="21"/>
  <c r="H72" i="21"/>
  <c r="I72" i="21"/>
  <c r="J72" i="21"/>
  <c r="H73" i="21"/>
  <c r="I73" i="21"/>
  <c r="J73" i="21"/>
  <c r="H74" i="21"/>
  <c r="J74" i="21"/>
  <c r="I74" i="21"/>
  <c r="H75" i="21"/>
  <c r="J75" i="21"/>
  <c r="I75" i="21"/>
  <c r="H76" i="21"/>
  <c r="I76" i="21"/>
  <c r="J76" i="21"/>
  <c r="H77" i="21"/>
  <c r="I77" i="21"/>
  <c r="J77" i="21"/>
  <c r="H80" i="21"/>
  <c r="J80" i="21"/>
  <c r="I80" i="21"/>
  <c r="H81" i="21"/>
  <c r="I81" i="21"/>
  <c r="J81" i="21"/>
  <c r="H82" i="21"/>
  <c r="I82" i="21"/>
  <c r="J82" i="21"/>
  <c r="H83" i="21"/>
  <c r="J83" i="21"/>
  <c r="I83" i="21"/>
  <c r="H84" i="21"/>
  <c r="G92" i="21"/>
  <c r="J84" i="21"/>
  <c r="I84" i="21"/>
  <c r="H85" i="21"/>
  <c r="I85" i="21"/>
  <c r="J85" i="21"/>
  <c r="H86" i="21"/>
  <c r="I86" i="21"/>
  <c r="J86" i="21"/>
  <c r="H87" i="21"/>
  <c r="J87" i="21"/>
  <c r="I87" i="21"/>
  <c r="H88" i="21"/>
  <c r="J88" i="21"/>
  <c r="I88" i="21"/>
  <c r="H89" i="21"/>
  <c r="I89" i="21"/>
  <c r="J89" i="21"/>
  <c r="H90" i="21"/>
  <c r="I90" i="21"/>
  <c r="J90" i="21"/>
  <c r="H91" i="21"/>
  <c r="J91" i="21"/>
  <c r="I91" i="21"/>
  <c r="H94" i="21"/>
  <c r="I94" i="21"/>
  <c r="J94" i="21"/>
  <c r="H95" i="21"/>
  <c r="I95" i="21"/>
  <c r="J95" i="21"/>
  <c r="H96" i="21"/>
  <c r="J96" i="21"/>
  <c r="I96" i="21"/>
  <c r="H97" i="21"/>
  <c r="J97" i="21"/>
  <c r="I97" i="21"/>
  <c r="H98" i="21"/>
  <c r="G106" i="21"/>
  <c r="I98" i="21"/>
  <c r="J98" i="21"/>
  <c r="H99" i="21"/>
  <c r="I99" i="21"/>
  <c r="J99" i="21"/>
  <c r="H100" i="21"/>
  <c r="J100" i="21"/>
  <c r="I100" i="21"/>
  <c r="H101" i="21"/>
  <c r="J101" i="21"/>
  <c r="I101" i="21"/>
  <c r="H102" i="21"/>
  <c r="I102" i="21"/>
  <c r="J102" i="21"/>
  <c r="H103" i="21"/>
  <c r="I103" i="21"/>
  <c r="J103" i="21"/>
  <c r="H104" i="21"/>
  <c r="J104" i="21"/>
  <c r="I104" i="21"/>
  <c r="H105" i="21"/>
  <c r="J105" i="21"/>
  <c r="I105" i="21"/>
  <c r="H108" i="21"/>
  <c r="I108" i="21"/>
  <c r="J108" i="21"/>
  <c r="H109" i="21"/>
  <c r="J109" i="21"/>
  <c r="I109" i="21"/>
  <c r="H110" i="21"/>
  <c r="J110" i="21"/>
  <c r="I110" i="21"/>
  <c r="H111" i="21"/>
  <c r="I111" i="21"/>
  <c r="J111" i="21"/>
  <c r="H112" i="21"/>
  <c r="G120" i="21"/>
  <c r="I112" i="21"/>
  <c r="J112" i="21"/>
  <c r="H113" i="21"/>
  <c r="J113" i="21"/>
  <c r="I113" i="21"/>
  <c r="H114" i="21"/>
  <c r="J114" i="21"/>
  <c r="I114" i="21"/>
  <c r="H115" i="21"/>
  <c r="I115" i="21"/>
  <c r="J115" i="21"/>
  <c r="H116" i="21"/>
  <c r="I116" i="21"/>
  <c r="J116" i="21"/>
  <c r="H117" i="21"/>
  <c r="J117" i="21"/>
  <c r="I117" i="21"/>
  <c r="H118" i="21"/>
  <c r="J118" i="21"/>
  <c r="I118" i="21"/>
  <c r="H119" i="21"/>
  <c r="I119" i="21"/>
  <c r="J119" i="21"/>
  <c r="H122" i="21"/>
  <c r="J122" i="21"/>
  <c r="I122" i="21"/>
  <c r="H123" i="21"/>
  <c r="J123" i="21"/>
  <c r="I123" i="21"/>
  <c r="H124" i="21"/>
  <c r="I124" i="21"/>
  <c r="J124" i="21"/>
  <c r="H125" i="21"/>
  <c r="I125" i="21"/>
  <c r="J125" i="21"/>
  <c r="H126" i="21"/>
  <c r="G134" i="21"/>
  <c r="J126" i="21"/>
  <c r="I126" i="21"/>
  <c r="H127" i="21"/>
  <c r="J127" i="21"/>
  <c r="I127" i="21"/>
  <c r="H128" i="21"/>
  <c r="I128" i="21"/>
  <c r="J128" i="21"/>
  <c r="H129" i="21"/>
  <c r="I129" i="21"/>
  <c r="J129" i="21"/>
  <c r="H130" i="21"/>
  <c r="J130" i="21"/>
  <c r="I130" i="21"/>
  <c r="H131" i="21"/>
  <c r="J131" i="21"/>
  <c r="I131" i="21"/>
  <c r="H132" i="21"/>
  <c r="I132" i="21"/>
  <c r="J132" i="21"/>
  <c r="H133" i="21"/>
  <c r="I133" i="21"/>
  <c r="J133" i="21"/>
  <c r="H136" i="21"/>
  <c r="J136" i="21"/>
  <c r="I136" i="21"/>
  <c r="H137" i="21"/>
  <c r="I137" i="21"/>
  <c r="J137" i="21"/>
  <c r="H138" i="21"/>
  <c r="I138" i="21"/>
  <c r="J138" i="21"/>
  <c r="H139" i="21"/>
  <c r="J139" i="21"/>
  <c r="I139" i="21"/>
  <c r="H140" i="21"/>
  <c r="G148" i="21"/>
  <c r="J140" i="21"/>
  <c r="I140" i="21"/>
  <c r="H141" i="21"/>
  <c r="I141" i="21"/>
  <c r="J141" i="21"/>
  <c r="H142" i="21"/>
  <c r="I142" i="21"/>
  <c r="J142" i="21"/>
  <c r="H143" i="21"/>
  <c r="J143" i="21"/>
  <c r="I143" i="21"/>
  <c r="H144" i="21"/>
  <c r="J144" i="21"/>
  <c r="I144" i="21"/>
  <c r="H145" i="21"/>
  <c r="I145" i="21"/>
  <c r="J145" i="21"/>
  <c r="H146" i="21"/>
  <c r="I146" i="21"/>
  <c r="J146" i="21"/>
  <c r="H147" i="21"/>
  <c r="J147" i="21"/>
  <c r="I147" i="21"/>
  <c r="H150" i="21"/>
  <c r="I150" i="21"/>
  <c r="J150" i="21"/>
  <c r="H151" i="21"/>
  <c r="I151" i="21"/>
  <c r="J151" i="21"/>
  <c r="J152" i="21"/>
  <c r="H152" i="21"/>
  <c r="I152" i="21"/>
  <c r="L9" i="22"/>
  <c r="K9" i="22"/>
  <c r="J9" i="22"/>
  <c r="N9" i="22"/>
  <c r="M9" i="22"/>
  <c r="X12" i="22"/>
  <c r="AB12" i="22"/>
  <c r="Z12" i="22"/>
  <c r="Y12" i="22"/>
  <c r="AA12" i="22"/>
  <c r="N9" i="24"/>
  <c r="J159" i="21"/>
  <c r="H159" i="21"/>
  <c r="I159" i="21"/>
  <c r="J11" i="22"/>
  <c r="N11" i="22"/>
  <c r="M11" i="22"/>
  <c r="L11" i="22"/>
  <c r="K11" i="22"/>
  <c r="N101" i="24"/>
  <c r="J156" i="21"/>
  <c r="I156" i="21"/>
  <c r="H156" i="21"/>
  <c r="N13" i="22"/>
  <c r="L13" i="22"/>
  <c r="J13" i="22"/>
  <c r="M13" i="22"/>
  <c r="I21" i="22"/>
  <c r="K13" i="22"/>
  <c r="J155" i="21"/>
  <c r="I155" i="21"/>
  <c r="H155" i="21"/>
  <c r="J161" i="21"/>
  <c r="I161" i="21"/>
  <c r="H161" i="21"/>
  <c r="N55" i="24"/>
  <c r="N145" i="24"/>
  <c r="J154" i="21"/>
  <c r="H154" i="21"/>
  <c r="I154" i="21"/>
  <c r="G162" i="21"/>
  <c r="J17" i="22"/>
  <c r="N17" i="22"/>
  <c r="L17" i="22"/>
  <c r="K17" i="22"/>
  <c r="M17" i="22"/>
  <c r="J153" i="21"/>
  <c r="I153" i="21"/>
  <c r="H153" i="21"/>
  <c r="J160" i="21"/>
  <c r="I160" i="21"/>
  <c r="H160" i="21"/>
  <c r="N15" i="22"/>
  <c r="L15" i="22"/>
  <c r="J15" i="22"/>
  <c r="M15" i="22"/>
  <c r="K15" i="22"/>
  <c r="N34" i="24"/>
  <c r="N53" i="24"/>
  <c r="N99" i="24"/>
  <c r="M14" i="22"/>
  <c r="K14" i="22"/>
  <c r="N14" i="22"/>
  <c r="L14" i="22"/>
  <c r="J14" i="22"/>
  <c r="M23" i="22"/>
  <c r="L23" i="22"/>
  <c r="K23" i="22"/>
  <c r="N23" i="22"/>
  <c r="J23" i="22"/>
  <c r="M25" i="22"/>
  <c r="L25" i="22"/>
  <c r="K25" i="22"/>
  <c r="J25" i="22"/>
  <c r="N25" i="22"/>
  <c r="M27" i="22"/>
  <c r="L27" i="22"/>
  <c r="K27" i="22"/>
  <c r="I35" i="22"/>
  <c r="J27" i="22"/>
  <c r="N27" i="22"/>
  <c r="M29" i="22"/>
  <c r="L29" i="22"/>
  <c r="K29" i="22"/>
  <c r="N29" i="22"/>
  <c r="J29" i="22"/>
  <c r="M31" i="22"/>
  <c r="L31" i="22"/>
  <c r="K31" i="22"/>
  <c r="N31" i="22"/>
  <c r="J31" i="22"/>
  <c r="M33" i="22"/>
  <c r="L33" i="22"/>
  <c r="K33" i="22"/>
  <c r="J33" i="22"/>
  <c r="N33" i="22"/>
  <c r="M38" i="22"/>
  <c r="L38" i="22"/>
  <c r="K38" i="22"/>
  <c r="N38" i="22"/>
  <c r="J38" i="22"/>
  <c r="M40" i="22"/>
  <c r="L40" i="22"/>
  <c r="K40" i="22"/>
  <c r="N40" i="22"/>
  <c r="J40" i="22"/>
  <c r="M42" i="22"/>
  <c r="L42" i="22"/>
  <c r="K42" i="22"/>
  <c r="J42" i="22"/>
  <c r="N42" i="22"/>
  <c r="M44" i="22"/>
  <c r="L44" i="22"/>
  <c r="K44" i="22"/>
  <c r="J44" i="22"/>
  <c r="N44" i="22"/>
  <c r="M46" i="22"/>
  <c r="L46" i="22"/>
  <c r="K46" i="22"/>
  <c r="N46" i="22"/>
  <c r="J46" i="22"/>
  <c r="M48" i="22"/>
  <c r="L48" i="22"/>
  <c r="K48" i="22"/>
  <c r="N48" i="22"/>
  <c r="J48" i="22"/>
  <c r="M51" i="22"/>
  <c r="L51" i="22"/>
  <c r="K51" i="22"/>
  <c r="J51" i="22"/>
  <c r="N51" i="22"/>
  <c r="N53" i="22"/>
  <c r="M53" i="22"/>
  <c r="L53" i="22"/>
  <c r="K53" i="22"/>
  <c r="J53" i="22"/>
  <c r="N55" i="22"/>
  <c r="M55" i="22"/>
  <c r="L55" i="22"/>
  <c r="K55" i="22"/>
  <c r="I63" i="22"/>
  <c r="J55" i="22"/>
  <c r="N57" i="22"/>
  <c r="M57" i="22"/>
  <c r="L57" i="22"/>
  <c r="K57" i="22"/>
  <c r="J57" i="22"/>
  <c r="N59" i="22"/>
  <c r="M59" i="22"/>
  <c r="L59" i="22"/>
  <c r="K59" i="22"/>
  <c r="J59" i="22"/>
  <c r="N61" i="22"/>
  <c r="M61" i="22"/>
  <c r="L61" i="22"/>
  <c r="K61" i="22"/>
  <c r="J61" i="22"/>
  <c r="N66" i="22"/>
  <c r="M66" i="22"/>
  <c r="L66" i="22"/>
  <c r="K66" i="22"/>
  <c r="J66" i="22"/>
  <c r="N68" i="22"/>
  <c r="M68" i="22"/>
  <c r="L68" i="22"/>
  <c r="K68" i="22"/>
  <c r="J68" i="22"/>
  <c r="N70" i="22"/>
  <c r="M70" i="22"/>
  <c r="L70" i="22"/>
  <c r="K70" i="22"/>
  <c r="J70" i="22"/>
  <c r="N72" i="22"/>
  <c r="M72" i="22"/>
  <c r="L72" i="22"/>
  <c r="K72" i="22"/>
  <c r="J72" i="22"/>
  <c r="N74" i="22"/>
  <c r="M74" i="22"/>
  <c r="L74" i="22"/>
  <c r="K74" i="22"/>
  <c r="J74" i="22"/>
  <c r="N76" i="22"/>
  <c r="M76" i="22"/>
  <c r="L76" i="22"/>
  <c r="K76" i="22"/>
  <c r="J76" i="22"/>
  <c r="N79" i="22"/>
  <c r="M79" i="22"/>
  <c r="L79" i="22"/>
  <c r="K79" i="22"/>
  <c r="J79" i="22"/>
  <c r="N81" i="22"/>
  <c r="M81" i="22"/>
  <c r="L81" i="22"/>
  <c r="K81" i="22"/>
  <c r="J81" i="22"/>
  <c r="N83" i="22"/>
  <c r="M83" i="22"/>
  <c r="L83" i="22"/>
  <c r="K83" i="22"/>
  <c r="I91" i="22"/>
  <c r="J83" i="22"/>
  <c r="N85" i="22"/>
  <c r="M85" i="22"/>
  <c r="L85" i="22"/>
  <c r="K85" i="22"/>
  <c r="J85" i="22"/>
  <c r="N87" i="22"/>
  <c r="M87" i="22"/>
  <c r="L87" i="22"/>
  <c r="K87" i="22"/>
  <c r="J87" i="22"/>
  <c r="N89" i="22"/>
  <c r="M89" i="22"/>
  <c r="L89" i="22"/>
  <c r="K89" i="22"/>
  <c r="J89" i="22"/>
  <c r="N94" i="22"/>
  <c r="M94" i="22"/>
  <c r="L94" i="22"/>
  <c r="K94" i="22"/>
  <c r="J94" i="22"/>
  <c r="N96" i="22"/>
  <c r="M96" i="22"/>
  <c r="L96" i="22"/>
  <c r="K96" i="22"/>
  <c r="J96" i="22"/>
  <c r="N98" i="22"/>
  <c r="M98" i="22"/>
  <c r="L98" i="22"/>
  <c r="K98" i="22"/>
  <c r="J98" i="22"/>
  <c r="N100" i="22"/>
  <c r="M100" i="22"/>
  <c r="L100" i="22"/>
  <c r="K100" i="22"/>
  <c r="J100" i="22"/>
  <c r="N102" i="22"/>
  <c r="M102" i="22"/>
  <c r="L102" i="22"/>
  <c r="K102" i="22"/>
  <c r="J102" i="22"/>
  <c r="N104" i="22"/>
  <c r="M104" i="22"/>
  <c r="L104" i="22"/>
  <c r="K104" i="22"/>
  <c r="J104" i="22"/>
  <c r="N107" i="22"/>
  <c r="M107" i="22"/>
  <c r="L107" i="22"/>
  <c r="K107" i="22"/>
  <c r="J107" i="22"/>
  <c r="N109" i="22"/>
  <c r="M109" i="22"/>
  <c r="L109" i="22"/>
  <c r="K109" i="22"/>
  <c r="J109" i="22"/>
  <c r="N111" i="22"/>
  <c r="M111" i="22"/>
  <c r="L111" i="22"/>
  <c r="K111" i="22"/>
  <c r="I119" i="22"/>
  <c r="J111" i="22"/>
  <c r="N113" i="22"/>
  <c r="M113" i="22"/>
  <c r="L113" i="22"/>
  <c r="K113" i="22"/>
  <c r="J113" i="22"/>
  <c r="N115" i="22"/>
  <c r="M115" i="22"/>
  <c r="L115" i="22"/>
  <c r="K115" i="22"/>
  <c r="J115" i="22"/>
  <c r="N117" i="22"/>
  <c r="M117" i="22"/>
  <c r="L117" i="22"/>
  <c r="K117" i="22"/>
  <c r="J117" i="22"/>
  <c r="N122" i="22"/>
  <c r="M122" i="22"/>
  <c r="L122" i="22"/>
  <c r="K122" i="22"/>
  <c r="J122" i="22"/>
  <c r="N124" i="22"/>
  <c r="M124" i="22"/>
  <c r="L124" i="22"/>
  <c r="K124" i="22"/>
  <c r="J124" i="22"/>
  <c r="N126" i="22"/>
  <c r="M126" i="22"/>
  <c r="L126" i="22"/>
  <c r="K126" i="22"/>
  <c r="J126" i="22"/>
  <c r="N128" i="22"/>
  <c r="M128" i="22"/>
  <c r="L128" i="22"/>
  <c r="K128" i="22"/>
  <c r="J128" i="22"/>
  <c r="N130" i="22"/>
  <c r="M130" i="22"/>
  <c r="L130" i="22"/>
  <c r="K130" i="22"/>
  <c r="J130" i="22"/>
  <c r="N132" i="22"/>
  <c r="M132" i="22"/>
  <c r="L132" i="22"/>
  <c r="K132" i="22"/>
  <c r="J132" i="22"/>
  <c r="N135" i="22"/>
  <c r="M135" i="22"/>
  <c r="L135" i="22"/>
  <c r="K135" i="22"/>
  <c r="J135" i="22"/>
  <c r="N137" i="22"/>
  <c r="M137" i="22"/>
  <c r="L137" i="22"/>
  <c r="K137" i="22"/>
  <c r="J137" i="22"/>
  <c r="N139" i="22"/>
  <c r="M139" i="22"/>
  <c r="L139" i="22"/>
  <c r="K139" i="22"/>
  <c r="I147" i="22"/>
  <c r="J139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N150" i="22"/>
  <c r="M150" i="22"/>
  <c r="L150" i="22"/>
  <c r="K150" i="22"/>
  <c r="J150" i="22"/>
  <c r="N152" i="22"/>
  <c r="M152" i="22"/>
  <c r="L152" i="22"/>
  <c r="K152" i="22"/>
  <c r="J152" i="22"/>
  <c r="N154" i="22"/>
  <c r="M154" i="22"/>
  <c r="L154" i="22"/>
  <c r="K154" i="22"/>
  <c r="J154" i="22"/>
  <c r="N156" i="22"/>
  <c r="M156" i="22"/>
  <c r="L156" i="22"/>
  <c r="K156" i="22"/>
  <c r="J156" i="22"/>
  <c r="N158" i="22"/>
  <c r="M158" i="22"/>
  <c r="L158" i="22"/>
  <c r="K158" i="22"/>
  <c r="J158" i="22"/>
  <c r="N160" i="22"/>
  <c r="M160" i="22"/>
  <c r="L160" i="22"/>
  <c r="K160" i="22"/>
  <c r="J160" i="22"/>
  <c r="N12" i="24"/>
  <c r="N31" i="24"/>
  <c r="N187" i="24"/>
  <c r="M12" i="22"/>
  <c r="K12" i="22"/>
  <c r="N12" i="22"/>
  <c r="L12" i="22"/>
  <c r="J12" i="22"/>
  <c r="M20" i="22"/>
  <c r="K20" i="22"/>
  <c r="J20" i="22"/>
  <c r="N20" i="22"/>
  <c r="L20" i="22"/>
  <c r="N33" i="24"/>
  <c r="N98" i="24"/>
  <c r="N233" i="24"/>
  <c r="L19" i="22"/>
  <c r="J19" i="22"/>
  <c r="N19" i="22"/>
  <c r="M19" i="22"/>
  <c r="K19" i="22"/>
  <c r="N11" i="24"/>
  <c r="M10" i="22"/>
  <c r="L10" i="22"/>
  <c r="K10" i="22"/>
  <c r="J10" i="22"/>
  <c r="N10" i="22"/>
  <c r="K18" i="22"/>
  <c r="M18" i="22"/>
  <c r="L18" i="22"/>
  <c r="N18" i="22"/>
  <c r="J18" i="22"/>
  <c r="K24" i="22"/>
  <c r="M24" i="22"/>
  <c r="L24" i="22"/>
  <c r="N24" i="22"/>
  <c r="J24" i="22"/>
  <c r="K26" i="22"/>
  <c r="M26" i="22"/>
  <c r="L26" i="22"/>
  <c r="N26" i="22"/>
  <c r="J26" i="22"/>
  <c r="K28" i="22"/>
  <c r="M28" i="22"/>
  <c r="L28" i="22"/>
  <c r="N28" i="22"/>
  <c r="J28" i="22"/>
  <c r="K30" i="22"/>
  <c r="M30" i="22"/>
  <c r="L30" i="22"/>
  <c r="N30" i="22"/>
  <c r="J30" i="22"/>
  <c r="K32" i="22"/>
  <c r="M32" i="22"/>
  <c r="L32" i="22"/>
  <c r="N32" i="22"/>
  <c r="J32" i="22"/>
  <c r="K34" i="22"/>
  <c r="M34" i="22"/>
  <c r="L34" i="22"/>
  <c r="N34" i="22"/>
  <c r="J34" i="22"/>
  <c r="K37" i="22"/>
  <c r="M37" i="22"/>
  <c r="L37" i="22"/>
  <c r="N37" i="22"/>
  <c r="J37" i="22"/>
  <c r="K39" i="22"/>
  <c r="M39" i="22"/>
  <c r="L39" i="22"/>
  <c r="N39" i="22"/>
  <c r="J39" i="22"/>
  <c r="K41" i="22"/>
  <c r="I49" i="22"/>
  <c r="M41" i="22"/>
  <c r="L41" i="22"/>
  <c r="N41" i="22"/>
  <c r="J41" i="22"/>
  <c r="K43" i="22"/>
  <c r="M43" i="22"/>
  <c r="L43" i="22"/>
  <c r="N43" i="22"/>
  <c r="J43" i="22"/>
  <c r="K45" i="22"/>
  <c r="M45" i="22"/>
  <c r="L45" i="22"/>
  <c r="N45" i="22"/>
  <c r="J45" i="22"/>
  <c r="K47" i="22"/>
  <c r="M47" i="22"/>
  <c r="L47" i="22"/>
  <c r="N47" i="22"/>
  <c r="J47" i="22"/>
  <c r="K52" i="22"/>
  <c r="M52" i="22"/>
  <c r="L52" i="22"/>
  <c r="N52" i="22"/>
  <c r="J52" i="22"/>
  <c r="K54" i="22"/>
  <c r="J54" i="22"/>
  <c r="M54" i="22"/>
  <c r="L54" i="22"/>
  <c r="N54" i="22"/>
  <c r="K56" i="22"/>
  <c r="J56" i="22"/>
  <c r="M56" i="22"/>
  <c r="L56" i="22"/>
  <c r="N56" i="22"/>
  <c r="K58" i="22"/>
  <c r="J58" i="22"/>
  <c r="M58" i="22"/>
  <c r="L58" i="22"/>
  <c r="N58" i="22"/>
  <c r="K60" i="22"/>
  <c r="J60" i="22"/>
  <c r="M60" i="22"/>
  <c r="L60" i="22"/>
  <c r="N60" i="22"/>
  <c r="K62" i="22"/>
  <c r="J62" i="22"/>
  <c r="M62" i="22"/>
  <c r="L62" i="22"/>
  <c r="N62" i="22"/>
  <c r="K65" i="22"/>
  <c r="J65" i="22"/>
  <c r="M65" i="22"/>
  <c r="L65" i="22"/>
  <c r="N65" i="22"/>
  <c r="K67" i="22"/>
  <c r="J67" i="22"/>
  <c r="M67" i="22"/>
  <c r="L67" i="22"/>
  <c r="N67" i="22"/>
  <c r="K69" i="22"/>
  <c r="J69" i="22"/>
  <c r="I77" i="22"/>
  <c r="M69" i="22"/>
  <c r="L69" i="22"/>
  <c r="N69" i="22"/>
  <c r="K71" i="22"/>
  <c r="J71" i="22"/>
  <c r="M71" i="22"/>
  <c r="L71" i="22"/>
  <c r="N71" i="22"/>
  <c r="K73" i="22"/>
  <c r="J73" i="22"/>
  <c r="M73" i="22"/>
  <c r="L73" i="22"/>
  <c r="N73" i="22"/>
  <c r="K75" i="22"/>
  <c r="J75" i="22"/>
  <c r="M75" i="22"/>
  <c r="L75" i="22"/>
  <c r="N75" i="22"/>
  <c r="K80" i="22"/>
  <c r="J80" i="22"/>
  <c r="M80" i="22"/>
  <c r="L80" i="22"/>
  <c r="N80" i="22"/>
  <c r="K82" i="22"/>
  <c r="J82" i="22"/>
  <c r="M82" i="22"/>
  <c r="L82" i="22"/>
  <c r="N82" i="22"/>
  <c r="K84" i="22"/>
  <c r="J84" i="22"/>
  <c r="M84" i="22"/>
  <c r="L84" i="22"/>
  <c r="N84" i="22"/>
  <c r="K86" i="22"/>
  <c r="J86" i="22"/>
  <c r="M86" i="22"/>
  <c r="L86" i="22"/>
  <c r="N86" i="22"/>
  <c r="K88" i="22"/>
  <c r="J88" i="22"/>
  <c r="M88" i="22"/>
  <c r="L88" i="22"/>
  <c r="N88" i="22"/>
  <c r="K90" i="22"/>
  <c r="J90" i="22"/>
  <c r="M90" i="22"/>
  <c r="L90" i="22"/>
  <c r="N90" i="22"/>
  <c r="K93" i="22"/>
  <c r="J93" i="22"/>
  <c r="M93" i="22"/>
  <c r="L93" i="22"/>
  <c r="N93" i="22"/>
  <c r="K95" i="22"/>
  <c r="J95" i="22"/>
  <c r="M95" i="22"/>
  <c r="L95" i="22"/>
  <c r="N95" i="22"/>
  <c r="K97" i="22"/>
  <c r="J97" i="22"/>
  <c r="I105" i="22"/>
  <c r="M97" i="22"/>
  <c r="L97" i="22"/>
  <c r="N97" i="22"/>
  <c r="K99" i="22"/>
  <c r="J99" i="22"/>
  <c r="M99" i="22"/>
  <c r="L99" i="22"/>
  <c r="N99" i="22"/>
  <c r="K101" i="22"/>
  <c r="J101" i="22"/>
  <c r="M101" i="22"/>
  <c r="L101" i="22"/>
  <c r="N101" i="22"/>
  <c r="K103" i="22"/>
  <c r="J103" i="22"/>
  <c r="M103" i="22"/>
  <c r="L103" i="22"/>
  <c r="N103" i="22"/>
  <c r="K108" i="22"/>
  <c r="J108" i="22"/>
  <c r="M108" i="22"/>
  <c r="L108" i="22"/>
  <c r="N108" i="22"/>
  <c r="K110" i="22"/>
  <c r="J110" i="22"/>
  <c r="M110" i="22"/>
  <c r="L110" i="22"/>
  <c r="N110" i="22"/>
  <c r="K112" i="22"/>
  <c r="J112" i="22"/>
  <c r="M112" i="22"/>
  <c r="L112" i="22"/>
  <c r="N112" i="22"/>
  <c r="K114" i="22"/>
  <c r="J114" i="22"/>
  <c r="M114" i="22"/>
  <c r="L114" i="22"/>
  <c r="N114" i="22"/>
  <c r="K116" i="22"/>
  <c r="J116" i="22"/>
  <c r="M116" i="22"/>
  <c r="L116" i="22"/>
  <c r="N116" i="22"/>
  <c r="K118" i="22"/>
  <c r="J118" i="22"/>
  <c r="M118" i="22"/>
  <c r="L118" i="22"/>
  <c r="N118" i="22"/>
  <c r="K121" i="22"/>
  <c r="J121" i="22"/>
  <c r="M121" i="22"/>
  <c r="L121" i="22"/>
  <c r="N121" i="22"/>
  <c r="K123" i="22"/>
  <c r="J123" i="22"/>
  <c r="M123" i="22"/>
  <c r="L123" i="22"/>
  <c r="N123" i="22"/>
  <c r="K125" i="22"/>
  <c r="J125" i="22"/>
  <c r="I133" i="22"/>
  <c r="M125" i="22"/>
  <c r="L125" i="22"/>
  <c r="N125" i="22"/>
  <c r="K127" i="22"/>
  <c r="J127" i="22"/>
  <c r="M127" i="22"/>
  <c r="L127" i="22"/>
  <c r="N127" i="22"/>
  <c r="K129" i="22"/>
  <c r="J129" i="22"/>
  <c r="M129" i="22"/>
  <c r="L129" i="22"/>
  <c r="N129" i="22"/>
  <c r="K131" i="22"/>
  <c r="J131" i="22"/>
  <c r="M131" i="22"/>
  <c r="L131" i="22"/>
  <c r="N131" i="22"/>
  <c r="K136" i="22"/>
  <c r="J136" i="22"/>
  <c r="M136" i="22"/>
  <c r="L136" i="22"/>
  <c r="N136" i="22"/>
  <c r="K138" i="22"/>
  <c r="J138" i="22"/>
  <c r="M138" i="22"/>
  <c r="L138" i="22"/>
  <c r="N138" i="22"/>
  <c r="K140" i="22"/>
  <c r="J140" i="22"/>
  <c r="M140" i="22"/>
  <c r="L140" i="22"/>
  <c r="N140" i="22"/>
  <c r="K142" i="22"/>
  <c r="J142" i="22"/>
  <c r="M142" i="22"/>
  <c r="L142" i="22"/>
  <c r="N142" i="22"/>
  <c r="K144" i="22"/>
  <c r="J144" i="22"/>
  <c r="M144" i="22"/>
  <c r="L144" i="22"/>
  <c r="N144" i="22"/>
  <c r="K146" i="22"/>
  <c r="J146" i="22"/>
  <c r="M146" i="22"/>
  <c r="L146" i="22"/>
  <c r="N146" i="22"/>
  <c r="K149" i="22"/>
  <c r="J149" i="22"/>
  <c r="M149" i="22"/>
  <c r="L149" i="22"/>
  <c r="N149" i="22"/>
  <c r="K151" i="22"/>
  <c r="J151" i="22"/>
  <c r="M151" i="22"/>
  <c r="L151" i="22"/>
  <c r="N151" i="22"/>
  <c r="K153" i="22"/>
  <c r="J153" i="22"/>
  <c r="I161" i="22"/>
  <c r="M153" i="22"/>
  <c r="L153" i="22"/>
  <c r="N153" i="22"/>
  <c r="K155" i="22"/>
  <c r="J155" i="22"/>
  <c r="M155" i="22"/>
  <c r="L155" i="22"/>
  <c r="N155" i="22"/>
  <c r="K157" i="22"/>
  <c r="J157" i="22"/>
  <c r="M157" i="22"/>
  <c r="L157" i="22"/>
  <c r="N157" i="22"/>
  <c r="K159" i="22"/>
  <c r="J159" i="22"/>
  <c r="M159" i="22"/>
  <c r="L159" i="22"/>
  <c r="N159" i="22"/>
  <c r="N35" i="24"/>
  <c r="N100" i="24"/>
  <c r="M26" i="26"/>
  <c r="L26" i="26"/>
  <c r="K26" i="26"/>
  <c r="J26" i="26"/>
  <c r="I26" i="26"/>
  <c r="H34" i="26"/>
  <c r="N13" i="24"/>
  <c r="N32" i="24"/>
  <c r="N78" i="24"/>
  <c r="N97" i="24"/>
  <c r="M16" i="22"/>
  <c r="K16" i="22"/>
  <c r="J16" i="22"/>
  <c r="L16" i="22"/>
  <c r="N16" i="22"/>
  <c r="N10" i="24"/>
  <c r="N210" i="24"/>
  <c r="N256" i="24"/>
  <c r="M52" i="26"/>
  <c r="L52" i="26"/>
  <c r="K52" i="26"/>
  <c r="J52" i="26"/>
  <c r="I52" i="26"/>
  <c r="M96" i="26"/>
  <c r="K96" i="26"/>
  <c r="J96" i="26"/>
  <c r="L96" i="26"/>
  <c r="H104" i="26"/>
  <c r="I96" i="26"/>
  <c r="M144" i="27"/>
  <c r="L144" i="27"/>
  <c r="K144" i="27"/>
  <c r="J144" i="27"/>
  <c r="I144" i="27"/>
  <c r="M9" i="26"/>
  <c r="L9" i="26"/>
  <c r="K9" i="26"/>
  <c r="J9" i="26"/>
  <c r="I9" i="26"/>
  <c r="M78" i="26"/>
  <c r="L78" i="26"/>
  <c r="K78" i="26"/>
  <c r="J78" i="26"/>
  <c r="I78" i="26"/>
  <c r="L87" i="27"/>
  <c r="K87" i="27"/>
  <c r="J87" i="27"/>
  <c r="I87" i="27"/>
  <c r="M87" i="27"/>
  <c r="N208" i="24"/>
  <c r="N232" i="24"/>
  <c r="O10" i="25"/>
  <c r="N10" i="25"/>
  <c r="O12" i="25"/>
  <c r="N12" i="25"/>
  <c r="M60" i="26"/>
  <c r="L60" i="26"/>
  <c r="K60" i="26"/>
  <c r="J60" i="26"/>
  <c r="I60" i="26"/>
  <c r="L18" i="27"/>
  <c r="K18" i="27"/>
  <c r="J18" i="27"/>
  <c r="I18" i="27"/>
  <c r="M18" i="27"/>
  <c r="M75" i="28"/>
  <c r="L75" i="28"/>
  <c r="K75" i="28"/>
  <c r="J75" i="28"/>
  <c r="I75" i="28"/>
  <c r="N230" i="24"/>
  <c r="M17" i="26"/>
  <c r="L17" i="26"/>
  <c r="K17" i="26"/>
  <c r="J17" i="26"/>
  <c r="I17" i="26"/>
  <c r="L122" i="27"/>
  <c r="K122" i="27"/>
  <c r="J122" i="27"/>
  <c r="I122" i="27"/>
  <c r="M122" i="27"/>
  <c r="N211" i="24"/>
  <c r="M43" i="26"/>
  <c r="L43" i="26"/>
  <c r="K43" i="26"/>
  <c r="J43" i="26"/>
  <c r="I43" i="26"/>
  <c r="L151" i="26"/>
  <c r="K151" i="26"/>
  <c r="J151" i="26"/>
  <c r="I151" i="26"/>
  <c r="M151" i="26"/>
  <c r="N259" i="24"/>
  <c r="M69" i="26"/>
  <c r="L69" i="26"/>
  <c r="K69" i="26"/>
  <c r="J69" i="26"/>
  <c r="I69" i="26"/>
  <c r="I92" i="26"/>
  <c r="K92" i="26"/>
  <c r="J92" i="26"/>
  <c r="M92" i="26"/>
  <c r="L92" i="26"/>
  <c r="L53" i="27"/>
  <c r="K53" i="27"/>
  <c r="J53" i="27"/>
  <c r="I53" i="27"/>
  <c r="M53" i="27"/>
  <c r="M11" i="26"/>
  <c r="L11" i="26"/>
  <c r="K11" i="26"/>
  <c r="I11" i="26"/>
  <c r="J11" i="26"/>
  <c r="M19" i="26"/>
  <c r="L19" i="26"/>
  <c r="K19" i="26"/>
  <c r="I19" i="26"/>
  <c r="J19" i="26"/>
  <c r="M28" i="26"/>
  <c r="L28" i="26"/>
  <c r="K28" i="26"/>
  <c r="I28" i="26"/>
  <c r="J28" i="26"/>
  <c r="M37" i="26"/>
  <c r="L37" i="26"/>
  <c r="K37" i="26"/>
  <c r="I37" i="26"/>
  <c r="J37" i="26"/>
  <c r="M45" i="26"/>
  <c r="L45" i="26"/>
  <c r="K45" i="26"/>
  <c r="I45" i="26"/>
  <c r="J45" i="26"/>
  <c r="M54" i="26"/>
  <c r="L54" i="26"/>
  <c r="K54" i="26"/>
  <c r="I54" i="26"/>
  <c r="H62" i="26"/>
  <c r="J54" i="26"/>
  <c r="M71" i="26"/>
  <c r="L71" i="26"/>
  <c r="K71" i="26"/>
  <c r="I71" i="26"/>
  <c r="J71" i="26"/>
  <c r="M80" i="26"/>
  <c r="L80" i="26"/>
  <c r="K80" i="26"/>
  <c r="I80" i="26"/>
  <c r="J80" i="26"/>
  <c r="L108" i="26"/>
  <c r="J108" i="26"/>
  <c r="I108" i="26"/>
  <c r="M108" i="26"/>
  <c r="K108" i="26"/>
  <c r="L125" i="26"/>
  <c r="K125" i="26"/>
  <c r="J125" i="26"/>
  <c r="I125" i="26"/>
  <c r="M125" i="26"/>
  <c r="L159" i="26"/>
  <c r="K159" i="26"/>
  <c r="J159" i="26"/>
  <c r="I159" i="26"/>
  <c r="M159" i="26"/>
  <c r="L27" i="27"/>
  <c r="K27" i="27"/>
  <c r="J27" i="27"/>
  <c r="I27" i="27"/>
  <c r="M27" i="27"/>
  <c r="L61" i="27"/>
  <c r="K61" i="27"/>
  <c r="J61" i="27"/>
  <c r="I61" i="27"/>
  <c r="M61" i="27"/>
  <c r="L96" i="27"/>
  <c r="K96" i="27"/>
  <c r="J96" i="27"/>
  <c r="I96" i="27"/>
  <c r="M96" i="27"/>
  <c r="H104" i="27"/>
  <c r="M14" i="26"/>
  <c r="L14" i="26"/>
  <c r="K14" i="26"/>
  <c r="J14" i="26"/>
  <c r="I14" i="26"/>
  <c r="M23" i="26"/>
  <c r="L23" i="26"/>
  <c r="K23" i="26"/>
  <c r="J23" i="26"/>
  <c r="I23" i="26"/>
  <c r="M31" i="26"/>
  <c r="L31" i="26"/>
  <c r="K31" i="26"/>
  <c r="J31" i="26"/>
  <c r="I31" i="26"/>
  <c r="M40" i="26"/>
  <c r="L40" i="26"/>
  <c r="K40" i="26"/>
  <c r="J40" i="26"/>
  <c r="H48" i="26"/>
  <c r="I40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M83" i="26"/>
  <c r="L83" i="26"/>
  <c r="K83" i="26"/>
  <c r="J83" i="26"/>
  <c r="I83" i="26"/>
  <c r="M87" i="26"/>
  <c r="K87" i="26"/>
  <c r="J87" i="26"/>
  <c r="L87" i="26"/>
  <c r="I87" i="26"/>
  <c r="L116" i="26"/>
  <c r="J116" i="26"/>
  <c r="I116" i="26"/>
  <c r="M116" i="26"/>
  <c r="K116" i="26"/>
  <c r="M148" i="26"/>
  <c r="L148" i="26"/>
  <c r="K148" i="26"/>
  <c r="J148" i="26"/>
  <c r="I148" i="26"/>
  <c r="M15" i="27"/>
  <c r="L15" i="27"/>
  <c r="K15" i="27"/>
  <c r="J15" i="27"/>
  <c r="I15" i="27"/>
  <c r="M50" i="27"/>
  <c r="L50" i="27"/>
  <c r="K50" i="27"/>
  <c r="J50" i="27"/>
  <c r="I50" i="27"/>
  <c r="M84" i="27"/>
  <c r="L84" i="27"/>
  <c r="K84" i="27"/>
  <c r="J84" i="27"/>
  <c r="I84" i="27"/>
  <c r="M46" i="28"/>
  <c r="L46" i="28"/>
  <c r="K46" i="28"/>
  <c r="J46" i="28"/>
  <c r="I46" i="28"/>
  <c r="N258" i="24"/>
  <c r="O9" i="25"/>
  <c r="N9" i="25"/>
  <c r="L12" i="26"/>
  <c r="K12" i="26"/>
  <c r="J12" i="26"/>
  <c r="I12" i="26"/>
  <c r="H20" i="26"/>
  <c r="M12" i="26"/>
  <c r="L29" i="26"/>
  <c r="K29" i="26"/>
  <c r="J29" i="26"/>
  <c r="I29" i="26"/>
  <c r="M29" i="26"/>
  <c r="L38" i="26"/>
  <c r="K38" i="26"/>
  <c r="J38" i="26"/>
  <c r="I38" i="26"/>
  <c r="M38" i="26"/>
  <c r="L46" i="26"/>
  <c r="K46" i="26"/>
  <c r="J46" i="26"/>
  <c r="I46" i="26"/>
  <c r="M46" i="26"/>
  <c r="L55" i="26"/>
  <c r="K55" i="26"/>
  <c r="J55" i="26"/>
  <c r="I55" i="26"/>
  <c r="M55" i="26"/>
  <c r="L64" i="26"/>
  <c r="K64" i="26"/>
  <c r="J64" i="26"/>
  <c r="I64" i="26"/>
  <c r="M64" i="26"/>
  <c r="L72" i="26"/>
  <c r="K72" i="26"/>
  <c r="J72" i="26"/>
  <c r="I72" i="26"/>
  <c r="M72" i="26"/>
  <c r="L81" i="26"/>
  <c r="K81" i="26"/>
  <c r="J81" i="26"/>
  <c r="I81" i="26"/>
  <c r="M81" i="26"/>
  <c r="I100" i="26"/>
  <c r="K100" i="26"/>
  <c r="J100" i="26"/>
  <c r="M100" i="26"/>
  <c r="L100" i="26"/>
  <c r="M139" i="26"/>
  <c r="L139" i="26"/>
  <c r="K139" i="26"/>
  <c r="J139" i="26"/>
  <c r="I139" i="26"/>
  <c r="M41" i="27"/>
  <c r="L41" i="27"/>
  <c r="K41" i="27"/>
  <c r="J41" i="27"/>
  <c r="I41" i="27"/>
  <c r="M75" i="27"/>
  <c r="L75" i="27"/>
  <c r="K75" i="27"/>
  <c r="J75" i="27"/>
  <c r="I75" i="27"/>
  <c r="M110" i="27"/>
  <c r="L110" i="27"/>
  <c r="K110" i="27"/>
  <c r="J110" i="27"/>
  <c r="I110" i="27"/>
  <c r="H118" i="27"/>
  <c r="M29" i="28"/>
  <c r="L29" i="28"/>
  <c r="K29" i="28"/>
  <c r="J29" i="28"/>
  <c r="I29" i="28"/>
  <c r="K15" i="26"/>
  <c r="J15" i="26"/>
  <c r="I15" i="26"/>
  <c r="M15" i="26"/>
  <c r="L15" i="26"/>
  <c r="K24" i="26"/>
  <c r="J24" i="26"/>
  <c r="I24" i="26"/>
  <c r="M24" i="26"/>
  <c r="L24" i="26"/>
  <c r="K32" i="26"/>
  <c r="J32" i="26"/>
  <c r="I32" i="26"/>
  <c r="M32" i="26"/>
  <c r="L32" i="26"/>
  <c r="K41" i="26"/>
  <c r="J41" i="26"/>
  <c r="I41" i="26"/>
  <c r="M41" i="26"/>
  <c r="L41" i="26"/>
  <c r="K50" i="26"/>
  <c r="J50" i="26"/>
  <c r="I50" i="26"/>
  <c r="M50" i="26"/>
  <c r="L50" i="26"/>
  <c r="K58" i="26"/>
  <c r="J58" i="26"/>
  <c r="I58" i="26"/>
  <c r="M58" i="26"/>
  <c r="L58" i="26"/>
  <c r="K67" i="26"/>
  <c r="J67" i="26"/>
  <c r="I67" i="26"/>
  <c r="M67" i="26"/>
  <c r="L67" i="26"/>
  <c r="K75" i="26"/>
  <c r="J75" i="26"/>
  <c r="I75" i="26"/>
  <c r="M75" i="26"/>
  <c r="L75" i="26"/>
  <c r="K84" i="26"/>
  <c r="J84" i="26"/>
  <c r="I84" i="26"/>
  <c r="M84" i="26"/>
  <c r="L84" i="26"/>
  <c r="I109" i="26"/>
  <c r="K109" i="26"/>
  <c r="J109" i="26"/>
  <c r="M109" i="26"/>
  <c r="L109" i="26"/>
  <c r="M113" i="26"/>
  <c r="K113" i="26"/>
  <c r="J113" i="26"/>
  <c r="L113" i="26"/>
  <c r="I113" i="26"/>
  <c r="L142" i="26"/>
  <c r="K142" i="26"/>
  <c r="J142" i="26"/>
  <c r="I142" i="26"/>
  <c r="M142" i="26"/>
  <c r="L10" i="27"/>
  <c r="K10" i="27"/>
  <c r="J10" i="27"/>
  <c r="I10" i="27"/>
  <c r="M10" i="27"/>
  <c r="L44" i="27"/>
  <c r="K44" i="27"/>
  <c r="J44" i="27"/>
  <c r="I44" i="27"/>
  <c r="M44" i="27"/>
  <c r="L79" i="27"/>
  <c r="K79" i="27"/>
  <c r="J79" i="27"/>
  <c r="I79" i="27"/>
  <c r="M79" i="27"/>
  <c r="L113" i="27"/>
  <c r="K113" i="27"/>
  <c r="J113" i="27"/>
  <c r="I113" i="27"/>
  <c r="M113" i="27"/>
  <c r="M127" i="27"/>
  <c r="L127" i="27"/>
  <c r="K127" i="27"/>
  <c r="J127" i="27"/>
  <c r="I127" i="27"/>
  <c r="M55" i="28"/>
  <c r="L55" i="28"/>
  <c r="K55" i="28"/>
  <c r="J55" i="28"/>
  <c r="I55" i="28"/>
  <c r="O11" i="25"/>
  <c r="N11" i="25"/>
  <c r="J10" i="26"/>
  <c r="I10" i="26"/>
  <c r="L10" i="26"/>
  <c r="K10" i="26"/>
  <c r="M10" i="26"/>
  <c r="J18" i="26"/>
  <c r="I18" i="26"/>
  <c r="L18" i="26"/>
  <c r="K18" i="26"/>
  <c r="M18" i="26"/>
  <c r="J27" i="26"/>
  <c r="I27" i="26"/>
  <c r="L27" i="26"/>
  <c r="K27" i="26"/>
  <c r="M27" i="26"/>
  <c r="J36" i="26"/>
  <c r="I36" i="26"/>
  <c r="L36" i="26"/>
  <c r="K36" i="26"/>
  <c r="M36" i="26"/>
  <c r="J44" i="26"/>
  <c r="I44" i="26"/>
  <c r="L44" i="26"/>
  <c r="K44" i="26"/>
  <c r="M44" i="26"/>
  <c r="J53" i="26"/>
  <c r="I53" i="26"/>
  <c r="L53" i="26"/>
  <c r="K53" i="26"/>
  <c r="M53" i="26"/>
  <c r="J61" i="26"/>
  <c r="I61" i="26"/>
  <c r="L61" i="26"/>
  <c r="K61" i="26"/>
  <c r="M61" i="26"/>
  <c r="J70" i="26"/>
  <c r="I70" i="26"/>
  <c r="L70" i="26"/>
  <c r="K70" i="26"/>
  <c r="M70" i="26"/>
  <c r="J79" i="26"/>
  <c r="I79" i="26"/>
  <c r="L79" i="26"/>
  <c r="K79" i="26"/>
  <c r="M79" i="26"/>
  <c r="M130" i="26"/>
  <c r="L130" i="26"/>
  <c r="K130" i="26"/>
  <c r="J130" i="26"/>
  <c r="I130" i="26"/>
  <c r="M32" i="27"/>
  <c r="L32" i="27"/>
  <c r="K32" i="27"/>
  <c r="J32" i="27"/>
  <c r="I32" i="27"/>
  <c r="M67" i="27"/>
  <c r="L67" i="27"/>
  <c r="K67" i="27"/>
  <c r="J67" i="27"/>
  <c r="I67" i="27"/>
  <c r="M101" i="27"/>
  <c r="L101" i="27"/>
  <c r="K101" i="27"/>
  <c r="J101" i="27"/>
  <c r="I101" i="27"/>
  <c r="M153" i="27"/>
  <c r="L153" i="27"/>
  <c r="K153" i="27"/>
  <c r="J153" i="27"/>
  <c r="I153" i="27"/>
  <c r="M12" i="28"/>
  <c r="L12" i="28"/>
  <c r="K12" i="28"/>
  <c r="J12" i="28"/>
  <c r="I12" i="28"/>
  <c r="H20" i="28"/>
  <c r="M144" i="28"/>
  <c r="L144" i="28"/>
  <c r="K144" i="28"/>
  <c r="J144" i="28"/>
  <c r="I144" i="28"/>
  <c r="I13" i="26"/>
  <c r="M13" i="26"/>
  <c r="K13" i="26"/>
  <c r="J13" i="26"/>
  <c r="L13" i="26"/>
  <c r="I22" i="26"/>
  <c r="M22" i="26"/>
  <c r="K22" i="26"/>
  <c r="J22" i="26"/>
  <c r="L22" i="26"/>
  <c r="I30" i="26"/>
  <c r="M30" i="26"/>
  <c r="K30" i="26"/>
  <c r="J30" i="26"/>
  <c r="L30" i="26"/>
  <c r="I39" i="26"/>
  <c r="M39" i="26"/>
  <c r="K39" i="26"/>
  <c r="J39" i="26"/>
  <c r="L39" i="26"/>
  <c r="I47" i="26"/>
  <c r="M47" i="26"/>
  <c r="K47" i="26"/>
  <c r="J47" i="26"/>
  <c r="L47" i="26"/>
  <c r="I56" i="26"/>
  <c r="M56" i="26"/>
  <c r="K56" i="26"/>
  <c r="J56" i="26"/>
  <c r="L56" i="26"/>
  <c r="I65" i="26"/>
  <c r="M65" i="26"/>
  <c r="K65" i="26"/>
  <c r="J65" i="26"/>
  <c r="L65" i="26"/>
  <c r="I73" i="26"/>
  <c r="M73" i="26"/>
  <c r="K73" i="26"/>
  <c r="J73" i="26"/>
  <c r="L73" i="26"/>
  <c r="I82" i="26"/>
  <c r="H90" i="26"/>
  <c r="M82" i="26"/>
  <c r="K82" i="26"/>
  <c r="J82" i="26"/>
  <c r="L82" i="26"/>
  <c r="M85" i="26"/>
  <c r="L85" i="26"/>
  <c r="I85" i="26"/>
  <c r="K85" i="26"/>
  <c r="J85" i="26"/>
  <c r="L134" i="26"/>
  <c r="K134" i="26"/>
  <c r="J134" i="26"/>
  <c r="I134" i="26"/>
  <c r="M134" i="26"/>
  <c r="L36" i="27"/>
  <c r="K36" i="27"/>
  <c r="J36" i="27"/>
  <c r="I36" i="27"/>
  <c r="M36" i="27"/>
  <c r="L70" i="27"/>
  <c r="K70" i="27"/>
  <c r="J70" i="27"/>
  <c r="I70" i="27"/>
  <c r="M70" i="27"/>
  <c r="M67" i="28"/>
  <c r="L67" i="28"/>
  <c r="K67" i="28"/>
  <c r="J67" i="28"/>
  <c r="I67" i="28"/>
  <c r="M38" i="28"/>
  <c r="L38" i="28"/>
  <c r="K38" i="28"/>
  <c r="J38" i="28"/>
  <c r="I38" i="28"/>
  <c r="O13" i="25"/>
  <c r="N13" i="25"/>
  <c r="M8" i="26"/>
  <c r="L8" i="26"/>
  <c r="J8" i="26"/>
  <c r="I8" i="26"/>
  <c r="K8" i="26"/>
  <c r="M16" i="26"/>
  <c r="L16" i="26"/>
  <c r="J16" i="26"/>
  <c r="I16" i="26"/>
  <c r="K16" i="26"/>
  <c r="M25" i="26"/>
  <c r="L25" i="26"/>
  <c r="J25" i="26"/>
  <c r="I25" i="26"/>
  <c r="K25" i="26"/>
  <c r="M33" i="26"/>
  <c r="L33" i="26"/>
  <c r="J33" i="26"/>
  <c r="I33" i="26"/>
  <c r="K33" i="26"/>
  <c r="M42" i="26"/>
  <c r="L42" i="26"/>
  <c r="J42" i="26"/>
  <c r="I42" i="26"/>
  <c r="K42" i="26"/>
  <c r="M51" i="26"/>
  <c r="L51" i="26"/>
  <c r="J51" i="26"/>
  <c r="I51" i="26"/>
  <c r="K51" i="26"/>
  <c r="M59" i="26"/>
  <c r="L59" i="26"/>
  <c r="J59" i="26"/>
  <c r="I59" i="26"/>
  <c r="K59" i="26"/>
  <c r="H76" i="26"/>
  <c r="M68" i="26"/>
  <c r="L68" i="26"/>
  <c r="J68" i="26"/>
  <c r="I68" i="26"/>
  <c r="K68" i="26"/>
  <c r="L99" i="26"/>
  <c r="J99" i="26"/>
  <c r="I99" i="26"/>
  <c r="M99" i="26"/>
  <c r="K99" i="26"/>
  <c r="M122" i="26"/>
  <c r="L122" i="26"/>
  <c r="K122" i="26"/>
  <c r="J122" i="26"/>
  <c r="I122" i="26"/>
  <c r="M156" i="26"/>
  <c r="L156" i="26"/>
  <c r="K156" i="26"/>
  <c r="J156" i="26"/>
  <c r="I156" i="26"/>
  <c r="M24" i="27"/>
  <c r="L24" i="27"/>
  <c r="K24" i="27"/>
  <c r="J24" i="27"/>
  <c r="I24" i="27"/>
  <c r="M58" i="27"/>
  <c r="L58" i="27"/>
  <c r="K58" i="27"/>
  <c r="J58" i="27"/>
  <c r="I58" i="27"/>
  <c r="M93" i="27"/>
  <c r="L93" i="27"/>
  <c r="K93" i="27"/>
  <c r="J93" i="27"/>
  <c r="I93" i="27"/>
  <c r="M136" i="27"/>
  <c r="L136" i="27"/>
  <c r="K136" i="27"/>
  <c r="J136" i="27"/>
  <c r="I136" i="27"/>
  <c r="M89" i="26"/>
  <c r="L89" i="26"/>
  <c r="I89" i="26"/>
  <c r="K89" i="26"/>
  <c r="J89" i="26"/>
  <c r="M98" i="26"/>
  <c r="L98" i="26"/>
  <c r="I98" i="26"/>
  <c r="K98" i="26"/>
  <c r="J98" i="26"/>
  <c r="M107" i="26"/>
  <c r="L107" i="26"/>
  <c r="I107" i="26"/>
  <c r="K107" i="26"/>
  <c r="J107" i="26"/>
  <c r="M115" i="26"/>
  <c r="L115" i="26"/>
  <c r="I115" i="26"/>
  <c r="K115" i="26"/>
  <c r="J115" i="26"/>
  <c r="M124" i="26"/>
  <c r="L124" i="26"/>
  <c r="I124" i="26"/>
  <c r="H132" i="26"/>
  <c r="K124" i="26"/>
  <c r="J124" i="26"/>
  <c r="M141" i="26"/>
  <c r="L141" i="26"/>
  <c r="I141" i="26"/>
  <c r="J141" i="26"/>
  <c r="K141" i="26"/>
  <c r="M150" i="26"/>
  <c r="L150" i="26"/>
  <c r="I150" i="26"/>
  <c r="J150" i="26"/>
  <c r="K150" i="26"/>
  <c r="M158" i="26"/>
  <c r="L158" i="26"/>
  <c r="I158" i="26"/>
  <c r="K158" i="26"/>
  <c r="J158" i="26"/>
  <c r="M9" i="27"/>
  <c r="L9" i="27"/>
  <c r="I9" i="27"/>
  <c r="J9" i="27"/>
  <c r="K9" i="27"/>
  <c r="M17" i="27"/>
  <c r="L17" i="27"/>
  <c r="I17" i="27"/>
  <c r="J17" i="27"/>
  <c r="K17" i="27"/>
  <c r="M26" i="27"/>
  <c r="L26" i="27"/>
  <c r="I26" i="27"/>
  <c r="H34" i="27"/>
  <c r="K26" i="27"/>
  <c r="J26" i="27"/>
  <c r="M43" i="27"/>
  <c r="L43" i="27"/>
  <c r="I43" i="27"/>
  <c r="J43" i="27"/>
  <c r="K43" i="27"/>
  <c r="M52" i="27"/>
  <c r="L52" i="27"/>
  <c r="I52" i="27"/>
  <c r="J52" i="27"/>
  <c r="K52" i="27"/>
  <c r="M60" i="27"/>
  <c r="L60" i="27"/>
  <c r="I60" i="27"/>
  <c r="K60" i="27"/>
  <c r="J60" i="27"/>
  <c r="M69" i="27"/>
  <c r="L69" i="27"/>
  <c r="I69" i="27"/>
  <c r="K69" i="27"/>
  <c r="J69" i="27"/>
  <c r="M78" i="27"/>
  <c r="L78" i="27"/>
  <c r="I78" i="27"/>
  <c r="J78" i="27"/>
  <c r="K78" i="27"/>
  <c r="M86" i="27"/>
  <c r="L86" i="27"/>
  <c r="I86" i="27"/>
  <c r="J86" i="27"/>
  <c r="K86" i="27"/>
  <c r="M95" i="27"/>
  <c r="L95" i="27"/>
  <c r="I95" i="27"/>
  <c r="K95" i="27"/>
  <c r="J95" i="27"/>
  <c r="M103" i="27"/>
  <c r="L103" i="27"/>
  <c r="I103" i="27"/>
  <c r="K103" i="27"/>
  <c r="J103" i="27"/>
  <c r="M112" i="27"/>
  <c r="L112" i="27"/>
  <c r="I112" i="27"/>
  <c r="J112" i="27"/>
  <c r="K112" i="27"/>
  <c r="M121" i="27"/>
  <c r="L121" i="27"/>
  <c r="I121" i="27"/>
  <c r="J121" i="27"/>
  <c r="K121" i="27"/>
  <c r="M129" i="27"/>
  <c r="L129" i="27"/>
  <c r="K129" i="27"/>
  <c r="I129" i="27"/>
  <c r="J129" i="27"/>
  <c r="M138" i="27"/>
  <c r="L138" i="27"/>
  <c r="K138" i="27"/>
  <c r="I138" i="27"/>
  <c r="H146" i="27"/>
  <c r="J138" i="27"/>
  <c r="M155" i="27"/>
  <c r="L155" i="27"/>
  <c r="K155" i="27"/>
  <c r="I155" i="27"/>
  <c r="J155" i="27"/>
  <c r="L93" i="26"/>
  <c r="K93" i="26"/>
  <c r="J93" i="26"/>
  <c r="I93" i="26"/>
  <c r="M93" i="26"/>
  <c r="L101" i="26"/>
  <c r="K101" i="26"/>
  <c r="I101" i="26"/>
  <c r="M101" i="26"/>
  <c r="J101" i="26"/>
  <c r="L110" i="26"/>
  <c r="K110" i="26"/>
  <c r="H118" i="26"/>
  <c r="J110" i="26"/>
  <c r="I110" i="26"/>
  <c r="M110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I144" i="26"/>
  <c r="J144" i="26"/>
  <c r="M153" i="26"/>
  <c r="L153" i="26"/>
  <c r="K153" i="26"/>
  <c r="I153" i="26"/>
  <c r="J153" i="26"/>
  <c r="M12" i="27"/>
  <c r="L12" i="27"/>
  <c r="K12" i="27"/>
  <c r="H20" i="27"/>
  <c r="I12" i="27"/>
  <c r="J12" i="27"/>
  <c r="M29" i="27"/>
  <c r="L29" i="27"/>
  <c r="K29" i="27"/>
  <c r="J29" i="27"/>
  <c r="I29" i="27"/>
  <c r="M38" i="27"/>
  <c r="L38" i="27"/>
  <c r="K38" i="27"/>
  <c r="J38" i="27"/>
  <c r="I38" i="27"/>
  <c r="M46" i="27"/>
  <c r="L46" i="27"/>
  <c r="K46" i="27"/>
  <c r="I46" i="27"/>
  <c r="J46" i="27"/>
  <c r="M55" i="27"/>
  <c r="L55" i="27"/>
  <c r="K55" i="27"/>
  <c r="I55" i="27"/>
  <c r="J55" i="27"/>
  <c r="M64" i="27"/>
  <c r="L64" i="27"/>
  <c r="K64" i="27"/>
  <c r="J64" i="27"/>
  <c r="I64" i="27"/>
  <c r="M72" i="27"/>
  <c r="L72" i="27"/>
  <c r="K72" i="27"/>
  <c r="J72" i="27"/>
  <c r="I72" i="27"/>
  <c r="M81" i="27"/>
  <c r="L81" i="27"/>
  <c r="K81" i="27"/>
  <c r="I81" i="27"/>
  <c r="J81" i="27"/>
  <c r="M89" i="27"/>
  <c r="L89" i="27"/>
  <c r="K89" i="27"/>
  <c r="I89" i="27"/>
  <c r="J89" i="27"/>
  <c r="M98" i="27"/>
  <c r="L98" i="27"/>
  <c r="K98" i="27"/>
  <c r="J98" i="27"/>
  <c r="I98" i="27"/>
  <c r="M107" i="27"/>
  <c r="L107" i="27"/>
  <c r="K107" i="27"/>
  <c r="J107" i="27"/>
  <c r="I107" i="27"/>
  <c r="M115" i="27"/>
  <c r="L115" i="27"/>
  <c r="K115" i="27"/>
  <c r="I115" i="27"/>
  <c r="J115" i="27"/>
  <c r="M124" i="27"/>
  <c r="L124" i="27"/>
  <c r="K124" i="27"/>
  <c r="H132" i="27"/>
  <c r="I124" i="27"/>
  <c r="J124" i="27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O31" i="30"/>
  <c r="N31" i="30"/>
  <c r="L130" i="27"/>
  <c r="K130" i="27"/>
  <c r="J130" i="27"/>
  <c r="I130" i="27"/>
  <c r="M130" i="27"/>
  <c r="L139" i="27"/>
  <c r="K139" i="27"/>
  <c r="J139" i="27"/>
  <c r="I139" i="27"/>
  <c r="M139" i="27"/>
  <c r="L148" i="27"/>
  <c r="K148" i="27"/>
  <c r="J148" i="27"/>
  <c r="I148" i="27"/>
  <c r="M148" i="27"/>
  <c r="L156" i="27"/>
  <c r="K156" i="27"/>
  <c r="J156" i="27"/>
  <c r="I156" i="27"/>
  <c r="M156" i="27"/>
  <c r="K94" i="26"/>
  <c r="I94" i="26"/>
  <c r="M94" i="26"/>
  <c r="L94" i="26"/>
  <c r="J94" i="26"/>
  <c r="K102" i="26"/>
  <c r="I102" i="26"/>
  <c r="M102" i="26"/>
  <c r="L102" i="26"/>
  <c r="J102" i="26"/>
  <c r="K111" i="26"/>
  <c r="I111" i="26"/>
  <c r="M111" i="26"/>
  <c r="L111" i="26"/>
  <c r="J111" i="26"/>
  <c r="K120" i="26"/>
  <c r="J120" i="26"/>
  <c r="I120" i="26"/>
  <c r="M120" i="26"/>
  <c r="L120" i="26"/>
  <c r="K128" i="26"/>
  <c r="J128" i="26"/>
  <c r="I128" i="26"/>
  <c r="M128" i="26"/>
  <c r="L128" i="26"/>
  <c r="K137" i="26"/>
  <c r="J137" i="26"/>
  <c r="I137" i="26"/>
  <c r="M137" i="26"/>
  <c r="L137" i="26"/>
  <c r="K145" i="26"/>
  <c r="J145" i="26"/>
  <c r="I145" i="26"/>
  <c r="M145" i="26"/>
  <c r="L145" i="26"/>
  <c r="K154" i="26"/>
  <c r="J154" i="26"/>
  <c r="I154" i="26"/>
  <c r="M154" i="26"/>
  <c r="L154" i="26"/>
  <c r="K13" i="27"/>
  <c r="J13" i="27"/>
  <c r="I13" i="27"/>
  <c r="M13" i="27"/>
  <c r="L13" i="27"/>
  <c r="K22" i="27"/>
  <c r="J22" i="27"/>
  <c r="I22" i="27"/>
  <c r="M22" i="27"/>
  <c r="L22" i="27"/>
  <c r="K30" i="27"/>
  <c r="J30" i="27"/>
  <c r="I30" i="27"/>
  <c r="M30" i="27"/>
  <c r="L30" i="27"/>
  <c r="K39" i="27"/>
  <c r="J39" i="27"/>
  <c r="I39" i="27"/>
  <c r="M39" i="27"/>
  <c r="L39" i="27"/>
  <c r="K47" i="27"/>
  <c r="J47" i="27"/>
  <c r="I47" i="27"/>
  <c r="M47" i="27"/>
  <c r="L47" i="27"/>
  <c r="K56" i="27"/>
  <c r="J56" i="27"/>
  <c r="I56" i="27"/>
  <c r="M56" i="27"/>
  <c r="L56" i="27"/>
  <c r="K65" i="27"/>
  <c r="J65" i="27"/>
  <c r="I65" i="27"/>
  <c r="M65" i="27"/>
  <c r="L65" i="27"/>
  <c r="K73" i="27"/>
  <c r="J73" i="27"/>
  <c r="I73" i="27"/>
  <c r="M73" i="27"/>
  <c r="L73" i="27"/>
  <c r="K82" i="27"/>
  <c r="J82" i="27"/>
  <c r="I82" i="27"/>
  <c r="H90" i="27"/>
  <c r="M82" i="27"/>
  <c r="L82" i="27"/>
  <c r="K99" i="27"/>
  <c r="J99" i="27"/>
  <c r="I99" i="27"/>
  <c r="M99" i="27"/>
  <c r="L99" i="27"/>
  <c r="K108" i="27"/>
  <c r="J108" i="27"/>
  <c r="I108" i="27"/>
  <c r="M108" i="27"/>
  <c r="L108" i="27"/>
  <c r="K116" i="27"/>
  <c r="J116" i="27"/>
  <c r="I116" i="27"/>
  <c r="M116" i="27"/>
  <c r="L116" i="27"/>
  <c r="K125" i="27"/>
  <c r="J125" i="27"/>
  <c r="I125" i="27"/>
  <c r="M125" i="27"/>
  <c r="L125" i="27"/>
  <c r="K134" i="27"/>
  <c r="J134" i="27"/>
  <c r="I134" i="27"/>
  <c r="M134" i="27"/>
  <c r="L134" i="27"/>
  <c r="K142" i="27"/>
  <c r="J142" i="27"/>
  <c r="I142" i="27"/>
  <c r="M142" i="27"/>
  <c r="L142" i="27"/>
  <c r="K151" i="27"/>
  <c r="J151" i="27"/>
  <c r="I151" i="27"/>
  <c r="M151" i="27"/>
  <c r="L151" i="27"/>
  <c r="K159" i="27"/>
  <c r="J159" i="27"/>
  <c r="I159" i="27"/>
  <c r="M159" i="27"/>
  <c r="L159" i="27"/>
  <c r="J88" i="26"/>
  <c r="L88" i="26"/>
  <c r="K88" i="26"/>
  <c r="M88" i="26"/>
  <c r="I88" i="26"/>
  <c r="J97" i="26"/>
  <c r="L97" i="26"/>
  <c r="K97" i="26"/>
  <c r="I97" i="26"/>
  <c r="M97" i="26"/>
  <c r="J106" i="26"/>
  <c r="L106" i="26"/>
  <c r="K106" i="26"/>
  <c r="M106" i="26"/>
  <c r="I106" i="26"/>
  <c r="J114" i="26"/>
  <c r="L114" i="26"/>
  <c r="K114" i="26"/>
  <c r="I114" i="26"/>
  <c r="M114" i="26"/>
  <c r="J123" i="26"/>
  <c r="I123" i="26"/>
  <c r="L123" i="26"/>
  <c r="K123" i="26"/>
  <c r="M123" i="26"/>
  <c r="J131" i="26"/>
  <c r="I131" i="26"/>
  <c r="L131" i="26"/>
  <c r="K131" i="26"/>
  <c r="M131" i="26"/>
  <c r="J140" i="26"/>
  <c r="I140" i="26"/>
  <c r="L140" i="26"/>
  <c r="K140" i="26"/>
  <c r="M140" i="26"/>
  <c r="J149" i="26"/>
  <c r="I149" i="26"/>
  <c r="L149" i="26"/>
  <c r="K149" i="26"/>
  <c r="M149" i="26"/>
  <c r="J157" i="26"/>
  <c r="I157" i="26"/>
  <c r="L157" i="26"/>
  <c r="K157" i="26"/>
  <c r="M157" i="26"/>
  <c r="J8" i="27"/>
  <c r="I8" i="27"/>
  <c r="L8" i="27"/>
  <c r="K8" i="27"/>
  <c r="M8" i="27"/>
  <c r="J16" i="27"/>
  <c r="I16" i="27"/>
  <c r="L16" i="27"/>
  <c r="K16" i="27"/>
  <c r="M16" i="27"/>
  <c r="J25" i="27"/>
  <c r="I25" i="27"/>
  <c r="L25" i="27"/>
  <c r="K25" i="27"/>
  <c r="M25" i="27"/>
  <c r="J33" i="27"/>
  <c r="I33" i="27"/>
  <c r="L33" i="27"/>
  <c r="K33" i="27"/>
  <c r="M33" i="27"/>
  <c r="J42" i="27"/>
  <c r="I42" i="27"/>
  <c r="L42" i="27"/>
  <c r="K42" i="27"/>
  <c r="M42" i="27"/>
  <c r="J51" i="27"/>
  <c r="I51" i="27"/>
  <c r="L51" i="27"/>
  <c r="K51" i="27"/>
  <c r="M51" i="27"/>
  <c r="J59" i="27"/>
  <c r="I59" i="27"/>
  <c r="L59" i="27"/>
  <c r="K59" i="27"/>
  <c r="M59" i="27"/>
  <c r="J68" i="27"/>
  <c r="I68" i="27"/>
  <c r="H76" i="27"/>
  <c r="L68" i="27"/>
  <c r="K68" i="27"/>
  <c r="M68" i="27"/>
  <c r="J85" i="27"/>
  <c r="I85" i="27"/>
  <c r="L85" i="27"/>
  <c r="K85" i="27"/>
  <c r="M85" i="27"/>
  <c r="J94" i="27"/>
  <c r="I94" i="27"/>
  <c r="L94" i="27"/>
  <c r="K94" i="27"/>
  <c r="M94" i="27"/>
  <c r="J102" i="27"/>
  <c r="I102" i="27"/>
  <c r="L102" i="27"/>
  <c r="K102" i="27"/>
  <c r="M102" i="27"/>
  <c r="J111" i="27"/>
  <c r="I111" i="27"/>
  <c r="L111" i="27"/>
  <c r="K111" i="27"/>
  <c r="M111" i="27"/>
  <c r="J120" i="27"/>
  <c r="I120" i="27"/>
  <c r="L120" i="27"/>
  <c r="K120" i="27"/>
  <c r="M120" i="27"/>
  <c r="J128" i="27"/>
  <c r="I128" i="27"/>
  <c r="L128" i="27"/>
  <c r="K128" i="27"/>
  <c r="M128" i="27"/>
  <c r="J137" i="27"/>
  <c r="I137" i="27"/>
  <c r="L137" i="27"/>
  <c r="K137" i="27"/>
  <c r="M137" i="27"/>
  <c r="J145" i="27"/>
  <c r="I145" i="27"/>
  <c r="L145" i="27"/>
  <c r="K145" i="27"/>
  <c r="M145" i="27"/>
  <c r="J154" i="27"/>
  <c r="I154" i="27"/>
  <c r="L154" i="27"/>
  <c r="K154" i="27"/>
  <c r="M154" i="27"/>
  <c r="I117" i="26"/>
  <c r="K117" i="26"/>
  <c r="J117" i="26"/>
  <c r="M117" i="26"/>
  <c r="L117" i="26"/>
  <c r="I126" i="26"/>
  <c r="K126" i="26"/>
  <c r="J126" i="26"/>
  <c r="M126" i="26"/>
  <c r="L126" i="26"/>
  <c r="I135" i="26"/>
  <c r="K135" i="26"/>
  <c r="J135" i="26"/>
  <c r="L135" i="26"/>
  <c r="M135" i="26"/>
  <c r="I143" i="26"/>
  <c r="K143" i="26"/>
  <c r="J143" i="26"/>
  <c r="L143" i="26"/>
  <c r="M143" i="26"/>
  <c r="I152" i="26"/>
  <c r="H160" i="26"/>
  <c r="K152" i="26"/>
  <c r="J152" i="26"/>
  <c r="M152" i="26"/>
  <c r="L152" i="26"/>
  <c r="I11" i="27"/>
  <c r="K11" i="27"/>
  <c r="J11" i="27"/>
  <c r="L11" i="27"/>
  <c r="M11" i="27"/>
  <c r="I19" i="27"/>
  <c r="K19" i="27"/>
  <c r="J19" i="27"/>
  <c r="M19" i="27"/>
  <c r="L19" i="27"/>
  <c r="I28" i="27"/>
  <c r="K28" i="27"/>
  <c r="J28" i="27"/>
  <c r="M28" i="27"/>
  <c r="L28" i="27"/>
  <c r="I37" i="27"/>
  <c r="K37" i="27"/>
  <c r="J37" i="27"/>
  <c r="L37" i="27"/>
  <c r="M37" i="27"/>
  <c r="I45" i="27"/>
  <c r="K45" i="27"/>
  <c r="J45" i="27"/>
  <c r="L45" i="27"/>
  <c r="M45" i="27"/>
  <c r="I54" i="27"/>
  <c r="H62" i="27"/>
  <c r="K54" i="27"/>
  <c r="J54" i="27"/>
  <c r="M54" i="27"/>
  <c r="L54" i="27"/>
  <c r="I71" i="27"/>
  <c r="K71" i="27"/>
  <c r="J71" i="27"/>
  <c r="L71" i="27"/>
  <c r="M71" i="27"/>
  <c r="I80" i="27"/>
  <c r="K80" i="27"/>
  <c r="J80" i="27"/>
  <c r="L80" i="27"/>
  <c r="M80" i="27"/>
  <c r="I88" i="27"/>
  <c r="K88" i="27"/>
  <c r="J88" i="27"/>
  <c r="M88" i="27"/>
  <c r="L88" i="27"/>
  <c r="I97" i="27"/>
  <c r="K97" i="27"/>
  <c r="J97" i="27"/>
  <c r="M97" i="27"/>
  <c r="L97" i="27"/>
  <c r="I106" i="27"/>
  <c r="K106" i="27"/>
  <c r="J106" i="27"/>
  <c r="L106" i="27"/>
  <c r="M106" i="27"/>
  <c r="I114" i="27"/>
  <c r="K114" i="27"/>
  <c r="J114" i="27"/>
  <c r="L114" i="27"/>
  <c r="M114" i="27"/>
  <c r="I123" i="27"/>
  <c r="K123" i="27"/>
  <c r="J123" i="27"/>
  <c r="M123" i="27"/>
  <c r="L123" i="27"/>
  <c r="I131" i="27"/>
  <c r="M131" i="27"/>
  <c r="K131" i="27"/>
  <c r="J131" i="27"/>
  <c r="L131" i="27"/>
  <c r="I140" i="27"/>
  <c r="M140" i="27"/>
  <c r="K140" i="27"/>
  <c r="J140" i="27"/>
  <c r="L140" i="27"/>
  <c r="I149" i="27"/>
  <c r="M149" i="27"/>
  <c r="K149" i="27"/>
  <c r="J149" i="27"/>
  <c r="L149" i="27"/>
  <c r="I157" i="27"/>
  <c r="M157" i="27"/>
  <c r="K157" i="27"/>
  <c r="J157" i="27"/>
  <c r="L157" i="27"/>
  <c r="O11" i="30"/>
  <c r="N11" i="30"/>
  <c r="O77" i="30"/>
  <c r="N77" i="30"/>
  <c r="O97" i="30"/>
  <c r="N97" i="30"/>
  <c r="M86" i="26"/>
  <c r="J86" i="26"/>
  <c r="I86" i="26"/>
  <c r="L86" i="26"/>
  <c r="K86" i="26"/>
  <c r="M95" i="26"/>
  <c r="J95" i="26"/>
  <c r="I95" i="26"/>
  <c r="K95" i="26"/>
  <c r="L95" i="26"/>
  <c r="M103" i="26"/>
  <c r="J103" i="26"/>
  <c r="I103" i="26"/>
  <c r="L103" i="26"/>
  <c r="K103" i="26"/>
  <c r="M112" i="26"/>
  <c r="J112" i="26"/>
  <c r="I112" i="26"/>
  <c r="K112" i="26"/>
  <c r="L112" i="26"/>
  <c r="M121" i="26"/>
  <c r="J121" i="26"/>
  <c r="I121" i="26"/>
  <c r="L121" i="26"/>
  <c r="K121" i="26"/>
  <c r="M129" i="26"/>
  <c r="J129" i="26"/>
  <c r="I129" i="26"/>
  <c r="L129" i="26"/>
  <c r="K129" i="26"/>
  <c r="H146" i="26"/>
  <c r="M138" i="26"/>
  <c r="J138" i="26"/>
  <c r="I138" i="26"/>
  <c r="K138" i="26"/>
  <c r="L138" i="26"/>
  <c r="M155" i="26"/>
  <c r="J155" i="26"/>
  <c r="I155" i="26"/>
  <c r="L155" i="26"/>
  <c r="K155" i="26"/>
  <c r="M14" i="27"/>
  <c r="J14" i="27"/>
  <c r="I14" i="27"/>
  <c r="K14" i="27"/>
  <c r="L14" i="27"/>
  <c r="M23" i="27"/>
  <c r="J23" i="27"/>
  <c r="I23" i="27"/>
  <c r="L23" i="27"/>
  <c r="K23" i="27"/>
  <c r="M31" i="27"/>
  <c r="J31" i="27"/>
  <c r="I31" i="27"/>
  <c r="L31" i="27"/>
  <c r="K31" i="27"/>
  <c r="H48" i="27"/>
  <c r="M40" i="27"/>
  <c r="J40" i="27"/>
  <c r="I40" i="27"/>
  <c r="K40" i="27"/>
  <c r="L40" i="27"/>
  <c r="M57" i="27"/>
  <c r="J57" i="27"/>
  <c r="I57" i="27"/>
  <c r="L57" i="27"/>
  <c r="K57" i="27"/>
  <c r="M66" i="27"/>
  <c r="J66" i="27"/>
  <c r="I66" i="27"/>
  <c r="L66" i="27"/>
  <c r="K66" i="27"/>
  <c r="M74" i="27"/>
  <c r="J74" i="27"/>
  <c r="I74" i="27"/>
  <c r="K74" i="27"/>
  <c r="L74" i="27"/>
  <c r="M83" i="27"/>
  <c r="J83" i="27"/>
  <c r="I83" i="27"/>
  <c r="K83" i="27"/>
  <c r="L83" i="27"/>
  <c r="M92" i="27"/>
  <c r="J92" i="27"/>
  <c r="I92" i="27"/>
  <c r="L92" i="27"/>
  <c r="K92" i="27"/>
  <c r="M100" i="27"/>
  <c r="J100" i="27"/>
  <c r="I100" i="27"/>
  <c r="L100" i="27"/>
  <c r="K100" i="27"/>
  <c r="M109" i="27"/>
  <c r="J109" i="27"/>
  <c r="I109" i="27"/>
  <c r="K109" i="27"/>
  <c r="L109" i="27"/>
  <c r="M117" i="27"/>
  <c r="J117" i="27"/>
  <c r="I117" i="27"/>
  <c r="K117" i="27"/>
  <c r="L117" i="27"/>
  <c r="M126" i="27"/>
  <c r="L126" i="27"/>
  <c r="J126" i="27"/>
  <c r="I126" i="27"/>
  <c r="K126" i="27"/>
  <c r="M135" i="27"/>
  <c r="L135" i="27"/>
  <c r="J135" i="27"/>
  <c r="I135" i="27"/>
  <c r="K135" i="27"/>
  <c r="M143" i="27"/>
  <c r="L143" i="27"/>
  <c r="J143" i="27"/>
  <c r="I143" i="27"/>
  <c r="K143" i="27"/>
  <c r="H160" i="27"/>
  <c r="M152" i="27"/>
  <c r="L152" i="27"/>
  <c r="J152" i="27"/>
  <c r="I152" i="27"/>
  <c r="K152" i="27"/>
  <c r="N9" i="30"/>
  <c r="O9" i="30"/>
  <c r="N32" i="30"/>
  <c r="O32" i="30"/>
  <c r="O35" i="30"/>
  <c r="N35" i="30"/>
  <c r="O54" i="30"/>
  <c r="N54" i="30"/>
  <c r="O100" i="30"/>
  <c r="N100" i="30"/>
  <c r="O188" i="30"/>
  <c r="N188" i="30"/>
  <c r="O13" i="30"/>
  <c r="N13" i="30"/>
  <c r="N189" i="30"/>
  <c r="O189" i="30"/>
  <c r="O10" i="30"/>
  <c r="N10" i="30"/>
  <c r="O34" i="30"/>
  <c r="N34" i="30"/>
  <c r="O12" i="30"/>
  <c r="N12" i="30"/>
  <c r="O75" i="31"/>
  <c r="N75" i="31"/>
  <c r="O99" i="30"/>
  <c r="N99" i="30"/>
  <c r="N185" i="30"/>
  <c r="O185" i="30"/>
  <c r="N101" i="30"/>
  <c r="O101" i="30"/>
  <c r="N33" i="30"/>
  <c r="O33" i="30"/>
  <c r="N98" i="30"/>
  <c r="O98" i="30"/>
  <c r="O207" i="30"/>
  <c r="N207" i="30"/>
  <c r="O276" i="30"/>
  <c r="N276" i="30"/>
  <c r="AF15" i="35"/>
  <c r="AE15" i="35"/>
  <c r="O33" i="31"/>
  <c r="N33" i="31"/>
  <c r="O253" i="30"/>
  <c r="N253" i="30"/>
  <c r="O274" i="30"/>
  <c r="N274" i="30"/>
  <c r="O31" i="31"/>
  <c r="N31" i="31"/>
  <c r="N251" i="30"/>
  <c r="O251" i="30"/>
  <c r="O34" i="31"/>
  <c r="N34" i="31"/>
  <c r="F75" i="33"/>
  <c r="O10" i="31"/>
  <c r="N10" i="31"/>
  <c r="O97" i="33"/>
  <c r="N97" i="33"/>
  <c r="M8" i="38"/>
  <c r="J8" i="38"/>
  <c r="H8" i="38"/>
  <c r="I8" i="38"/>
  <c r="O9" i="31"/>
  <c r="N9" i="31"/>
  <c r="O12" i="31"/>
  <c r="N12" i="31"/>
  <c r="X13" i="35"/>
  <c r="Y13" i="35"/>
  <c r="X9" i="35"/>
  <c r="Y9" i="35"/>
  <c r="Y37" i="35"/>
  <c r="X37" i="35"/>
  <c r="AF11" i="35"/>
  <c r="AE11" i="35"/>
  <c r="H38" i="35"/>
  <c r="I38" i="35"/>
  <c r="M134" i="38"/>
  <c r="L134" i="38"/>
  <c r="K134" i="38"/>
  <c r="O134" i="38"/>
  <c r="N134" i="38"/>
  <c r="O11" i="31"/>
  <c r="N11" i="31"/>
  <c r="O77" i="33"/>
  <c r="N77" i="33"/>
  <c r="X12" i="35"/>
  <c r="Y12" i="35"/>
  <c r="N143" i="42"/>
  <c r="M143" i="42"/>
  <c r="L143" i="42"/>
  <c r="O143" i="42"/>
  <c r="O13" i="31"/>
  <c r="N13" i="31"/>
  <c r="AF12" i="35"/>
  <c r="AE12" i="35"/>
  <c r="X35" i="35"/>
  <c r="Y35" i="35"/>
  <c r="N10" i="33"/>
  <c r="O10" i="33"/>
  <c r="O11" i="33"/>
  <c r="N11" i="33"/>
  <c r="N12" i="33"/>
  <c r="O12" i="33"/>
  <c r="O75" i="33"/>
  <c r="N75" i="33"/>
  <c r="O32" i="33"/>
  <c r="N32" i="33"/>
  <c r="AN18" i="35"/>
  <c r="AR18" i="35"/>
  <c r="AP18" i="35"/>
  <c r="AO18" i="35"/>
  <c r="AQ18" i="35"/>
  <c r="AF8" i="35"/>
  <c r="AE8" i="35"/>
  <c r="X17" i="35"/>
  <c r="Y17" i="35"/>
  <c r="H36" i="35"/>
  <c r="I36" i="35"/>
  <c r="I32" i="35"/>
  <c r="H32" i="35"/>
  <c r="T8" i="38"/>
  <c r="S8" i="38"/>
  <c r="R8" i="38"/>
  <c r="P8" i="38"/>
  <c r="Q8" i="38"/>
  <c r="J8" i="40"/>
  <c r="I8" i="40"/>
  <c r="H8" i="40"/>
  <c r="M8" i="40"/>
  <c r="O13" i="33"/>
  <c r="N13" i="33"/>
  <c r="AN38" i="35"/>
  <c r="AO38" i="35"/>
  <c r="I40" i="35"/>
  <c r="H40" i="35"/>
  <c r="N10" i="38"/>
  <c r="L10" i="38"/>
  <c r="M10" i="38"/>
  <c r="AF9" i="35"/>
  <c r="AE9" i="35"/>
  <c r="X10" i="35"/>
  <c r="Y10" i="35"/>
  <c r="X14" i="35"/>
  <c r="Y14" i="35"/>
  <c r="AN32" i="35"/>
  <c r="AO32" i="35"/>
  <c r="J12" i="38"/>
  <c r="H12" i="38"/>
  <c r="I12" i="38"/>
  <c r="N76" i="33"/>
  <c r="O76" i="33"/>
  <c r="P18" i="35"/>
  <c r="O18" i="35"/>
  <c r="X8" i="35"/>
  <c r="Y8" i="35"/>
  <c r="AF10" i="35"/>
  <c r="AE10" i="35"/>
  <c r="X11" i="35"/>
  <c r="Y11" i="35"/>
  <c r="AF14" i="35"/>
  <c r="AE14" i="35"/>
  <c r="X15" i="35"/>
  <c r="Y15" i="35"/>
  <c r="H30" i="35"/>
  <c r="I30" i="35"/>
  <c r="G8" i="37"/>
  <c r="I8" i="37"/>
  <c r="H8" i="37"/>
  <c r="AO34" i="35"/>
  <c r="AN34" i="35"/>
  <c r="N6" i="40"/>
  <c r="M6" i="40"/>
  <c r="L6" i="40"/>
  <c r="I134" i="40"/>
  <c r="H134" i="40"/>
  <c r="G134" i="40"/>
  <c r="G6" i="37"/>
  <c r="H6" i="37"/>
  <c r="I137" i="39"/>
  <c r="G137" i="39"/>
  <c r="H137" i="39"/>
  <c r="T11" i="40"/>
  <c r="S11" i="40"/>
  <c r="R11" i="40"/>
  <c r="P11" i="40"/>
  <c r="Q11" i="40"/>
  <c r="G136" i="43"/>
  <c r="I136" i="43"/>
  <c r="F146" i="43"/>
  <c r="H136" i="43"/>
  <c r="K136" i="43" s="1"/>
  <c r="AO31" i="35"/>
  <c r="AN31" i="35"/>
  <c r="K7" i="37"/>
  <c r="M7" i="37"/>
  <c r="L7" i="37"/>
  <c r="F11" i="37"/>
  <c r="G9" i="37"/>
  <c r="I9" i="37"/>
  <c r="H9" i="37"/>
  <c r="N7" i="38"/>
  <c r="M7" i="38"/>
  <c r="L7" i="38"/>
  <c r="I7" i="39"/>
  <c r="J7" i="39"/>
  <c r="H7" i="39"/>
  <c r="I34" i="35"/>
  <c r="H34" i="35"/>
  <c r="AO36" i="35"/>
  <c r="AN36" i="35"/>
  <c r="M8" i="37"/>
  <c r="L8" i="37"/>
  <c r="K8" i="37"/>
  <c r="I10" i="37"/>
  <c r="H10" i="37"/>
  <c r="G10" i="37"/>
  <c r="L6" i="38"/>
  <c r="N6" i="38"/>
  <c r="M6" i="38"/>
  <c r="T12" i="38"/>
  <c r="S12" i="38"/>
  <c r="R12" i="38"/>
  <c r="P12" i="38"/>
  <c r="Q12" i="38"/>
  <c r="O138" i="38"/>
  <c r="N138" i="38"/>
  <c r="M138" i="38"/>
  <c r="K138" i="38"/>
  <c r="L138" i="38"/>
  <c r="N9" i="39"/>
  <c r="L9" i="39"/>
  <c r="O135" i="39"/>
  <c r="N135" i="39"/>
  <c r="M135" i="39"/>
  <c r="L135" i="39"/>
  <c r="K135" i="39"/>
  <c r="T8" i="40"/>
  <c r="S8" i="40"/>
  <c r="R8" i="40"/>
  <c r="Q8" i="40"/>
  <c r="P8" i="40"/>
  <c r="J12" i="40"/>
  <c r="I12" i="40"/>
  <c r="H12" i="40"/>
  <c r="P8" i="42"/>
  <c r="T8" i="42"/>
  <c r="S8" i="42"/>
  <c r="R8" i="42"/>
  <c r="Q8" i="42"/>
  <c r="Q6" i="37"/>
  <c r="O6" i="37"/>
  <c r="R6" i="37"/>
  <c r="P6" i="37"/>
  <c r="H125" i="37"/>
  <c r="G125" i="37"/>
  <c r="I125" i="37"/>
  <c r="I136" i="38"/>
  <c r="H136" i="38"/>
  <c r="G136" i="38"/>
  <c r="J7" i="40"/>
  <c r="H7" i="40"/>
  <c r="I7" i="40"/>
  <c r="K134" i="40"/>
  <c r="O134" i="40"/>
  <c r="M134" i="40"/>
  <c r="N134" i="40"/>
  <c r="L134" i="40"/>
  <c r="H7" i="43"/>
  <c r="I7" i="43"/>
  <c r="J7" i="43"/>
  <c r="O8" i="37"/>
  <c r="T8" i="37"/>
  <c r="Q8" i="37"/>
  <c r="P8" i="37"/>
  <c r="S8" i="37"/>
  <c r="R8" i="37"/>
  <c r="I134" i="38"/>
  <c r="G134" i="38"/>
  <c r="H134" i="38"/>
  <c r="T12" i="40"/>
  <c r="S12" i="40"/>
  <c r="R12" i="40"/>
  <c r="Q12" i="40"/>
  <c r="P12" i="40"/>
  <c r="L135" i="40"/>
  <c r="O135" i="40"/>
  <c r="N135" i="40"/>
  <c r="M135" i="40"/>
  <c r="K135" i="40"/>
  <c r="I138" i="41"/>
  <c r="H138" i="41"/>
  <c r="G138" i="41"/>
  <c r="I141" i="41"/>
  <c r="H141" i="41"/>
  <c r="K141" i="41" s="1"/>
  <c r="G141" i="41"/>
  <c r="I33" i="35"/>
  <c r="H33" i="35"/>
  <c r="AO35" i="35"/>
  <c r="AN35" i="35"/>
  <c r="AN40" i="35"/>
  <c r="AO40" i="35"/>
  <c r="S9" i="37"/>
  <c r="N11" i="37"/>
  <c r="R9" i="37"/>
  <c r="O9" i="37"/>
  <c r="Q9" i="37"/>
  <c r="P9" i="37"/>
  <c r="T9" i="37"/>
  <c r="S10" i="37"/>
  <c r="R10" i="37"/>
  <c r="Q10" i="37"/>
  <c r="P10" i="37"/>
  <c r="T10" i="37"/>
  <c r="O10" i="37"/>
  <c r="N11" i="38"/>
  <c r="M11" i="38"/>
  <c r="L11" i="38"/>
  <c r="AA19" i="39"/>
  <c r="T7" i="39"/>
  <c r="S7" i="39"/>
  <c r="Q7" i="39"/>
  <c r="R7" i="39"/>
  <c r="P7" i="39"/>
  <c r="T7" i="40"/>
  <c r="AA19" i="40" s="1"/>
  <c r="S7" i="40"/>
  <c r="R7" i="40"/>
  <c r="P7" i="40"/>
  <c r="Q7" i="40"/>
  <c r="N9" i="40"/>
  <c r="L9" i="40"/>
  <c r="J11" i="40"/>
  <c r="H11" i="40"/>
  <c r="I11" i="40"/>
  <c r="I10" i="41"/>
  <c r="H10" i="41"/>
  <c r="J10" i="41"/>
  <c r="I143" i="41"/>
  <c r="H143" i="41"/>
  <c r="G143" i="41"/>
  <c r="L6" i="37"/>
  <c r="K6" i="37"/>
  <c r="O135" i="38"/>
  <c r="N135" i="38"/>
  <c r="M135" i="38"/>
  <c r="L135" i="38"/>
  <c r="K135" i="38"/>
  <c r="J12" i="39"/>
  <c r="I12" i="39"/>
  <c r="H12" i="39"/>
  <c r="T12" i="39"/>
  <c r="S12" i="39"/>
  <c r="R12" i="39"/>
  <c r="Q12" i="39"/>
  <c r="P12" i="39"/>
  <c r="O138" i="39"/>
  <c r="N138" i="39"/>
  <c r="M138" i="39"/>
  <c r="L138" i="39"/>
  <c r="K138" i="39"/>
  <c r="J7" i="41"/>
  <c r="I7" i="41"/>
  <c r="H7" i="41"/>
  <c r="R11" i="42"/>
  <c r="Q11" i="42"/>
  <c r="P11" i="42"/>
  <c r="T11" i="42"/>
  <c r="S11" i="42"/>
  <c r="N137" i="38"/>
  <c r="M137" i="38"/>
  <c r="L137" i="38"/>
  <c r="K137" i="38"/>
  <c r="O137" i="38"/>
  <c r="N7" i="39"/>
  <c r="M7" i="39"/>
  <c r="L7" i="39"/>
  <c r="N11" i="39"/>
  <c r="M11" i="39"/>
  <c r="L11" i="39"/>
  <c r="I136" i="39"/>
  <c r="H136" i="39"/>
  <c r="G136" i="39"/>
  <c r="I137" i="40"/>
  <c r="H137" i="40"/>
  <c r="G137" i="40"/>
  <c r="I138" i="40"/>
  <c r="H138" i="40"/>
  <c r="G138" i="40"/>
  <c r="T6" i="41"/>
  <c r="O16" i="41"/>
  <c r="S6" i="41"/>
  <c r="R6" i="41"/>
  <c r="Q6" i="41"/>
  <c r="P6" i="41"/>
  <c r="T10" i="41"/>
  <c r="S10" i="41"/>
  <c r="Q10" i="41"/>
  <c r="R10" i="41"/>
  <c r="P10" i="41"/>
  <c r="I14" i="41"/>
  <c r="J14" i="41"/>
  <c r="H14" i="41"/>
  <c r="I139" i="41"/>
  <c r="G139" i="41"/>
  <c r="H139" i="41"/>
  <c r="M144" i="41"/>
  <c r="O144" i="41"/>
  <c r="L144" i="41"/>
  <c r="N144" i="41"/>
  <c r="J12" i="43"/>
  <c r="I12" i="43"/>
  <c r="H12" i="43"/>
  <c r="I7" i="37"/>
  <c r="G7" i="37"/>
  <c r="H7" i="37"/>
  <c r="Q7" i="37"/>
  <c r="O7" i="37"/>
  <c r="S7" i="37"/>
  <c r="R7" i="37"/>
  <c r="P7" i="37"/>
  <c r="T7" i="37"/>
  <c r="M9" i="37"/>
  <c r="K9" i="37"/>
  <c r="L9" i="37"/>
  <c r="J11" i="37"/>
  <c r="H124" i="37"/>
  <c r="G124" i="37"/>
  <c r="N12" i="38"/>
  <c r="M12" i="38"/>
  <c r="L12" i="38"/>
  <c r="I138" i="38"/>
  <c r="H138" i="38"/>
  <c r="G138" i="38"/>
  <c r="M137" i="39"/>
  <c r="L137" i="39"/>
  <c r="K137" i="39"/>
  <c r="O137" i="39"/>
  <c r="N137" i="39"/>
  <c r="N11" i="40"/>
  <c r="M11" i="40"/>
  <c r="L11" i="40"/>
  <c r="O136" i="40"/>
  <c r="N136" i="40"/>
  <c r="M136" i="40"/>
  <c r="L136" i="40"/>
  <c r="K136" i="40"/>
  <c r="H135" i="38"/>
  <c r="G135" i="38"/>
  <c r="I135" i="38"/>
  <c r="M12" i="39"/>
  <c r="L12" i="39"/>
  <c r="N12" i="39"/>
  <c r="H138" i="39"/>
  <c r="G138" i="39"/>
  <c r="I138" i="39"/>
  <c r="T7" i="41"/>
  <c r="S7" i="41"/>
  <c r="R7" i="41"/>
  <c r="Q7" i="41"/>
  <c r="P7" i="41"/>
  <c r="T13" i="42"/>
  <c r="S13" i="42"/>
  <c r="P13" i="42"/>
  <c r="Q13" i="42"/>
  <c r="R13" i="42"/>
  <c r="T8" i="43"/>
  <c r="S8" i="43"/>
  <c r="R8" i="43"/>
  <c r="Q8" i="43"/>
  <c r="P8" i="43"/>
  <c r="L13" i="43"/>
  <c r="N13" i="43"/>
  <c r="M13" i="43"/>
  <c r="K10" i="37"/>
  <c r="M10" i="37"/>
  <c r="L10" i="37"/>
  <c r="G128" i="37"/>
  <c r="I128" i="37"/>
  <c r="H128" i="37"/>
  <c r="H11" i="38"/>
  <c r="J11" i="38"/>
  <c r="I11" i="38"/>
  <c r="P11" i="38"/>
  <c r="T11" i="38"/>
  <c r="R11" i="38"/>
  <c r="S11" i="38"/>
  <c r="Q11" i="38"/>
  <c r="K136" i="38"/>
  <c r="O136" i="38"/>
  <c r="M136" i="38"/>
  <c r="N136" i="38"/>
  <c r="L136" i="38"/>
  <c r="G135" i="39"/>
  <c r="I135" i="39"/>
  <c r="H135" i="39"/>
  <c r="L12" i="40"/>
  <c r="N12" i="40"/>
  <c r="M12" i="40"/>
  <c r="G135" i="40"/>
  <c r="I135" i="40"/>
  <c r="H135" i="40"/>
  <c r="T14" i="41"/>
  <c r="S14" i="41"/>
  <c r="Q14" i="41"/>
  <c r="P14" i="41"/>
  <c r="R14" i="41"/>
  <c r="J10" i="42"/>
  <c r="I10" i="42"/>
  <c r="H10" i="42"/>
  <c r="O144" i="42"/>
  <c r="N144" i="42"/>
  <c r="M144" i="42"/>
  <c r="L144" i="42"/>
  <c r="G144" i="43"/>
  <c r="I144" i="43"/>
  <c r="H144" i="43"/>
  <c r="K144" i="43" s="1"/>
  <c r="H137" i="38"/>
  <c r="I137" i="38"/>
  <c r="G137" i="38"/>
  <c r="I11" i="39"/>
  <c r="J11" i="39"/>
  <c r="H11" i="39"/>
  <c r="T11" i="39"/>
  <c r="S11" i="39"/>
  <c r="Q11" i="39"/>
  <c r="R11" i="39"/>
  <c r="P11" i="39"/>
  <c r="O136" i="39"/>
  <c r="N136" i="39"/>
  <c r="L136" i="39"/>
  <c r="K136" i="39"/>
  <c r="M136" i="39"/>
  <c r="M138" i="40"/>
  <c r="L138" i="40"/>
  <c r="K138" i="40"/>
  <c r="O138" i="40"/>
  <c r="N138" i="40"/>
  <c r="G16" i="41"/>
  <c r="I6" i="41"/>
  <c r="H6" i="41"/>
  <c r="J6" i="41"/>
  <c r="J11" i="41"/>
  <c r="I11" i="41"/>
  <c r="H11" i="41"/>
  <c r="T11" i="41"/>
  <c r="S11" i="41"/>
  <c r="R11" i="41"/>
  <c r="Q11" i="41"/>
  <c r="P11" i="41"/>
  <c r="I136" i="41"/>
  <c r="H136" i="41"/>
  <c r="K136" i="41" s="1"/>
  <c r="F146" i="41"/>
  <c r="G136" i="41"/>
  <c r="G16" i="42"/>
  <c r="J6" i="42"/>
  <c r="I6" i="42"/>
  <c r="H6" i="42"/>
  <c r="N7" i="42"/>
  <c r="M7" i="42"/>
  <c r="L7" i="42"/>
  <c r="H9" i="42"/>
  <c r="J9" i="42"/>
  <c r="I9" i="42"/>
  <c r="I139" i="42"/>
  <c r="H139" i="42"/>
  <c r="G139" i="42"/>
  <c r="N14" i="43"/>
  <c r="M14" i="43"/>
  <c r="L14" i="43"/>
  <c r="T15" i="43"/>
  <c r="S15" i="43"/>
  <c r="P15" i="43"/>
  <c r="R15" i="43"/>
  <c r="Q15" i="43"/>
  <c r="O142" i="43"/>
  <c r="N142" i="43"/>
  <c r="M142" i="43"/>
  <c r="L142" i="43"/>
  <c r="J8" i="41"/>
  <c r="I8" i="41"/>
  <c r="H8" i="41"/>
  <c r="R8" i="41"/>
  <c r="Q8" i="41"/>
  <c r="P8" i="41"/>
  <c r="S8" i="41"/>
  <c r="T8" i="41"/>
  <c r="K16" i="43"/>
  <c r="N6" i="43"/>
  <c r="M6" i="43"/>
  <c r="L6" i="43"/>
  <c r="T7" i="43"/>
  <c r="S7" i="43"/>
  <c r="P7" i="43"/>
  <c r="R7" i="43"/>
  <c r="Q7" i="43"/>
  <c r="H11" i="43"/>
  <c r="J11" i="43"/>
  <c r="I11" i="43"/>
  <c r="N139" i="43"/>
  <c r="M139" i="43"/>
  <c r="L139" i="43"/>
  <c r="O139" i="43"/>
  <c r="H145" i="41"/>
  <c r="K145" i="41" s="1"/>
  <c r="G145" i="41"/>
  <c r="I145" i="41"/>
  <c r="L6" i="42"/>
  <c r="N6" i="42"/>
  <c r="M6" i="42"/>
  <c r="K16" i="42"/>
  <c r="H8" i="42"/>
  <c r="J8" i="42"/>
  <c r="I8" i="42"/>
  <c r="N9" i="42"/>
  <c r="M9" i="42"/>
  <c r="L9" i="42"/>
  <c r="J11" i="42"/>
  <c r="I11" i="42"/>
  <c r="H11" i="42"/>
  <c r="J14" i="42"/>
  <c r="I14" i="42"/>
  <c r="H14" i="42"/>
  <c r="L15" i="42"/>
  <c r="N15" i="42"/>
  <c r="M15" i="42"/>
  <c r="I138" i="43"/>
  <c r="H138" i="43"/>
  <c r="K138" i="43" s="1"/>
  <c r="G138" i="43"/>
  <c r="G136" i="40"/>
  <c r="I136" i="40"/>
  <c r="H136" i="40"/>
  <c r="R7" i="42"/>
  <c r="P7" i="42"/>
  <c r="S7" i="42"/>
  <c r="Q7" i="42"/>
  <c r="T7" i="42"/>
  <c r="T9" i="42"/>
  <c r="P9" i="42"/>
  <c r="R9" i="42"/>
  <c r="Q9" i="42"/>
  <c r="S9" i="42"/>
  <c r="L11" i="42"/>
  <c r="N11" i="42"/>
  <c r="M11" i="42"/>
  <c r="H13" i="42"/>
  <c r="J13" i="42"/>
  <c r="I13" i="42"/>
  <c r="G140" i="42"/>
  <c r="I140" i="42"/>
  <c r="H140" i="42"/>
  <c r="K140" i="42" s="1"/>
  <c r="T12" i="43"/>
  <c r="S12" i="43"/>
  <c r="R12" i="43"/>
  <c r="Q12" i="43"/>
  <c r="P12" i="43"/>
  <c r="L137" i="40"/>
  <c r="K137" i="40"/>
  <c r="N137" i="40"/>
  <c r="O137" i="40"/>
  <c r="M137" i="40"/>
  <c r="T10" i="42"/>
  <c r="S10" i="42"/>
  <c r="R10" i="42"/>
  <c r="P10" i="42"/>
  <c r="Q10" i="42"/>
  <c r="N12" i="42"/>
  <c r="L12" i="42"/>
  <c r="M12" i="42"/>
  <c r="N10" i="43"/>
  <c r="M10" i="43"/>
  <c r="L10" i="43"/>
  <c r="T11" i="43"/>
  <c r="S11" i="43"/>
  <c r="P11" i="43"/>
  <c r="Q11" i="43"/>
  <c r="R11" i="43"/>
  <c r="H15" i="43"/>
  <c r="I15" i="43"/>
  <c r="J15" i="43"/>
  <c r="G142" i="41"/>
  <c r="I142" i="41"/>
  <c r="H142" i="41"/>
  <c r="K142" i="41" s="1"/>
  <c r="E16" i="42"/>
  <c r="F16" i="42" s="1"/>
  <c r="F6" i="42"/>
  <c r="T6" i="42"/>
  <c r="O16" i="42"/>
  <c r="R6" i="42"/>
  <c r="Q6" i="42"/>
  <c r="S6" i="42"/>
  <c r="P6" i="42"/>
  <c r="J7" i="42"/>
  <c r="H7" i="42"/>
  <c r="I7" i="42"/>
  <c r="N8" i="42"/>
  <c r="M8" i="42"/>
  <c r="L8" i="42"/>
  <c r="T14" i="42"/>
  <c r="S14" i="42"/>
  <c r="R14" i="42"/>
  <c r="Q14" i="42"/>
  <c r="P14" i="42"/>
  <c r="I142" i="42"/>
  <c r="H142" i="42"/>
  <c r="K142" i="42" s="1"/>
  <c r="G142" i="42"/>
  <c r="J8" i="43"/>
  <c r="I8" i="43"/>
  <c r="H8" i="43"/>
  <c r="L9" i="43"/>
  <c r="N9" i="43"/>
  <c r="M9" i="43"/>
  <c r="O140" i="43"/>
  <c r="N140" i="43"/>
  <c r="M140" i="43"/>
  <c r="L140" i="43"/>
  <c r="I137" i="42"/>
  <c r="G137" i="42"/>
  <c r="H137" i="42"/>
  <c r="K137" i="42" s="1"/>
  <c r="I145" i="42"/>
  <c r="H145" i="42"/>
  <c r="K145" i="42" s="1"/>
  <c r="G145" i="42"/>
  <c r="O137" i="43"/>
  <c r="N137" i="43"/>
  <c r="M137" i="43"/>
  <c r="L137" i="43"/>
  <c r="O145" i="43"/>
  <c r="N145" i="43"/>
  <c r="M145" i="43"/>
  <c r="L145" i="43"/>
  <c r="N13" i="42"/>
  <c r="M13" i="42"/>
  <c r="L13" i="42"/>
  <c r="J15" i="42"/>
  <c r="I15" i="42"/>
  <c r="H15" i="42"/>
  <c r="R15" i="42"/>
  <c r="Q15" i="42"/>
  <c r="P15" i="42"/>
  <c r="T15" i="42"/>
  <c r="S15" i="42"/>
  <c r="I136" i="42"/>
  <c r="F146" i="42"/>
  <c r="H136" i="42"/>
  <c r="K136" i="42" s="1"/>
  <c r="G136" i="42"/>
  <c r="I144" i="42"/>
  <c r="H144" i="42"/>
  <c r="K144" i="42" s="1"/>
  <c r="G144" i="42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N11" i="43"/>
  <c r="M11" i="43"/>
  <c r="L11" i="43"/>
  <c r="J13" i="43"/>
  <c r="I13" i="43"/>
  <c r="H13" i="43"/>
  <c r="R13" i="43"/>
  <c r="Q13" i="43"/>
  <c r="P13" i="43"/>
  <c r="T13" i="43"/>
  <c r="S13" i="43"/>
  <c r="N15" i="43"/>
  <c r="M15" i="43"/>
  <c r="L15" i="43"/>
  <c r="M136" i="43"/>
  <c r="J146" i="43"/>
  <c r="L136" i="43"/>
  <c r="O136" i="43"/>
  <c r="N136" i="43"/>
  <c r="M144" i="43"/>
  <c r="L144" i="43"/>
  <c r="O144" i="43"/>
  <c r="N144" i="43"/>
  <c r="H141" i="42"/>
  <c r="K141" i="42" s="1"/>
  <c r="G141" i="42"/>
  <c r="I141" i="42"/>
  <c r="L141" i="43"/>
  <c r="N141" i="43"/>
  <c r="O141" i="43"/>
  <c r="M141" i="43"/>
  <c r="D8" i="46"/>
  <c r="D12" i="46"/>
  <c r="D16" i="46"/>
  <c r="D20" i="46"/>
  <c r="L10" i="42"/>
  <c r="N10" i="42"/>
  <c r="M10" i="42"/>
  <c r="H12" i="42"/>
  <c r="J12" i="42"/>
  <c r="I12" i="42"/>
  <c r="P12" i="42"/>
  <c r="R12" i="42"/>
  <c r="T12" i="42"/>
  <c r="Q12" i="42"/>
  <c r="S12" i="42"/>
  <c r="F13" i="42"/>
  <c r="L14" i="42"/>
  <c r="N14" i="42"/>
  <c r="M14" i="42"/>
  <c r="G138" i="42"/>
  <c r="I138" i="42"/>
  <c r="H138" i="42"/>
  <c r="K138" i="42" s="1"/>
  <c r="H6" i="43"/>
  <c r="J6" i="43"/>
  <c r="G16" i="43"/>
  <c r="I6" i="43"/>
  <c r="P6" i="43"/>
  <c r="R6" i="43"/>
  <c r="T6" i="43"/>
  <c r="S6" i="43"/>
  <c r="Q6" i="43"/>
  <c r="O16" i="43"/>
  <c r="F7" i="43"/>
  <c r="L8" i="43"/>
  <c r="N8" i="43"/>
  <c r="M8" i="43"/>
  <c r="H10" i="43"/>
  <c r="J10" i="43"/>
  <c r="I10" i="43"/>
  <c r="P10" i="43"/>
  <c r="R10" i="43"/>
  <c r="S10" i="43"/>
  <c r="T10" i="43"/>
  <c r="Q10" i="43"/>
  <c r="F11" i="43"/>
  <c r="L12" i="43"/>
  <c r="N12" i="43"/>
  <c r="M12" i="43"/>
  <c r="H14" i="43"/>
  <c r="J14" i="43"/>
  <c r="I14" i="43"/>
  <c r="P14" i="43"/>
  <c r="R14" i="43"/>
  <c r="T14" i="43"/>
  <c r="S14" i="43"/>
  <c r="Q14" i="43"/>
  <c r="F15" i="43"/>
  <c r="M138" i="43"/>
  <c r="N138" i="43"/>
  <c r="L138" i="43"/>
  <c r="O138" i="43"/>
  <c r="D16" i="42"/>
  <c r="H143" i="42"/>
  <c r="K143" i="42" s="1"/>
  <c r="I143" i="42"/>
  <c r="G143" i="42"/>
  <c r="O143" i="43"/>
  <c r="L143" i="43"/>
  <c r="M143" i="43"/>
  <c r="N143" i="43"/>
  <c r="D9" i="44"/>
  <c r="D13" i="44"/>
  <c r="D17" i="44"/>
  <c r="D11" i="45"/>
  <c r="D15" i="45"/>
  <c r="D19" i="45"/>
  <c r="D9" i="46"/>
  <c r="D13" i="46"/>
  <c r="D17" i="46"/>
  <c r="O30" i="8"/>
  <c r="N30" i="8"/>
  <c r="L6" i="2"/>
  <c r="D54" i="12"/>
  <c r="D55" i="12"/>
  <c r="D53" i="12"/>
  <c r="D56" i="12"/>
  <c r="E18" i="2"/>
  <c r="L6" i="6"/>
  <c r="I6" i="6"/>
  <c r="M6" i="6"/>
  <c r="S6" i="6"/>
  <c r="E56" i="12"/>
  <c r="T6" i="6"/>
  <c r="V6" i="6"/>
  <c r="U6" i="6"/>
  <c r="O162" i="8"/>
  <c r="N162" i="8"/>
  <c r="J6" i="6"/>
  <c r="W6" i="6"/>
  <c r="H103" i="10"/>
  <c r="H106" i="10"/>
  <c r="H98" i="10"/>
  <c r="H109" i="10"/>
  <c r="H101" i="10"/>
  <c r="H104" i="10"/>
  <c r="H105" i="10"/>
  <c r="H97" i="10"/>
  <c r="H108" i="10"/>
  <c r="H100" i="10"/>
  <c r="H96" i="10"/>
  <c r="H99" i="10"/>
  <c r="H107" i="10"/>
  <c r="J6" i="3"/>
  <c r="G18" i="2"/>
  <c r="L31" i="2"/>
  <c r="K56" i="2"/>
  <c r="J152" i="3"/>
  <c r="I6" i="5"/>
  <c r="K6" i="5"/>
  <c r="J6" i="5"/>
  <c r="K6" i="6"/>
  <c r="L6" i="3"/>
  <c r="M6" i="3"/>
  <c r="F18" i="2"/>
  <c r="H18" i="2"/>
  <c r="M31" i="2"/>
  <c r="L56" i="2"/>
  <c r="J79" i="3"/>
  <c r="K152" i="3"/>
  <c r="L6" i="5"/>
  <c r="L81" i="8"/>
  <c r="L83" i="8"/>
  <c r="L75" i="8"/>
  <c r="L79" i="8"/>
  <c r="L78" i="8"/>
  <c r="L82" i="8"/>
  <c r="L85" i="8"/>
  <c r="L84" i="8"/>
  <c r="L80" i="8"/>
  <c r="L74" i="8"/>
  <c r="E54" i="12"/>
  <c r="E55" i="12"/>
  <c r="E53" i="12"/>
  <c r="E57" i="12" s="1"/>
  <c r="J56" i="2"/>
  <c r="K6" i="3"/>
  <c r="K6" i="2"/>
  <c r="M56" i="2"/>
  <c r="M79" i="3"/>
  <c r="M152" i="3"/>
  <c r="F20" i="8"/>
  <c r="F42" i="8"/>
  <c r="O52" i="8"/>
  <c r="J65" i="8"/>
  <c r="H85" i="8"/>
  <c r="H77" i="8"/>
  <c r="H79" i="8"/>
  <c r="H86" i="8"/>
  <c r="F123" i="8"/>
  <c r="F146" i="8"/>
  <c r="F175" i="8"/>
  <c r="F211" i="8"/>
  <c r="F239" i="8"/>
  <c r="F257" i="8"/>
  <c r="F283" i="8"/>
  <c r="F58" i="10"/>
  <c r="U5" i="12"/>
  <c r="N79" i="3"/>
  <c r="N152" i="3"/>
  <c r="J61" i="8"/>
  <c r="F151" i="8"/>
  <c r="F169" i="8"/>
  <c r="F187" i="8"/>
  <c r="O228" i="8"/>
  <c r="N228" i="8"/>
  <c r="F231" i="8"/>
  <c r="O272" i="8"/>
  <c r="N272" i="8"/>
  <c r="F275" i="8"/>
  <c r="J17" i="10"/>
  <c r="J20" i="10"/>
  <c r="J12" i="10"/>
  <c r="J15" i="10"/>
  <c r="J8" i="10"/>
  <c r="J18" i="10"/>
  <c r="J10" i="10"/>
  <c r="J19" i="10"/>
  <c r="J11" i="10"/>
  <c r="J14" i="10"/>
  <c r="J13" i="10"/>
  <c r="V6" i="5"/>
  <c r="F31" i="8"/>
  <c r="F40" i="8"/>
  <c r="F87" i="8"/>
  <c r="F60" i="8"/>
  <c r="F62" i="8"/>
  <c r="F54" i="8"/>
  <c r="J52" i="8"/>
  <c r="F55" i="8"/>
  <c r="J63" i="8"/>
  <c r="H84" i="8"/>
  <c r="N96" i="8"/>
  <c r="F131" i="8"/>
  <c r="F167" i="8"/>
  <c r="F190" i="8"/>
  <c r="F217" i="8"/>
  <c r="F235" i="8"/>
  <c r="F261" i="8"/>
  <c r="F279" i="8"/>
  <c r="F86" i="10"/>
  <c r="F78" i="10"/>
  <c r="F81" i="10"/>
  <c r="F84" i="10"/>
  <c r="F76" i="10"/>
  <c r="F87" i="10"/>
  <c r="F79" i="10"/>
  <c r="F80" i="10"/>
  <c r="F83" i="10"/>
  <c r="F75" i="10"/>
  <c r="F74" i="10"/>
  <c r="F77" i="10"/>
  <c r="J109" i="10"/>
  <c r="J101" i="10"/>
  <c r="J104" i="10"/>
  <c r="J107" i="10"/>
  <c r="J99" i="10"/>
  <c r="J102" i="10"/>
  <c r="J103" i="10"/>
  <c r="J96" i="10"/>
  <c r="J106" i="10"/>
  <c r="J98" i="10"/>
  <c r="J100" i="10"/>
  <c r="F107" i="8"/>
  <c r="F125" i="8"/>
  <c r="F143" i="8"/>
  <c r="F195" i="8"/>
  <c r="F213" i="8"/>
  <c r="O250" i="8"/>
  <c r="N250" i="8"/>
  <c r="F253" i="8"/>
  <c r="H84" i="10"/>
  <c r="H76" i="10"/>
  <c r="H87" i="10"/>
  <c r="H79" i="10"/>
  <c r="H82" i="10"/>
  <c r="H85" i="10"/>
  <c r="H77" i="10"/>
  <c r="H86" i="10"/>
  <c r="H78" i="10"/>
  <c r="H74" i="10"/>
  <c r="H81" i="10"/>
  <c r="F82" i="10"/>
  <c r="J105" i="10"/>
  <c r="C104" i="13"/>
  <c r="C118" i="13"/>
  <c r="C132" i="13"/>
  <c r="C146" i="13"/>
  <c r="C34" i="13"/>
  <c r="C76" i="13"/>
  <c r="C90" i="13"/>
  <c r="C20" i="13"/>
  <c r="C160" i="13"/>
  <c r="C48" i="13"/>
  <c r="J64" i="8"/>
  <c r="J56" i="8"/>
  <c r="J58" i="8"/>
  <c r="J55" i="8"/>
  <c r="J59" i="8"/>
  <c r="F153" i="8"/>
  <c r="F189" i="8"/>
  <c r="F59" i="10"/>
  <c r="F62" i="10"/>
  <c r="F54" i="10"/>
  <c r="F65" i="10"/>
  <c r="F57" i="10"/>
  <c r="F60" i="10"/>
  <c r="F61" i="10"/>
  <c r="F53" i="10"/>
  <c r="F52" i="10"/>
  <c r="F64" i="10"/>
  <c r="F56" i="10"/>
  <c r="F282" i="8"/>
  <c r="F274" i="8"/>
  <c r="F260" i="8"/>
  <c r="F252" i="8"/>
  <c r="F238" i="8"/>
  <c r="F230" i="8"/>
  <c r="F216" i="8"/>
  <c r="F208" i="8"/>
  <c r="F194" i="8"/>
  <c r="F186" i="8"/>
  <c r="F172" i="8"/>
  <c r="F164" i="8"/>
  <c r="F150" i="8"/>
  <c r="F142" i="8"/>
  <c r="F128" i="8"/>
  <c r="F120" i="8"/>
  <c r="F106" i="8"/>
  <c r="F98" i="8"/>
  <c r="F41" i="8"/>
  <c r="F33" i="8"/>
  <c r="F285" i="8"/>
  <c r="F277" i="8"/>
  <c r="F263" i="8"/>
  <c r="F255" i="8"/>
  <c r="F241" i="8"/>
  <c r="F233" i="8"/>
  <c r="F219" i="8"/>
  <c r="F280" i="8"/>
  <c r="F258" i="8"/>
  <c r="F236" i="8"/>
  <c r="F214" i="8"/>
  <c r="F192" i="8"/>
  <c r="F170" i="8"/>
  <c r="F148" i="8"/>
  <c r="F126" i="8"/>
  <c r="F104" i="8"/>
  <c r="F281" i="8"/>
  <c r="F273" i="8"/>
  <c r="F259" i="8"/>
  <c r="F251" i="8"/>
  <c r="F237" i="8"/>
  <c r="F229" i="8"/>
  <c r="F215" i="8"/>
  <c r="F207" i="8"/>
  <c r="F193" i="8"/>
  <c r="F185" i="8"/>
  <c r="F171" i="8"/>
  <c r="F163" i="8"/>
  <c r="F149" i="8"/>
  <c r="F141" i="8"/>
  <c r="F127" i="8"/>
  <c r="F119" i="8"/>
  <c r="F284" i="8"/>
  <c r="F276" i="8"/>
  <c r="F262" i="8"/>
  <c r="F254" i="8"/>
  <c r="F240" i="8"/>
  <c r="F232" i="8"/>
  <c r="F218" i="8"/>
  <c r="F210" i="8"/>
  <c r="F196" i="8"/>
  <c r="F188" i="8"/>
  <c r="F174" i="8"/>
  <c r="F166" i="8"/>
  <c r="F152" i="8"/>
  <c r="F144" i="8"/>
  <c r="F130" i="8"/>
  <c r="F122" i="8"/>
  <c r="F108" i="8"/>
  <c r="F100" i="8"/>
  <c r="F43" i="8"/>
  <c r="F11" i="8"/>
  <c r="F32" i="8"/>
  <c r="F37" i="8"/>
  <c r="F57" i="8"/>
  <c r="J60" i="8"/>
  <c r="F79" i="8"/>
  <c r="F81" i="8"/>
  <c r="F77" i="8"/>
  <c r="H81" i="8"/>
  <c r="F99" i="8"/>
  <c r="F101" i="8"/>
  <c r="F102" i="8"/>
  <c r="F103" i="8"/>
  <c r="F105" i="8"/>
  <c r="F129" i="8"/>
  <c r="F147" i="8"/>
  <c r="F165" i="8"/>
  <c r="F234" i="8"/>
  <c r="F278" i="8"/>
  <c r="F55" i="10"/>
  <c r="X5" i="12"/>
  <c r="W5" i="12"/>
  <c r="V5" i="12"/>
  <c r="L56" i="8"/>
  <c r="L64" i="8"/>
  <c r="H87" i="8"/>
  <c r="H120" i="8"/>
  <c r="L124" i="8"/>
  <c r="J126" i="8"/>
  <c r="H128" i="8"/>
  <c r="H142" i="8"/>
  <c r="L146" i="8"/>
  <c r="J148" i="8"/>
  <c r="H150" i="8"/>
  <c r="H164" i="8"/>
  <c r="L168" i="8"/>
  <c r="J170" i="8"/>
  <c r="H172" i="8"/>
  <c r="H186" i="8"/>
  <c r="L190" i="8"/>
  <c r="J192" i="8"/>
  <c r="H194" i="8"/>
  <c r="H208" i="8"/>
  <c r="L212" i="8"/>
  <c r="J214" i="8"/>
  <c r="H216" i="8"/>
  <c r="H230" i="8"/>
  <c r="L234" i="8"/>
  <c r="J236" i="8"/>
  <c r="H238" i="8"/>
  <c r="H252" i="8"/>
  <c r="L256" i="8"/>
  <c r="J258" i="8"/>
  <c r="H260" i="8"/>
  <c r="H274" i="8"/>
  <c r="L278" i="8"/>
  <c r="J280" i="8"/>
  <c r="H282" i="8"/>
  <c r="O8" i="10"/>
  <c r="F10" i="10"/>
  <c r="L12" i="10"/>
  <c r="H16" i="10"/>
  <c r="F18" i="10"/>
  <c r="L31" i="10"/>
  <c r="J33" i="10"/>
  <c r="H35" i="10"/>
  <c r="F37" i="10"/>
  <c r="L39" i="10"/>
  <c r="J41" i="10"/>
  <c r="H43" i="10"/>
  <c r="H54" i="10"/>
  <c r="L58" i="10"/>
  <c r="J60" i="10"/>
  <c r="H62" i="10"/>
  <c r="L77" i="10"/>
  <c r="J79" i="10"/>
  <c r="L85" i="10"/>
  <c r="J87" i="10"/>
  <c r="F102" i="10"/>
  <c r="L104" i="10"/>
  <c r="J5" i="12"/>
  <c r="W55" i="12"/>
  <c r="W51" i="12"/>
  <c r="W47" i="12"/>
  <c r="W56" i="12"/>
  <c r="W52" i="12"/>
  <c r="W48" i="12"/>
  <c r="W54" i="12"/>
  <c r="W50" i="12"/>
  <c r="W46" i="12"/>
  <c r="F54" i="12"/>
  <c r="F57" i="12" s="1"/>
  <c r="W9" i="12"/>
  <c r="A13" i="12"/>
  <c r="W53" i="12"/>
  <c r="L121" i="8"/>
  <c r="J123" i="8"/>
  <c r="H125" i="8"/>
  <c r="L129" i="8"/>
  <c r="J131" i="8"/>
  <c r="L143" i="8"/>
  <c r="J145" i="8"/>
  <c r="H147" i="8"/>
  <c r="L151" i="8"/>
  <c r="J153" i="8"/>
  <c r="L165" i="8"/>
  <c r="J167" i="8"/>
  <c r="H169" i="8"/>
  <c r="L173" i="8"/>
  <c r="J175" i="8"/>
  <c r="L187" i="8"/>
  <c r="J189" i="8"/>
  <c r="H191" i="8"/>
  <c r="L195" i="8"/>
  <c r="J197" i="8"/>
  <c r="L209" i="8"/>
  <c r="J211" i="8"/>
  <c r="H213" i="8"/>
  <c r="L217" i="8"/>
  <c r="J219" i="8"/>
  <c r="L231" i="8"/>
  <c r="J233" i="8"/>
  <c r="H235" i="8"/>
  <c r="L239" i="8"/>
  <c r="J241" i="8"/>
  <c r="L253" i="8"/>
  <c r="J255" i="8"/>
  <c r="H257" i="8"/>
  <c r="L261" i="8"/>
  <c r="J263" i="8"/>
  <c r="L275" i="8"/>
  <c r="J277" i="8"/>
  <c r="H279" i="8"/>
  <c r="L283" i="8"/>
  <c r="J285" i="8"/>
  <c r="F15" i="10"/>
  <c r="H32" i="10"/>
  <c r="H40" i="10"/>
  <c r="J57" i="10"/>
  <c r="J65" i="10"/>
  <c r="F99" i="10"/>
  <c r="L101" i="10"/>
  <c r="F107" i="10"/>
  <c r="L109" i="10"/>
  <c r="K5" i="12"/>
  <c r="G54" i="12"/>
  <c r="G57" i="12" s="1"/>
  <c r="C56" i="12"/>
  <c r="A12" i="12"/>
  <c r="W27" i="12"/>
  <c r="W31" i="12"/>
  <c r="W35" i="12"/>
  <c r="W39" i="12"/>
  <c r="W43" i="12"/>
  <c r="Z7" i="15"/>
  <c r="Y7" i="15"/>
  <c r="X7" i="15"/>
  <c r="W7" i="15"/>
  <c r="AA7" i="15"/>
  <c r="L120" i="8"/>
  <c r="J122" i="8"/>
  <c r="H124" i="8"/>
  <c r="L128" i="8"/>
  <c r="J130" i="8"/>
  <c r="L142" i="8"/>
  <c r="J144" i="8"/>
  <c r="H146" i="8"/>
  <c r="L150" i="8"/>
  <c r="J152" i="8"/>
  <c r="L164" i="8"/>
  <c r="J166" i="8"/>
  <c r="H168" i="8"/>
  <c r="L172" i="8"/>
  <c r="J174" i="8"/>
  <c r="L186" i="8"/>
  <c r="J188" i="8"/>
  <c r="H190" i="8"/>
  <c r="L194" i="8"/>
  <c r="J196" i="8"/>
  <c r="L208" i="8"/>
  <c r="J210" i="8"/>
  <c r="H212" i="8"/>
  <c r="L216" i="8"/>
  <c r="J218" i="8"/>
  <c r="L230" i="8"/>
  <c r="J232" i="8"/>
  <c r="H234" i="8"/>
  <c r="L238" i="8"/>
  <c r="J240" i="8"/>
  <c r="L252" i="8"/>
  <c r="J254" i="8"/>
  <c r="H256" i="8"/>
  <c r="L260" i="8"/>
  <c r="J262" i="8"/>
  <c r="L274" i="8"/>
  <c r="J276" i="8"/>
  <c r="H278" i="8"/>
  <c r="L282" i="8"/>
  <c r="J284" i="8"/>
  <c r="F14" i="10"/>
  <c r="H31" i="10"/>
  <c r="F33" i="10"/>
  <c r="H39" i="10"/>
  <c r="F41" i="10"/>
  <c r="J56" i="10"/>
  <c r="H58" i="10"/>
  <c r="J64" i="10"/>
  <c r="J75" i="10"/>
  <c r="L81" i="10"/>
  <c r="J83" i="10"/>
  <c r="O96" i="10"/>
  <c r="F98" i="10"/>
  <c r="L100" i="10"/>
  <c r="F106" i="10"/>
  <c r="L108" i="10"/>
  <c r="F56" i="12"/>
  <c r="W45" i="12"/>
  <c r="J281" i="8"/>
  <c r="H283" i="8"/>
  <c r="F11" i="10"/>
  <c r="F19" i="10"/>
  <c r="H36" i="10"/>
  <c r="J53" i="10"/>
  <c r="J61" i="10"/>
  <c r="F103" i="10"/>
  <c r="L105" i="10"/>
  <c r="C54" i="12"/>
  <c r="G56" i="12"/>
  <c r="W29" i="12"/>
  <c r="W33" i="12"/>
  <c r="W37" i="12"/>
  <c r="W41" i="12"/>
  <c r="W49" i="12"/>
  <c r="L52" i="8"/>
  <c r="L54" i="8"/>
  <c r="N74" i="8"/>
  <c r="J75" i="8"/>
  <c r="L122" i="8"/>
  <c r="J124" i="8"/>
  <c r="H126" i="8"/>
  <c r="L130" i="8"/>
  <c r="L144" i="8"/>
  <c r="J146" i="8"/>
  <c r="H148" i="8"/>
  <c r="L152" i="8"/>
  <c r="L166" i="8"/>
  <c r="J168" i="8"/>
  <c r="H170" i="8"/>
  <c r="L174" i="8"/>
  <c r="L188" i="8"/>
  <c r="J190" i="8"/>
  <c r="H192" i="8"/>
  <c r="L196" i="8"/>
  <c r="L210" i="8"/>
  <c r="J212" i="8"/>
  <c r="H214" i="8"/>
  <c r="L218" i="8"/>
  <c r="L232" i="8"/>
  <c r="J234" i="8"/>
  <c r="H236" i="8"/>
  <c r="L240" i="8"/>
  <c r="L254" i="8"/>
  <c r="J256" i="8"/>
  <c r="H258" i="8"/>
  <c r="L262" i="8"/>
  <c r="L276" i="8"/>
  <c r="J278" i="8"/>
  <c r="H280" i="8"/>
  <c r="L284" i="8"/>
  <c r="H14" i="10"/>
  <c r="F16" i="10"/>
  <c r="J31" i="10"/>
  <c r="H33" i="10"/>
  <c r="F35" i="10"/>
  <c r="L37" i="10"/>
  <c r="J39" i="10"/>
  <c r="H41" i="10"/>
  <c r="F43" i="10"/>
  <c r="O52" i="10"/>
  <c r="L56" i="10"/>
  <c r="J58" i="10"/>
  <c r="H60" i="10"/>
  <c r="L64" i="10"/>
  <c r="L75" i="10"/>
  <c r="J77" i="10"/>
  <c r="L83" i="10"/>
  <c r="J85" i="10"/>
  <c r="F100" i="10"/>
  <c r="L102" i="10"/>
  <c r="F108" i="10"/>
  <c r="F55" i="12"/>
  <c r="W10" i="12"/>
  <c r="A15" i="12"/>
  <c r="W57" i="12"/>
  <c r="U20" i="13"/>
  <c r="H11" i="10"/>
  <c r="F13" i="10"/>
  <c r="F32" i="10"/>
  <c r="L34" i="10"/>
  <c r="L42" i="10"/>
  <c r="L53" i="10"/>
  <c r="J55" i="10"/>
  <c r="H57" i="10"/>
  <c r="L61" i="10"/>
  <c r="L80" i="10"/>
  <c r="F96" i="10"/>
  <c r="F97" i="10"/>
  <c r="L99" i="10"/>
  <c r="I5" i="12"/>
  <c r="C53" i="12"/>
  <c r="C57" i="12" s="1"/>
  <c r="G55" i="12"/>
  <c r="A14" i="12"/>
  <c r="W16" i="12"/>
  <c r="W20" i="12"/>
  <c r="W24" i="12"/>
  <c r="W28" i="12"/>
  <c r="W32" i="12"/>
  <c r="W36" i="12"/>
  <c r="W40" i="12"/>
  <c r="W44" i="12"/>
  <c r="Z6" i="13"/>
  <c r="Y6" i="13"/>
  <c r="X6" i="13"/>
  <c r="W6" i="13"/>
  <c r="AA6" i="13"/>
  <c r="T20" i="13"/>
  <c r="G34" i="13"/>
  <c r="D104" i="13"/>
  <c r="E118" i="13"/>
  <c r="F132" i="13"/>
  <c r="G146" i="13"/>
  <c r="K9" i="14"/>
  <c r="V9" i="14"/>
  <c r="P23" i="14"/>
  <c r="T21" i="15"/>
  <c r="I6" i="13"/>
  <c r="D90" i="13"/>
  <c r="E104" i="13"/>
  <c r="F118" i="13"/>
  <c r="G132" i="13"/>
  <c r="Q23" i="14"/>
  <c r="I7" i="15"/>
  <c r="U21" i="15"/>
  <c r="I7" i="16"/>
  <c r="T9" i="16"/>
  <c r="U21" i="17"/>
  <c r="L6" i="13"/>
  <c r="E20" i="13"/>
  <c r="D48" i="13"/>
  <c r="E62" i="13"/>
  <c r="F76" i="13"/>
  <c r="G90" i="13"/>
  <c r="D160" i="13"/>
  <c r="Q9" i="16"/>
  <c r="T21" i="16"/>
  <c r="Q21" i="16"/>
  <c r="S9" i="16"/>
  <c r="R9" i="16"/>
  <c r="M6" i="13"/>
  <c r="F20" i="13"/>
  <c r="Q20" i="13"/>
  <c r="D34" i="13"/>
  <c r="E48" i="13"/>
  <c r="F62" i="13"/>
  <c r="G76" i="13"/>
  <c r="D146" i="13"/>
  <c r="E160" i="13"/>
  <c r="Q21" i="15"/>
  <c r="G20" i="13"/>
  <c r="R20" i="13"/>
  <c r="E34" i="13"/>
  <c r="F48" i="13"/>
  <c r="G62" i="13"/>
  <c r="D132" i="13"/>
  <c r="E146" i="13"/>
  <c r="F160" i="13"/>
  <c r="I9" i="14"/>
  <c r="T9" i="14"/>
  <c r="R21" i="15"/>
  <c r="S20" i="13"/>
  <c r="F34" i="13"/>
  <c r="G48" i="13"/>
  <c r="D118" i="13"/>
  <c r="E132" i="13"/>
  <c r="F146" i="13"/>
  <c r="O23" i="14"/>
  <c r="S21" i="15"/>
  <c r="R21" i="17"/>
  <c r="T9" i="17"/>
  <c r="Q21" i="17"/>
  <c r="S9" i="17"/>
  <c r="R9" i="17"/>
  <c r="Q9" i="17"/>
  <c r="T21" i="17"/>
  <c r="S21" i="17"/>
  <c r="U9" i="17"/>
  <c r="W7" i="16"/>
  <c r="C79" i="17"/>
  <c r="D93" i="17"/>
  <c r="C105" i="17"/>
  <c r="E107" i="17"/>
  <c r="D119" i="17"/>
  <c r="F121" i="17"/>
  <c r="E133" i="17"/>
  <c r="G135" i="17"/>
  <c r="F147" i="17"/>
  <c r="G161" i="17"/>
  <c r="C65" i="17"/>
  <c r="D79" i="17"/>
  <c r="C91" i="17"/>
  <c r="E93" i="17"/>
  <c r="D105" i="17"/>
  <c r="F107" i="17"/>
  <c r="E119" i="17"/>
  <c r="G121" i="17"/>
  <c r="F133" i="17"/>
  <c r="G147" i="17"/>
  <c r="T6" i="18"/>
  <c r="AB6" i="18"/>
  <c r="K7" i="17"/>
  <c r="E51" i="17"/>
  <c r="D63" i="17"/>
  <c r="F65" i="17"/>
  <c r="E77" i="17"/>
  <c r="G79" i="17"/>
  <c r="F91" i="17"/>
  <c r="G105" i="17"/>
  <c r="C135" i="17"/>
  <c r="D149" i="17"/>
  <c r="C161" i="17"/>
  <c r="L7" i="17"/>
  <c r="W7" i="17"/>
  <c r="F51" i="17"/>
  <c r="E63" i="17"/>
  <c r="G65" i="17"/>
  <c r="F77" i="17"/>
  <c r="G91" i="17"/>
  <c r="C121" i="17"/>
  <c r="D135" i="17"/>
  <c r="C147" i="17"/>
  <c r="E149" i="17"/>
  <c r="D161" i="17"/>
  <c r="M7" i="17"/>
  <c r="X7" i="17"/>
  <c r="G51" i="17"/>
  <c r="F63" i="17"/>
  <c r="G77" i="17"/>
  <c r="C107" i="17"/>
  <c r="D121" i="17"/>
  <c r="C133" i="17"/>
  <c r="E135" i="17"/>
  <c r="D147" i="17"/>
  <c r="F149" i="17"/>
  <c r="E161" i="17"/>
  <c r="G63" i="17"/>
  <c r="C93" i="17"/>
  <c r="D107" i="17"/>
  <c r="C119" i="17"/>
  <c r="E121" i="17"/>
  <c r="D133" i="17"/>
  <c r="F135" i="17"/>
  <c r="E147" i="17"/>
  <c r="G149" i="17"/>
  <c r="F7" i="19"/>
  <c r="N7" i="19"/>
  <c r="V7" i="19"/>
  <c r="P22" i="21"/>
  <c r="O22" i="21"/>
  <c r="N22" i="21"/>
  <c r="M22" i="21"/>
  <c r="J7" i="19"/>
  <c r="R7" i="19"/>
  <c r="S8" i="21"/>
  <c r="H8" i="21"/>
  <c r="R8" i="21"/>
  <c r="F63" i="24"/>
  <c r="H81" i="24"/>
  <c r="H84" i="24"/>
  <c r="H76" i="24"/>
  <c r="H79" i="24"/>
  <c r="H82" i="24"/>
  <c r="H85" i="24"/>
  <c r="H77" i="24"/>
  <c r="H83" i="24"/>
  <c r="H75" i="24"/>
  <c r="H86" i="24"/>
  <c r="H78" i="24"/>
  <c r="H74" i="24"/>
  <c r="H80" i="24"/>
  <c r="U21" i="22"/>
  <c r="S21" i="22"/>
  <c r="R21" i="22"/>
  <c r="L7" i="22"/>
  <c r="K7" i="22"/>
  <c r="J7" i="22"/>
  <c r="T21" i="22"/>
  <c r="F64" i="24"/>
  <c r="F56" i="24"/>
  <c r="F59" i="24"/>
  <c r="F62" i="24"/>
  <c r="F54" i="24"/>
  <c r="F65" i="24"/>
  <c r="F57" i="24"/>
  <c r="F87" i="24"/>
  <c r="F60" i="24"/>
  <c r="F58" i="24"/>
  <c r="F61" i="24"/>
  <c r="F53" i="24"/>
  <c r="F52" i="24"/>
  <c r="F42" i="24"/>
  <c r="J84" i="24"/>
  <c r="F99" i="24"/>
  <c r="F107" i="24"/>
  <c r="F121" i="24"/>
  <c r="L123" i="24"/>
  <c r="J125" i="24"/>
  <c r="H127" i="24"/>
  <c r="F129" i="24"/>
  <c r="L131" i="24"/>
  <c r="H141" i="24"/>
  <c r="F143" i="24"/>
  <c r="L145" i="24"/>
  <c r="J147" i="24"/>
  <c r="H149" i="24"/>
  <c r="F151" i="24"/>
  <c r="L152" i="24"/>
  <c r="J153" i="24"/>
  <c r="F175" i="24"/>
  <c r="F167" i="24"/>
  <c r="F173" i="24"/>
  <c r="F171" i="24"/>
  <c r="F174" i="24"/>
  <c r="F169" i="24"/>
  <c r="H164" i="24"/>
  <c r="L167" i="24"/>
  <c r="F12" i="24"/>
  <c r="F20" i="24"/>
  <c r="F30" i="24"/>
  <c r="F31" i="24"/>
  <c r="F39" i="24"/>
  <c r="H56" i="24"/>
  <c r="L60" i="24"/>
  <c r="J62" i="24"/>
  <c r="H64" i="24"/>
  <c r="F77" i="24"/>
  <c r="J81" i="24"/>
  <c r="F85" i="24"/>
  <c r="L87" i="24"/>
  <c r="F104" i="24"/>
  <c r="L120" i="24"/>
  <c r="J122" i="24"/>
  <c r="H124" i="24"/>
  <c r="F126" i="24"/>
  <c r="L128" i="24"/>
  <c r="J130" i="24"/>
  <c r="L142" i="24"/>
  <c r="J144" i="24"/>
  <c r="H146" i="24"/>
  <c r="F148" i="24"/>
  <c r="L150" i="24"/>
  <c r="F165" i="24"/>
  <c r="J174" i="24"/>
  <c r="F14" i="24"/>
  <c r="F33" i="24"/>
  <c r="F41" i="24"/>
  <c r="L54" i="24"/>
  <c r="J56" i="24"/>
  <c r="H58" i="24"/>
  <c r="L62" i="24"/>
  <c r="J64" i="24"/>
  <c r="J75" i="24"/>
  <c r="F79" i="24"/>
  <c r="L81" i="24"/>
  <c r="J83" i="24"/>
  <c r="F98" i="24"/>
  <c r="F106" i="24"/>
  <c r="F120" i="24"/>
  <c r="L122" i="24"/>
  <c r="J124" i="24"/>
  <c r="H126" i="24"/>
  <c r="F128" i="24"/>
  <c r="L130" i="24"/>
  <c r="F142" i="24"/>
  <c r="L144" i="24"/>
  <c r="J146" i="24"/>
  <c r="H148" i="24"/>
  <c r="F150" i="24"/>
  <c r="F152" i="24"/>
  <c r="H170" i="24"/>
  <c r="L172" i="24"/>
  <c r="J8" i="24"/>
  <c r="F11" i="24"/>
  <c r="F19" i="24"/>
  <c r="F38" i="24"/>
  <c r="J53" i="24"/>
  <c r="H55" i="24"/>
  <c r="L59" i="24"/>
  <c r="J61" i="24"/>
  <c r="H63" i="24"/>
  <c r="F76" i="24"/>
  <c r="L78" i="24"/>
  <c r="J80" i="24"/>
  <c r="F84" i="24"/>
  <c r="L86" i="24"/>
  <c r="F103" i="24"/>
  <c r="L119" i="24"/>
  <c r="J121" i="24"/>
  <c r="H123" i="24"/>
  <c r="F125" i="24"/>
  <c r="L127" i="24"/>
  <c r="J129" i="24"/>
  <c r="H131" i="24"/>
  <c r="L141" i="24"/>
  <c r="J143" i="24"/>
  <c r="H145" i="24"/>
  <c r="F147" i="24"/>
  <c r="L149" i="24"/>
  <c r="J151" i="24"/>
  <c r="L164" i="24"/>
  <c r="H166" i="24"/>
  <c r="F168" i="24"/>
  <c r="F16" i="24"/>
  <c r="F35" i="24"/>
  <c r="F43" i="24"/>
  <c r="L56" i="24"/>
  <c r="J58" i="24"/>
  <c r="H60" i="24"/>
  <c r="L64" i="24"/>
  <c r="J77" i="24"/>
  <c r="F81" i="24"/>
  <c r="L83" i="24"/>
  <c r="J85" i="24"/>
  <c r="H87" i="24"/>
  <c r="F100" i="24"/>
  <c r="F108" i="24"/>
  <c r="H120" i="24"/>
  <c r="F122" i="24"/>
  <c r="L124" i="24"/>
  <c r="J126" i="24"/>
  <c r="H128" i="24"/>
  <c r="F130" i="24"/>
  <c r="H142" i="24"/>
  <c r="F144" i="24"/>
  <c r="L146" i="24"/>
  <c r="J148" i="24"/>
  <c r="H150" i="24"/>
  <c r="H152" i="24"/>
  <c r="F163" i="24"/>
  <c r="L165" i="24"/>
  <c r="J169" i="24"/>
  <c r="O30" i="25"/>
  <c r="N30" i="25"/>
  <c r="N8" i="24"/>
  <c r="F21" i="24"/>
  <c r="F40" i="24"/>
  <c r="L61" i="24"/>
  <c r="H65" i="24"/>
  <c r="J82" i="24"/>
  <c r="F86" i="24"/>
  <c r="F96" i="24"/>
  <c r="F97" i="24"/>
  <c r="F105" i="24"/>
  <c r="F118" i="24"/>
  <c r="F119" i="24"/>
  <c r="L121" i="24"/>
  <c r="J123" i="24"/>
  <c r="H125" i="24"/>
  <c r="F127" i="24"/>
  <c r="L129" i="24"/>
  <c r="J131" i="24"/>
  <c r="H153" i="24"/>
  <c r="F140" i="24"/>
  <c r="F141" i="24"/>
  <c r="L143" i="24"/>
  <c r="J145" i="24"/>
  <c r="H147" i="24"/>
  <c r="F149" i="24"/>
  <c r="L151" i="24"/>
  <c r="H173" i="24"/>
  <c r="J171" i="24"/>
  <c r="L169" i="24"/>
  <c r="H165" i="24"/>
  <c r="J163" i="24"/>
  <c r="L175" i="24"/>
  <c r="H171" i="24"/>
  <c r="H174" i="24"/>
  <c r="J172" i="24"/>
  <c r="L170" i="24"/>
  <c r="J175" i="24"/>
  <c r="L173" i="24"/>
  <c r="H169" i="24"/>
  <c r="J167" i="24"/>
  <c r="H172" i="24"/>
  <c r="J170" i="24"/>
  <c r="L168" i="24"/>
  <c r="H175" i="24"/>
  <c r="J173" i="24"/>
  <c r="L171" i="24"/>
  <c r="H167" i="24"/>
  <c r="J165" i="24"/>
  <c r="L163" i="24"/>
  <c r="J166" i="24"/>
  <c r="H168" i="24"/>
  <c r="F10" i="24"/>
  <c r="D52" i="24"/>
  <c r="H54" i="24"/>
  <c r="J60" i="24"/>
  <c r="F74" i="24"/>
  <c r="F75" i="24"/>
  <c r="L77" i="24"/>
  <c r="J120" i="24"/>
  <c r="H122" i="24"/>
  <c r="L126" i="24"/>
  <c r="J128" i="24"/>
  <c r="J142" i="24"/>
  <c r="H144" i="24"/>
  <c r="F146" i="24"/>
  <c r="L148" i="24"/>
  <c r="J150" i="24"/>
  <c r="J152" i="24"/>
  <c r="H163" i="24"/>
  <c r="F164" i="24"/>
  <c r="L166" i="24"/>
  <c r="J168" i="24"/>
  <c r="F187" i="24"/>
  <c r="H189" i="24"/>
  <c r="J190" i="24"/>
  <c r="F194" i="24"/>
  <c r="L196" i="24"/>
  <c r="L188" i="24"/>
  <c r="J195" i="24"/>
  <c r="J196" i="24"/>
  <c r="L194" i="24"/>
  <c r="H190" i="24"/>
  <c r="L197" i="24"/>
  <c r="H193" i="24"/>
  <c r="J191" i="24"/>
  <c r="L189" i="24"/>
  <c r="H196" i="24"/>
  <c r="J194" i="24"/>
  <c r="L192" i="24"/>
  <c r="H188" i="24"/>
  <c r="J186" i="24"/>
  <c r="J197" i="24"/>
  <c r="L195" i="24"/>
  <c r="H191" i="24"/>
  <c r="J189" i="24"/>
  <c r="F184" i="24"/>
  <c r="F185" i="24"/>
  <c r="L186" i="24"/>
  <c r="H187" i="24"/>
  <c r="L190" i="24"/>
  <c r="H194" i="24"/>
  <c r="J193" i="24"/>
  <c r="F192" i="24"/>
  <c r="F195" i="24"/>
  <c r="F190" i="24"/>
  <c r="F193" i="24"/>
  <c r="J187" i="24"/>
  <c r="F188" i="24"/>
  <c r="H192" i="24"/>
  <c r="J96" i="25"/>
  <c r="H96" i="25"/>
  <c r="F191" i="24"/>
  <c r="H197" i="24"/>
  <c r="O52" i="25"/>
  <c r="F52" i="25"/>
  <c r="D52" i="25"/>
  <c r="H74" i="25"/>
  <c r="F74" i="25"/>
  <c r="L187" i="24"/>
  <c r="F189" i="24"/>
  <c r="J192" i="24"/>
  <c r="F196" i="24"/>
  <c r="N8" i="25"/>
  <c r="L6" i="26"/>
  <c r="L101" i="25"/>
  <c r="L109" i="25"/>
  <c r="L57" i="25"/>
  <c r="L65" i="25"/>
  <c r="L76" i="25"/>
  <c r="L84" i="25"/>
  <c r="L103" i="25"/>
  <c r="M6" i="27"/>
  <c r="L6" i="27"/>
  <c r="K6" i="27"/>
  <c r="J6" i="27"/>
  <c r="F206" i="24"/>
  <c r="F207" i="24"/>
  <c r="L209" i="24"/>
  <c r="J211" i="24"/>
  <c r="H213" i="24"/>
  <c r="F215" i="24"/>
  <c r="L217" i="24"/>
  <c r="J219" i="24"/>
  <c r="F228" i="24"/>
  <c r="F229" i="24"/>
  <c r="L231" i="24"/>
  <c r="J233" i="24"/>
  <c r="H235" i="24"/>
  <c r="F237" i="24"/>
  <c r="L239" i="24"/>
  <c r="J241" i="24"/>
  <c r="F254" i="24"/>
  <c r="F255" i="24"/>
  <c r="L257" i="24"/>
  <c r="J259" i="24"/>
  <c r="H261" i="24"/>
  <c r="F263" i="24"/>
  <c r="L265" i="24"/>
  <c r="J267" i="24"/>
  <c r="L35" i="25"/>
  <c r="L43" i="25"/>
  <c r="L54" i="25"/>
  <c r="L62" i="25"/>
  <c r="N74" i="25"/>
  <c r="L81" i="25"/>
  <c r="O96" i="25"/>
  <c r="L100" i="25"/>
  <c r="L108" i="25"/>
  <c r="I6" i="27"/>
  <c r="J208" i="24"/>
  <c r="H210" i="24"/>
  <c r="F212" i="24"/>
  <c r="L214" i="24"/>
  <c r="J216" i="24"/>
  <c r="H218" i="24"/>
  <c r="J230" i="24"/>
  <c r="H232" i="24"/>
  <c r="F234" i="24"/>
  <c r="L236" i="24"/>
  <c r="J238" i="24"/>
  <c r="H240" i="24"/>
  <c r="J256" i="24"/>
  <c r="H258" i="24"/>
  <c r="F260" i="24"/>
  <c r="L262" i="24"/>
  <c r="J264" i="24"/>
  <c r="H266" i="24"/>
  <c r="L30" i="25"/>
  <c r="L32" i="25"/>
  <c r="L40" i="25"/>
  <c r="L59" i="25"/>
  <c r="L78" i="25"/>
  <c r="L86" i="25"/>
  <c r="L97" i="25"/>
  <c r="L105" i="25"/>
  <c r="I6" i="26"/>
  <c r="G146" i="28"/>
  <c r="G160" i="28"/>
  <c r="G76" i="28"/>
  <c r="G90" i="28"/>
  <c r="G118" i="28"/>
  <c r="G132" i="28"/>
  <c r="G48" i="28"/>
  <c r="G62" i="28"/>
  <c r="G104" i="28"/>
  <c r="G20" i="28"/>
  <c r="G34" i="28"/>
  <c r="H207" i="24"/>
  <c r="F209" i="24"/>
  <c r="L211" i="24"/>
  <c r="J213" i="24"/>
  <c r="H215" i="24"/>
  <c r="F217" i="24"/>
  <c r="L219" i="24"/>
  <c r="H229" i="24"/>
  <c r="F231" i="24"/>
  <c r="L233" i="24"/>
  <c r="J235" i="24"/>
  <c r="H237" i="24"/>
  <c r="F239" i="24"/>
  <c r="L241" i="24"/>
  <c r="H255" i="24"/>
  <c r="F257" i="24"/>
  <c r="L259" i="24"/>
  <c r="J261" i="24"/>
  <c r="H263" i="24"/>
  <c r="F265" i="24"/>
  <c r="L267" i="24"/>
  <c r="L37" i="25"/>
  <c r="L56" i="25"/>
  <c r="L64" i="25"/>
  <c r="L75" i="25"/>
  <c r="L83" i="25"/>
  <c r="L102" i="25"/>
  <c r="L208" i="24"/>
  <c r="J210" i="24"/>
  <c r="H212" i="24"/>
  <c r="L216" i="24"/>
  <c r="J218" i="24"/>
  <c r="L230" i="24"/>
  <c r="J232" i="24"/>
  <c r="H234" i="24"/>
  <c r="L238" i="24"/>
  <c r="J240" i="24"/>
  <c r="L256" i="24"/>
  <c r="J258" i="24"/>
  <c r="H260" i="24"/>
  <c r="L264" i="24"/>
  <c r="J266" i="24"/>
  <c r="L34" i="25"/>
  <c r="L42" i="25"/>
  <c r="L53" i="25"/>
  <c r="L61" i="25"/>
  <c r="L80" i="25"/>
  <c r="L99" i="25"/>
  <c r="E118" i="28"/>
  <c r="E132" i="28"/>
  <c r="E146" i="28"/>
  <c r="E160" i="28"/>
  <c r="E90" i="28"/>
  <c r="E104" i="28"/>
  <c r="M6" i="28"/>
  <c r="F132" i="28"/>
  <c r="F146" i="28"/>
  <c r="F160" i="28"/>
  <c r="F76" i="28"/>
  <c r="F104" i="28"/>
  <c r="F118" i="28"/>
  <c r="H30" i="30"/>
  <c r="J30" i="30"/>
  <c r="H8" i="30"/>
  <c r="F52" i="30"/>
  <c r="O52" i="30"/>
  <c r="I6" i="28"/>
  <c r="C34" i="28"/>
  <c r="D48" i="28"/>
  <c r="E62" i="28"/>
  <c r="E76" i="28"/>
  <c r="J6" i="28"/>
  <c r="C20" i="28"/>
  <c r="D34" i="28"/>
  <c r="E48" i="28"/>
  <c r="F62" i="28"/>
  <c r="C90" i="28"/>
  <c r="C104" i="28"/>
  <c r="C118" i="28"/>
  <c r="C132" i="28"/>
  <c r="C146" i="28"/>
  <c r="K6" i="28"/>
  <c r="D20" i="28"/>
  <c r="E34" i="28"/>
  <c r="F48" i="28"/>
  <c r="D104" i="28"/>
  <c r="D118" i="28"/>
  <c r="D132" i="28"/>
  <c r="D146" i="28"/>
  <c r="D160" i="28"/>
  <c r="D90" i="28"/>
  <c r="L6" i="28"/>
  <c r="L80" i="30"/>
  <c r="L130" i="30"/>
  <c r="F128" i="30"/>
  <c r="H126" i="30"/>
  <c r="J124" i="30"/>
  <c r="L122" i="30"/>
  <c r="F120" i="30"/>
  <c r="F131" i="30"/>
  <c r="H129" i="30"/>
  <c r="J127" i="30"/>
  <c r="L125" i="30"/>
  <c r="F123" i="30"/>
  <c r="H121" i="30"/>
  <c r="J119" i="30"/>
  <c r="J130" i="30"/>
  <c r="L128" i="30"/>
  <c r="F126" i="30"/>
  <c r="H124" i="30"/>
  <c r="J122" i="30"/>
  <c r="L120" i="30"/>
  <c r="L131" i="30"/>
  <c r="F129" i="30"/>
  <c r="H127" i="30"/>
  <c r="J125" i="30"/>
  <c r="L123" i="30"/>
  <c r="F121" i="30"/>
  <c r="H119" i="30"/>
  <c r="H130" i="30"/>
  <c r="J128" i="30"/>
  <c r="L126" i="30"/>
  <c r="F124" i="30"/>
  <c r="H122" i="30"/>
  <c r="J120" i="30"/>
  <c r="F130" i="30"/>
  <c r="H128" i="30"/>
  <c r="J126" i="30"/>
  <c r="L124" i="30"/>
  <c r="F122" i="30"/>
  <c r="H120" i="30"/>
  <c r="H131" i="30"/>
  <c r="J129" i="30"/>
  <c r="L127" i="30"/>
  <c r="F125" i="30"/>
  <c r="H123" i="30"/>
  <c r="J121" i="30"/>
  <c r="L119" i="30"/>
  <c r="L152" i="30"/>
  <c r="F150" i="30"/>
  <c r="H148" i="30"/>
  <c r="J146" i="30"/>
  <c r="L144" i="30"/>
  <c r="F142" i="30"/>
  <c r="F153" i="30"/>
  <c r="H151" i="30"/>
  <c r="J149" i="30"/>
  <c r="L147" i="30"/>
  <c r="F145" i="30"/>
  <c r="H143" i="30"/>
  <c r="J141" i="30"/>
  <c r="J152" i="30"/>
  <c r="L150" i="30"/>
  <c r="F148" i="30"/>
  <c r="H146" i="30"/>
  <c r="J144" i="30"/>
  <c r="L142" i="30"/>
  <c r="L153" i="30"/>
  <c r="F151" i="30"/>
  <c r="H149" i="30"/>
  <c r="J147" i="30"/>
  <c r="L145" i="30"/>
  <c r="F143" i="30"/>
  <c r="H141" i="30"/>
  <c r="H152" i="30"/>
  <c r="J150" i="30"/>
  <c r="L148" i="30"/>
  <c r="F146" i="30"/>
  <c r="H144" i="30"/>
  <c r="J142" i="30"/>
  <c r="F152" i="30"/>
  <c r="H150" i="30"/>
  <c r="J148" i="30"/>
  <c r="L146" i="30"/>
  <c r="F144" i="30"/>
  <c r="H142" i="30"/>
  <c r="H153" i="30"/>
  <c r="J151" i="30"/>
  <c r="L149" i="30"/>
  <c r="F147" i="30"/>
  <c r="H145" i="30"/>
  <c r="J143" i="30"/>
  <c r="L141" i="30"/>
  <c r="L174" i="30"/>
  <c r="F172" i="30"/>
  <c r="H170" i="30"/>
  <c r="J168" i="30"/>
  <c r="F174" i="30"/>
  <c r="J173" i="30"/>
  <c r="H171" i="30"/>
  <c r="L170" i="30"/>
  <c r="L166" i="30"/>
  <c r="F164" i="30"/>
  <c r="J175" i="30"/>
  <c r="H173" i="30"/>
  <c r="L172" i="30"/>
  <c r="F169" i="30"/>
  <c r="F167" i="30"/>
  <c r="H165" i="30"/>
  <c r="J163" i="30"/>
  <c r="F171" i="30"/>
  <c r="J170" i="30"/>
  <c r="H168" i="30"/>
  <c r="J166" i="30"/>
  <c r="L164" i="30"/>
  <c r="H175" i="30"/>
  <c r="F173" i="30"/>
  <c r="J172" i="30"/>
  <c r="L169" i="30"/>
  <c r="L167" i="30"/>
  <c r="F165" i="30"/>
  <c r="H163" i="30"/>
  <c r="F175" i="30"/>
  <c r="J174" i="30"/>
  <c r="F168" i="30"/>
  <c r="H166" i="30"/>
  <c r="J164" i="30"/>
  <c r="H174" i="30"/>
  <c r="L173" i="30"/>
  <c r="J171" i="30"/>
  <c r="F166" i="30"/>
  <c r="H164" i="30"/>
  <c r="L175" i="30"/>
  <c r="H169" i="30"/>
  <c r="L168" i="30"/>
  <c r="H167" i="30"/>
  <c r="J165" i="30"/>
  <c r="L163" i="30"/>
  <c r="H172" i="30"/>
  <c r="N74" i="30"/>
  <c r="O74" i="30"/>
  <c r="J123" i="30"/>
  <c r="J145" i="30"/>
  <c r="J167" i="30"/>
  <c r="L64" i="30"/>
  <c r="L79" i="30"/>
  <c r="L129" i="30"/>
  <c r="L151" i="30"/>
  <c r="N8" i="30"/>
  <c r="L56" i="30"/>
  <c r="H125" i="30"/>
  <c r="H147" i="30"/>
  <c r="J169" i="30"/>
  <c r="H74" i="30"/>
  <c r="F74" i="30"/>
  <c r="F170" i="30"/>
  <c r="O184" i="30"/>
  <c r="N184" i="30"/>
  <c r="L81" i="30"/>
  <c r="L62" i="30"/>
  <c r="L54" i="30"/>
  <c r="L52" i="30"/>
  <c r="L84" i="30"/>
  <c r="L76" i="30"/>
  <c r="L65" i="30"/>
  <c r="L57" i="30"/>
  <c r="L87" i="30"/>
  <c r="L82" i="30"/>
  <c r="L63" i="30"/>
  <c r="L55" i="30"/>
  <c r="L85" i="30"/>
  <c r="L77" i="30"/>
  <c r="L58" i="30"/>
  <c r="L86" i="30"/>
  <c r="L78" i="30"/>
  <c r="L59" i="30"/>
  <c r="L53" i="30"/>
  <c r="L83" i="30"/>
  <c r="L121" i="30"/>
  <c r="J131" i="30"/>
  <c r="L143" i="30"/>
  <c r="J153" i="30"/>
  <c r="L165" i="30"/>
  <c r="N52" i="30"/>
  <c r="L75" i="30"/>
  <c r="F127" i="30"/>
  <c r="F149" i="30"/>
  <c r="L171" i="30"/>
  <c r="J53" i="30"/>
  <c r="H55" i="30"/>
  <c r="J61" i="30"/>
  <c r="H63" i="30"/>
  <c r="F65" i="30"/>
  <c r="F76" i="30"/>
  <c r="J80" i="30"/>
  <c r="H82" i="30"/>
  <c r="F84" i="30"/>
  <c r="J184" i="30"/>
  <c r="H187" i="30"/>
  <c r="F195" i="30"/>
  <c r="H230" i="30"/>
  <c r="F234" i="30"/>
  <c r="H186" i="30"/>
  <c r="J187" i="30"/>
  <c r="H195" i="30"/>
  <c r="L240" i="30"/>
  <c r="F238" i="30"/>
  <c r="H236" i="30"/>
  <c r="J234" i="30"/>
  <c r="L232" i="30"/>
  <c r="F230" i="30"/>
  <c r="H241" i="30"/>
  <c r="F239" i="30"/>
  <c r="J238" i="30"/>
  <c r="L235" i="30"/>
  <c r="F232" i="30"/>
  <c r="J231" i="30"/>
  <c r="H229" i="30"/>
  <c r="F241" i="30"/>
  <c r="J240" i="30"/>
  <c r="H238" i="30"/>
  <c r="L237" i="30"/>
  <c r="F236" i="30"/>
  <c r="J235" i="30"/>
  <c r="F229" i="30"/>
  <c r="H240" i="30"/>
  <c r="L239" i="30"/>
  <c r="J237" i="30"/>
  <c r="H233" i="30"/>
  <c r="F231" i="30"/>
  <c r="J230" i="30"/>
  <c r="L241" i="30"/>
  <c r="H235" i="30"/>
  <c r="L234" i="30"/>
  <c r="J241" i="30"/>
  <c r="H239" i="30"/>
  <c r="L238" i="30"/>
  <c r="F235" i="30"/>
  <c r="H232" i="30"/>
  <c r="L231" i="30"/>
  <c r="J229" i="30"/>
  <c r="F237" i="30"/>
  <c r="J236" i="30"/>
  <c r="H234" i="30"/>
  <c r="L233" i="30"/>
  <c r="H237" i="30"/>
  <c r="H54" i="30"/>
  <c r="J60" i="30"/>
  <c r="H62" i="30"/>
  <c r="F64" i="30"/>
  <c r="F75" i="30"/>
  <c r="J79" i="30"/>
  <c r="H81" i="30"/>
  <c r="F83" i="30"/>
  <c r="J87" i="30"/>
  <c r="H96" i="30"/>
  <c r="H118" i="30"/>
  <c r="H140" i="30"/>
  <c r="H162" i="30"/>
  <c r="J185" i="30"/>
  <c r="L186" i="30"/>
  <c r="F191" i="30"/>
  <c r="H193" i="30"/>
  <c r="J194" i="30"/>
  <c r="F206" i="30"/>
  <c r="J76" i="30"/>
  <c r="H78" i="30"/>
  <c r="J84" i="30"/>
  <c r="H86" i="30"/>
  <c r="L196" i="30"/>
  <c r="F194" i="30"/>
  <c r="H192" i="30"/>
  <c r="J190" i="30"/>
  <c r="L188" i="30"/>
  <c r="F186" i="30"/>
  <c r="L197" i="30"/>
  <c r="H191" i="30"/>
  <c r="L190" i="30"/>
  <c r="F189" i="30"/>
  <c r="J188" i="30"/>
  <c r="F193" i="30"/>
  <c r="J192" i="30"/>
  <c r="H190" i="30"/>
  <c r="L189" i="30"/>
  <c r="H194" i="30"/>
  <c r="L193" i="30"/>
  <c r="F192" i="30"/>
  <c r="J191" i="30"/>
  <c r="F185" i="30"/>
  <c r="H196" i="30"/>
  <c r="L195" i="30"/>
  <c r="L185" i="30"/>
  <c r="F190" i="30"/>
  <c r="J193" i="30"/>
  <c r="L194" i="30"/>
  <c r="H197" i="30"/>
  <c r="L228" i="30"/>
  <c r="J228" i="30"/>
  <c r="J52" i="30"/>
  <c r="H53" i="30"/>
  <c r="F55" i="30"/>
  <c r="J59" i="30"/>
  <c r="H61" i="30"/>
  <c r="F63" i="30"/>
  <c r="J78" i="30"/>
  <c r="H80" i="30"/>
  <c r="F82" i="30"/>
  <c r="J86" i="30"/>
  <c r="N96" i="30"/>
  <c r="L184" i="30"/>
  <c r="F188" i="30"/>
  <c r="H189" i="30"/>
  <c r="L192" i="30"/>
  <c r="F196" i="30"/>
  <c r="J233" i="30"/>
  <c r="J239" i="30"/>
  <c r="H250" i="30"/>
  <c r="J56" i="30"/>
  <c r="H58" i="30"/>
  <c r="J64" i="30"/>
  <c r="J75" i="30"/>
  <c r="H77" i="30"/>
  <c r="F79" i="30"/>
  <c r="F187" i="30"/>
  <c r="H188" i="30"/>
  <c r="J189" i="30"/>
  <c r="L191" i="30"/>
  <c r="J196" i="30"/>
  <c r="O206" i="30"/>
  <c r="N206" i="30"/>
  <c r="L236" i="30"/>
  <c r="F240" i="30"/>
  <c r="L207" i="30"/>
  <c r="H208" i="30"/>
  <c r="L214" i="30"/>
  <c r="H215" i="30"/>
  <c r="J217" i="30"/>
  <c r="F218" i="30"/>
  <c r="J262" i="30"/>
  <c r="L260" i="30"/>
  <c r="F258" i="30"/>
  <c r="H256" i="30"/>
  <c r="L263" i="30"/>
  <c r="F261" i="30"/>
  <c r="H259" i="30"/>
  <c r="J257" i="30"/>
  <c r="H262" i="30"/>
  <c r="J260" i="30"/>
  <c r="L258" i="30"/>
  <c r="F256" i="30"/>
  <c r="H254" i="30"/>
  <c r="F263" i="30"/>
  <c r="F260" i="30"/>
  <c r="F257" i="30"/>
  <c r="J255" i="30"/>
  <c r="F252" i="30"/>
  <c r="L252" i="30"/>
  <c r="H253" i="30"/>
  <c r="H260" i="30"/>
  <c r="J284" i="30"/>
  <c r="L282" i="30"/>
  <c r="F280" i="30"/>
  <c r="H278" i="30"/>
  <c r="J276" i="30"/>
  <c r="L274" i="30"/>
  <c r="L285" i="30"/>
  <c r="F283" i="30"/>
  <c r="H281" i="30"/>
  <c r="J279" i="30"/>
  <c r="L277" i="30"/>
  <c r="F275" i="30"/>
  <c r="H273" i="30"/>
  <c r="H284" i="30"/>
  <c r="J282" i="30"/>
  <c r="L280" i="30"/>
  <c r="F278" i="30"/>
  <c r="H276" i="30"/>
  <c r="J274" i="30"/>
  <c r="L283" i="30"/>
  <c r="J285" i="30"/>
  <c r="L284" i="30"/>
  <c r="L281" i="30"/>
  <c r="H285" i="30"/>
  <c r="H282" i="30"/>
  <c r="J281" i="30"/>
  <c r="H279" i="30"/>
  <c r="J278" i="30"/>
  <c r="J275" i="30"/>
  <c r="F284" i="30"/>
  <c r="H283" i="30"/>
  <c r="F281" i="30"/>
  <c r="H280" i="30"/>
  <c r="H277" i="30"/>
  <c r="H274" i="30"/>
  <c r="J273" i="30"/>
  <c r="L276" i="30"/>
  <c r="J280" i="30"/>
  <c r="J210" i="30"/>
  <c r="F211" i="30"/>
  <c r="L212" i="30"/>
  <c r="H213" i="30"/>
  <c r="H251" i="30"/>
  <c r="J253" i="30"/>
  <c r="F254" i="30"/>
  <c r="F259" i="30"/>
  <c r="L261" i="30"/>
  <c r="N272" i="30"/>
  <c r="H275" i="30"/>
  <c r="F279" i="30"/>
  <c r="D30" i="31"/>
  <c r="L218" i="30"/>
  <c r="F216" i="30"/>
  <c r="H214" i="30"/>
  <c r="J212" i="30"/>
  <c r="L210" i="30"/>
  <c r="F208" i="30"/>
  <c r="L208" i="30"/>
  <c r="H209" i="30"/>
  <c r="J211" i="30"/>
  <c r="F212" i="30"/>
  <c r="J218" i="30"/>
  <c r="F219" i="30"/>
  <c r="N250" i="30"/>
  <c r="L251" i="30"/>
  <c r="H252" i="30"/>
  <c r="J254" i="30"/>
  <c r="H255" i="30"/>
  <c r="L259" i="30"/>
  <c r="J263" i="30"/>
  <c r="F277" i="30"/>
  <c r="F108" i="31"/>
  <c r="F100" i="31"/>
  <c r="F81" i="31"/>
  <c r="F106" i="31"/>
  <c r="F98" i="31"/>
  <c r="F87" i="31"/>
  <c r="F79" i="31"/>
  <c r="F104" i="31"/>
  <c r="F109" i="31"/>
  <c r="F107" i="31"/>
  <c r="F86" i="31"/>
  <c r="F78" i="31"/>
  <c r="F59" i="31"/>
  <c r="F40" i="31"/>
  <c r="F32" i="31"/>
  <c r="F105" i="31"/>
  <c r="F103" i="31"/>
  <c r="F102" i="31"/>
  <c r="F101" i="31"/>
  <c r="F99" i="31"/>
  <c r="F85" i="31"/>
  <c r="F62" i="31"/>
  <c r="F54" i="31"/>
  <c r="F43" i="31"/>
  <c r="F35" i="31"/>
  <c r="F97" i="31"/>
  <c r="F80" i="31"/>
  <c r="F76" i="31"/>
  <c r="F65" i="31"/>
  <c r="F57" i="31"/>
  <c r="F38" i="31"/>
  <c r="F83" i="31"/>
  <c r="F77" i="31"/>
  <c r="F58" i="31"/>
  <c r="F84" i="31"/>
  <c r="F63" i="31"/>
  <c r="F30" i="31"/>
  <c r="F41" i="31"/>
  <c r="F82" i="31"/>
  <c r="F64" i="31"/>
  <c r="F42" i="31"/>
  <c r="F39" i="31"/>
  <c r="F36" i="31"/>
  <c r="F33" i="31"/>
  <c r="F75" i="31"/>
  <c r="F60" i="31"/>
  <c r="F37" i="31"/>
  <c r="F34" i="31"/>
  <c r="F31" i="31"/>
  <c r="F61" i="31"/>
  <c r="J258" i="30"/>
  <c r="H261" i="30"/>
  <c r="L278" i="30"/>
  <c r="F55" i="31"/>
  <c r="F53" i="31"/>
  <c r="J207" i="30"/>
  <c r="L209" i="30"/>
  <c r="H210" i="30"/>
  <c r="F213" i="30"/>
  <c r="L216" i="30"/>
  <c r="H217" i="30"/>
  <c r="J219" i="30"/>
  <c r="F251" i="30"/>
  <c r="L256" i="30"/>
  <c r="J261" i="30"/>
  <c r="F276" i="30"/>
  <c r="J283" i="30"/>
  <c r="N8" i="31"/>
  <c r="O8" i="31"/>
  <c r="F56" i="31"/>
  <c r="J43" i="33"/>
  <c r="L30" i="33"/>
  <c r="H7" i="35"/>
  <c r="I7" i="35"/>
  <c r="H29" i="35"/>
  <c r="D52" i="31"/>
  <c r="H107" i="33"/>
  <c r="H105" i="33"/>
  <c r="H103" i="33"/>
  <c r="H101" i="33"/>
  <c r="H99" i="33"/>
  <c r="H108" i="33"/>
  <c r="H106" i="33"/>
  <c r="H104" i="33"/>
  <c r="H102" i="33"/>
  <c r="H100" i="33"/>
  <c r="H98" i="33"/>
  <c r="H85" i="33"/>
  <c r="H41" i="33"/>
  <c r="H39" i="33"/>
  <c r="H37" i="33"/>
  <c r="H35" i="33"/>
  <c r="H33" i="33"/>
  <c r="H31" i="33"/>
  <c r="H15" i="33"/>
  <c r="H84" i="33"/>
  <c r="H83" i="33"/>
  <c r="H64" i="33"/>
  <c r="H62" i="33"/>
  <c r="H60" i="33"/>
  <c r="H58" i="33"/>
  <c r="H56" i="33"/>
  <c r="H54" i="33"/>
  <c r="H21" i="33"/>
  <c r="H13" i="33"/>
  <c r="H82" i="33"/>
  <c r="H77" i="33"/>
  <c r="H16" i="33"/>
  <c r="H81" i="33"/>
  <c r="H42" i="33"/>
  <c r="H40" i="33"/>
  <c r="H38" i="33"/>
  <c r="H36" i="33"/>
  <c r="H34" i="33"/>
  <c r="H32" i="33"/>
  <c r="H19" i="33"/>
  <c r="H11" i="33"/>
  <c r="H79" i="33"/>
  <c r="H63" i="33"/>
  <c r="H61" i="33"/>
  <c r="H59" i="33"/>
  <c r="H57" i="33"/>
  <c r="H55" i="33"/>
  <c r="H53" i="33"/>
  <c r="H78" i="33"/>
  <c r="H18" i="33"/>
  <c r="J8" i="33"/>
  <c r="H8" i="33"/>
  <c r="H14" i="33"/>
  <c r="H12" i="33"/>
  <c r="J30" i="33"/>
  <c r="H76" i="33"/>
  <c r="O30" i="31"/>
  <c r="N30" i="31"/>
  <c r="L108" i="33"/>
  <c r="L106" i="33"/>
  <c r="L104" i="33"/>
  <c r="L102" i="33"/>
  <c r="L100" i="33"/>
  <c r="L98" i="33"/>
  <c r="L107" i="33"/>
  <c r="L105" i="33"/>
  <c r="L103" i="33"/>
  <c r="L101" i="33"/>
  <c r="L99" i="33"/>
  <c r="L82" i="33"/>
  <c r="L42" i="33"/>
  <c r="L40" i="33"/>
  <c r="L38" i="33"/>
  <c r="L36" i="33"/>
  <c r="L34" i="33"/>
  <c r="L32" i="33"/>
  <c r="L19" i="33"/>
  <c r="L11" i="33"/>
  <c r="L81" i="33"/>
  <c r="L80" i="33"/>
  <c r="L63" i="33"/>
  <c r="L61" i="33"/>
  <c r="L59" i="33"/>
  <c r="L57" i="33"/>
  <c r="L55" i="33"/>
  <c r="L53" i="33"/>
  <c r="L17" i="33"/>
  <c r="L9" i="33"/>
  <c r="L79" i="33"/>
  <c r="L76" i="33"/>
  <c r="L20" i="33"/>
  <c r="L86" i="33"/>
  <c r="L78" i="33"/>
  <c r="L41" i="33"/>
  <c r="L39" i="33"/>
  <c r="L37" i="33"/>
  <c r="L35" i="33"/>
  <c r="L33" i="33"/>
  <c r="L31" i="33"/>
  <c r="L15" i="33"/>
  <c r="N8" i="33"/>
  <c r="L84" i="33"/>
  <c r="L64" i="33"/>
  <c r="L62" i="33"/>
  <c r="L60" i="33"/>
  <c r="L58" i="33"/>
  <c r="L56" i="33"/>
  <c r="L54" i="33"/>
  <c r="L85" i="33"/>
  <c r="L8" i="33"/>
  <c r="L14" i="33"/>
  <c r="L13" i="33"/>
  <c r="L12" i="33"/>
  <c r="L10" i="33"/>
  <c r="L77" i="33"/>
  <c r="L18" i="33"/>
  <c r="H10" i="33"/>
  <c r="H86" i="33"/>
  <c r="O74" i="31"/>
  <c r="S5" i="40"/>
  <c r="BB7" i="35"/>
  <c r="AZ7" i="35"/>
  <c r="AX7" i="35"/>
  <c r="BA7" i="35"/>
  <c r="AY7" i="35"/>
  <c r="F16" i="33"/>
  <c r="F98" i="33"/>
  <c r="H106" i="31"/>
  <c r="H98" i="31"/>
  <c r="H87" i="31"/>
  <c r="H79" i="31"/>
  <c r="H104" i="31"/>
  <c r="H85" i="31"/>
  <c r="H102" i="31"/>
  <c r="L30" i="31"/>
  <c r="L32" i="31"/>
  <c r="J34" i="31"/>
  <c r="H36" i="31"/>
  <c r="L40" i="31"/>
  <c r="J42" i="31"/>
  <c r="J53" i="31"/>
  <c r="H55" i="31"/>
  <c r="L59" i="31"/>
  <c r="H63" i="31"/>
  <c r="L78" i="31"/>
  <c r="L82" i="31"/>
  <c r="H84" i="31"/>
  <c r="F19" i="33"/>
  <c r="F100" i="33"/>
  <c r="AN29" i="35"/>
  <c r="F7" i="40"/>
  <c r="F10" i="40"/>
  <c r="F6" i="40"/>
  <c r="F5" i="40"/>
  <c r="F9" i="40"/>
  <c r="F8" i="40"/>
  <c r="J104" i="31"/>
  <c r="J85" i="31"/>
  <c r="J102" i="31"/>
  <c r="J83" i="31"/>
  <c r="J108" i="31"/>
  <c r="J100" i="31"/>
  <c r="J31" i="31"/>
  <c r="L37" i="31"/>
  <c r="J39" i="31"/>
  <c r="H41" i="31"/>
  <c r="L56" i="31"/>
  <c r="J58" i="31"/>
  <c r="H60" i="31"/>
  <c r="L64" i="31"/>
  <c r="L75" i="31"/>
  <c r="J77" i="31"/>
  <c r="J79" i="31"/>
  <c r="F65" i="33"/>
  <c r="H52" i="33"/>
  <c r="L102" i="31"/>
  <c r="L83" i="31"/>
  <c r="L108" i="31"/>
  <c r="L100" i="31"/>
  <c r="L81" i="31"/>
  <c r="L106" i="31"/>
  <c r="L98" i="31"/>
  <c r="L34" i="31"/>
  <c r="J36" i="31"/>
  <c r="H38" i="31"/>
  <c r="L42" i="31"/>
  <c r="L53" i="31"/>
  <c r="J55" i="31"/>
  <c r="H57" i="31"/>
  <c r="L61" i="31"/>
  <c r="J63" i="31"/>
  <c r="H65" i="31"/>
  <c r="H76" i="31"/>
  <c r="H80" i="31"/>
  <c r="J84" i="31"/>
  <c r="O96" i="31"/>
  <c r="H97" i="31"/>
  <c r="H99" i="31"/>
  <c r="H100" i="31"/>
  <c r="H101" i="31"/>
  <c r="H103" i="31"/>
  <c r="C87" i="33"/>
  <c r="F30" i="33"/>
  <c r="F43" i="33"/>
  <c r="F8" i="38"/>
  <c r="F7" i="38"/>
  <c r="F5" i="38"/>
  <c r="F9" i="38"/>
  <c r="H5" i="38"/>
  <c r="F10" i="38"/>
  <c r="F6" i="38"/>
  <c r="F86" i="33"/>
  <c r="F84" i="33"/>
  <c r="F82" i="33"/>
  <c r="F80" i="33"/>
  <c r="F107" i="33"/>
  <c r="F105" i="33"/>
  <c r="F103" i="33"/>
  <c r="F101" i="33"/>
  <c r="F85" i="33"/>
  <c r="F83" i="33"/>
  <c r="F81" i="33"/>
  <c r="F79" i="33"/>
  <c r="F63" i="33"/>
  <c r="F61" i="33"/>
  <c r="F59" i="33"/>
  <c r="F57" i="33"/>
  <c r="F55" i="33"/>
  <c r="F53" i="33"/>
  <c r="F17" i="33"/>
  <c r="F9" i="33"/>
  <c r="F8" i="33"/>
  <c r="F78" i="33"/>
  <c r="F76" i="33"/>
  <c r="F41" i="33"/>
  <c r="F39" i="33"/>
  <c r="F37" i="33"/>
  <c r="F35" i="33"/>
  <c r="F33" i="33"/>
  <c r="F31" i="33"/>
  <c r="F15" i="33"/>
  <c r="F106" i="33"/>
  <c r="F102" i="33"/>
  <c r="F18" i="33"/>
  <c r="F64" i="33"/>
  <c r="F62" i="33"/>
  <c r="F60" i="33"/>
  <c r="F58" i="33"/>
  <c r="F56" i="33"/>
  <c r="F54" i="33"/>
  <c r="F21" i="33"/>
  <c r="F13" i="33"/>
  <c r="F42" i="33"/>
  <c r="F40" i="33"/>
  <c r="F38" i="33"/>
  <c r="F36" i="33"/>
  <c r="F34" i="33"/>
  <c r="F32" i="33"/>
  <c r="C109" i="33"/>
  <c r="J35" i="33"/>
  <c r="J37" i="33"/>
  <c r="J39" i="33"/>
  <c r="J85" i="33"/>
  <c r="J83" i="33"/>
  <c r="J81" i="33"/>
  <c r="J79" i="33"/>
  <c r="J108" i="33"/>
  <c r="J106" i="33"/>
  <c r="J104" i="33"/>
  <c r="J102" i="33"/>
  <c r="J100" i="33"/>
  <c r="J86" i="33"/>
  <c r="J84" i="33"/>
  <c r="J82" i="33"/>
  <c r="J80" i="33"/>
  <c r="J78" i="33"/>
  <c r="J9" i="33"/>
  <c r="J17" i="33"/>
  <c r="O30" i="33"/>
  <c r="L52" i="33"/>
  <c r="J53" i="33"/>
  <c r="J55" i="33"/>
  <c r="J57" i="33"/>
  <c r="J59" i="33"/>
  <c r="J61" i="33"/>
  <c r="J63" i="33"/>
  <c r="J96" i="33"/>
  <c r="AF7" i="35"/>
  <c r="N52" i="33"/>
  <c r="J99" i="33"/>
  <c r="J103" i="33"/>
  <c r="J107" i="33"/>
  <c r="J11" i="33"/>
  <c r="J19" i="33"/>
  <c r="J32" i="33"/>
  <c r="J34" i="33"/>
  <c r="J36" i="33"/>
  <c r="J38" i="33"/>
  <c r="J40" i="33"/>
  <c r="J42" i="33"/>
  <c r="O52" i="33"/>
  <c r="J98" i="33"/>
  <c r="X7" i="35"/>
  <c r="N123" i="37"/>
  <c r="M123" i="37"/>
  <c r="L123" i="37"/>
  <c r="K123" i="37"/>
  <c r="O123" i="37"/>
  <c r="J77" i="33"/>
  <c r="Y29" i="35"/>
  <c r="X29" i="35"/>
  <c r="K5" i="37"/>
  <c r="P5" i="37"/>
  <c r="L5" i="37"/>
  <c r="J13" i="33"/>
  <c r="J21" i="33"/>
  <c r="H30" i="33"/>
  <c r="J54" i="33"/>
  <c r="J56" i="33"/>
  <c r="J58" i="33"/>
  <c r="J60" i="33"/>
  <c r="J62" i="33"/>
  <c r="J64" i="33"/>
  <c r="N74" i="33"/>
  <c r="O7" i="35"/>
  <c r="M5" i="37"/>
  <c r="AP7" i="35"/>
  <c r="Q5" i="37"/>
  <c r="O5" i="37"/>
  <c r="S5" i="37"/>
  <c r="J5" i="38"/>
  <c r="I5" i="38"/>
  <c r="N5" i="40"/>
  <c r="L5" i="40"/>
  <c r="N5" i="41"/>
  <c r="M5" i="41"/>
  <c r="Q5" i="41"/>
  <c r="L5" i="41"/>
  <c r="D146" i="41"/>
  <c r="I29" i="35"/>
  <c r="R5" i="37"/>
  <c r="L5" i="38"/>
  <c r="O133" i="39"/>
  <c r="N133" i="39"/>
  <c r="M133" i="39"/>
  <c r="K133" i="39"/>
  <c r="M5" i="40"/>
  <c r="P5" i="41"/>
  <c r="I5" i="37"/>
  <c r="G5" i="37"/>
  <c r="T5" i="37"/>
  <c r="M5" i="38"/>
  <c r="R5" i="40"/>
  <c r="C16" i="41"/>
  <c r="S5" i="41"/>
  <c r="R5" i="41"/>
  <c r="T5" i="38"/>
  <c r="S5" i="38"/>
  <c r="R5" i="38"/>
  <c r="Q5" i="38"/>
  <c r="H123" i="37"/>
  <c r="N5" i="38"/>
  <c r="L133" i="38"/>
  <c r="M5" i="39"/>
  <c r="F9" i="39"/>
  <c r="T5" i="40"/>
  <c r="D16" i="41"/>
  <c r="C146" i="43"/>
  <c r="O135" i="43"/>
  <c r="N135" i="43"/>
  <c r="G133" i="38"/>
  <c r="O133" i="38"/>
  <c r="H5" i="39"/>
  <c r="P5" i="39"/>
  <c r="O135" i="41"/>
  <c r="N135" i="41"/>
  <c r="M135" i="41"/>
  <c r="K135" i="41"/>
  <c r="H133" i="38"/>
  <c r="I5" i="39"/>
  <c r="Q5" i="39"/>
  <c r="F7" i="39"/>
  <c r="G133" i="39"/>
  <c r="H5" i="40"/>
  <c r="P5" i="40"/>
  <c r="N133" i="40"/>
  <c r="L135" i="41"/>
  <c r="J5" i="39"/>
  <c r="R5" i="39"/>
  <c r="H133" i="39"/>
  <c r="I5" i="40"/>
  <c r="Q5" i="40"/>
  <c r="G133" i="40"/>
  <c r="O133" i="40"/>
  <c r="S5" i="39"/>
  <c r="F12" i="41"/>
  <c r="F9" i="41"/>
  <c r="F13" i="41"/>
  <c r="Q5" i="42"/>
  <c r="F5" i="41"/>
  <c r="H5" i="42"/>
  <c r="R5" i="42"/>
  <c r="M5" i="43"/>
  <c r="E146" i="43"/>
  <c r="F10" i="41"/>
  <c r="G135" i="41"/>
  <c r="I5" i="42"/>
  <c r="S5" i="42"/>
  <c r="N5" i="43"/>
  <c r="I135" i="43"/>
  <c r="H135" i="43"/>
  <c r="G135" i="43"/>
  <c r="L135" i="43"/>
  <c r="H135" i="41"/>
  <c r="C146" i="41"/>
  <c r="R5" i="43"/>
  <c r="N5" i="42"/>
  <c r="L5" i="42"/>
  <c r="N135" i="42"/>
  <c r="M135" i="42"/>
  <c r="L135" i="42"/>
  <c r="K135" i="42"/>
  <c r="C146" i="42"/>
  <c r="T5" i="43"/>
  <c r="H5" i="43"/>
  <c r="P5" i="43"/>
  <c r="I5" i="43"/>
  <c r="Q5" i="43"/>
  <c r="D146" i="43"/>
  <c r="AB65" i="18" l="1"/>
  <c r="AB60" i="18"/>
  <c r="K138" i="18"/>
  <c r="K86" i="18"/>
  <c r="K52" i="18"/>
  <c r="AB107" i="18"/>
  <c r="AB33" i="18"/>
  <c r="K158" i="18"/>
  <c r="K107" i="18"/>
  <c r="K51" i="18"/>
  <c r="K29" i="18"/>
  <c r="K140" i="18"/>
  <c r="K88" i="18"/>
  <c r="AB152" i="18"/>
  <c r="AB23" i="18"/>
  <c r="M25" i="16"/>
  <c r="AB15" i="18"/>
  <c r="M116" i="16"/>
  <c r="M56" i="16"/>
  <c r="K156" i="18"/>
  <c r="K15" i="18"/>
  <c r="M156" i="16"/>
  <c r="M122" i="16"/>
  <c r="AB97" i="18"/>
  <c r="AB45" i="18"/>
  <c r="M127" i="16"/>
  <c r="M101" i="16"/>
  <c r="K13" i="18"/>
  <c r="M100" i="16"/>
  <c r="M40" i="16"/>
  <c r="AB123" i="18"/>
  <c r="AB32" i="18"/>
  <c r="AB144" i="18"/>
  <c r="M122" i="17"/>
  <c r="M30" i="17"/>
  <c r="M86" i="16"/>
  <c r="M89" i="16"/>
  <c r="K45" i="18"/>
  <c r="M29" i="16"/>
  <c r="K23" i="18"/>
  <c r="M73" i="17"/>
  <c r="M142" i="17"/>
  <c r="F87" i="33"/>
  <c r="AB142" i="18"/>
  <c r="AB112" i="18"/>
  <c r="AB95" i="18"/>
  <c r="AB158" i="18"/>
  <c r="AB141" i="18"/>
  <c r="AB111" i="18"/>
  <c r="AB89" i="18"/>
  <c r="AB68" i="18"/>
  <c r="AB59" i="18"/>
  <c r="AB38" i="18"/>
  <c r="AB156" i="18"/>
  <c r="AB126" i="18"/>
  <c r="AB109" i="18"/>
  <c r="AB79" i="18"/>
  <c r="AB74" i="18"/>
  <c r="AB57" i="18"/>
  <c r="AB27" i="18"/>
  <c r="AB101" i="18"/>
  <c r="AB39" i="18"/>
  <c r="AB149" i="18"/>
  <c r="AB52" i="18"/>
  <c r="AB71" i="18"/>
  <c r="AB41" i="18"/>
  <c r="M140" i="16"/>
  <c r="M97" i="16"/>
  <c r="M88" i="16"/>
  <c r="M62" i="16"/>
  <c r="M45" i="16"/>
  <c r="M72" i="16"/>
  <c r="M13" i="16"/>
  <c r="M155" i="16"/>
  <c r="M138" i="16"/>
  <c r="M96" i="17"/>
  <c r="M129" i="16"/>
  <c r="K139" i="42"/>
  <c r="K139" i="41"/>
  <c r="K151" i="18"/>
  <c r="K121" i="18"/>
  <c r="K99" i="18"/>
  <c r="K69" i="18"/>
  <c r="K128" i="18"/>
  <c r="K81" i="18"/>
  <c r="K38" i="18"/>
  <c r="K149" i="18"/>
  <c r="K32" i="18"/>
  <c r="M145" i="16"/>
  <c r="M85" i="16"/>
  <c r="M15" i="16"/>
  <c r="K27" i="18"/>
  <c r="M39" i="16"/>
  <c r="AB114" i="18"/>
  <c r="M11" i="17"/>
  <c r="M75" i="16"/>
  <c r="K96" i="18"/>
  <c r="M41" i="17"/>
  <c r="M160" i="16"/>
  <c r="M18" i="16"/>
  <c r="AB140" i="18"/>
  <c r="M113" i="17"/>
  <c r="M125" i="17"/>
  <c r="M103" i="16"/>
  <c r="M156" i="17"/>
  <c r="M53" i="17"/>
  <c r="M124" i="16"/>
  <c r="M53" i="16"/>
  <c r="K28" i="18"/>
  <c r="M46" i="16"/>
  <c r="M139" i="17"/>
  <c r="M141" i="16"/>
  <c r="K135" i="18"/>
  <c r="M16" i="16"/>
  <c r="M27" i="17"/>
  <c r="M38" i="16"/>
  <c r="M96" i="16"/>
  <c r="M69" i="16"/>
  <c r="M130" i="17"/>
  <c r="K19" i="18"/>
  <c r="K143" i="41"/>
  <c r="K138" i="41"/>
  <c r="AB42" i="18"/>
  <c r="AB25" i="18"/>
  <c r="AB40" i="18"/>
  <c r="M128" i="16"/>
  <c r="M68" i="16"/>
  <c r="M159" i="16"/>
  <c r="M47" i="16"/>
  <c r="AB30" i="18"/>
  <c r="AB10" i="18"/>
  <c r="M58" i="16"/>
  <c r="AB58" i="18"/>
  <c r="AB17" i="18"/>
  <c r="M143" i="16"/>
  <c r="AB157" i="18"/>
  <c r="K67" i="18"/>
  <c r="K17" i="18"/>
  <c r="M29" i="17"/>
  <c r="M157" i="16"/>
  <c r="M114" i="16"/>
  <c r="M71" i="16"/>
  <c r="M16" i="17"/>
  <c r="M159" i="17"/>
  <c r="M56" i="17"/>
  <c r="M34" i="16"/>
  <c r="M155" i="17"/>
  <c r="AB93" i="18"/>
  <c r="M70" i="17"/>
  <c r="M87" i="16"/>
  <c r="M151" i="17"/>
  <c r="M52" i="16"/>
  <c r="M132" i="16"/>
  <c r="K54" i="18"/>
  <c r="M98" i="16"/>
  <c r="M108" i="17"/>
  <c r="AB155" i="18"/>
  <c r="AB125" i="18"/>
  <c r="AB103" i="18"/>
  <c r="AB82" i="18"/>
  <c r="AB73" i="18"/>
  <c r="AB150" i="18"/>
  <c r="AB128" i="18"/>
  <c r="AB98" i="18"/>
  <c r="AB81" i="18"/>
  <c r="AB46" i="18"/>
  <c r="AB29" i="18"/>
  <c r="AB139" i="18"/>
  <c r="AB117" i="18"/>
  <c r="AB87" i="18"/>
  <c r="AB66" i="18"/>
  <c r="AB44" i="18"/>
  <c r="K24" i="18"/>
  <c r="M154" i="16"/>
  <c r="M94" i="16"/>
  <c r="M19" i="16"/>
  <c r="AB153" i="18"/>
  <c r="AB67" i="18"/>
  <c r="K18" i="18"/>
  <c r="M10" i="17"/>
  <c r="M139" i="16"/>
  <c r="AB54" i="18"/>
  <c r="AB28" i="18"/>
  <c r="M15" i="17"/>
  <c r="M144" i="16"/>
  <c r="M118" i="16"/>
  <c r="M84" i="16"/>
  <c r="M24" i="16"/>
  <c r="M24" i="17"/>
  <c r="M31" i="16"/>
  <c r="M10" i="16"/>
  <c r="K57" i="18"/>
  <c r="AB12" i="18"/>
  <c r="M54" i="16"/>
  <c r="AB13" i="18"/>
  <c r="M70" i="16"/>
  <c r="M12" i="16"/>
  <c r="K117" i="18"/>
  <c r="M146" i="16"/>
  <c r="AB127" i="18"/>
  <c r="K31" i="18"/>
  <c r="AB9" i="18"/>
  <c r="M87" i="17"/>
  <c r="M158" i="16"/>
  <c r="K100" i="18"/>
  <c r="M60" i="16"/>
  <c r="M39" i="17"/>
  <c r="K152" i="18"/>
  <c r="K83" i="18"/>
  <c r="AB56" i="18"/>
  <c r="AB96" i="18"/>
  <c r="AB80" i="18"/>
  <c r="AB14" i="18"/>
  <c r="M117" i="16"/>
  <c r="M83" i="16"/>
  <c r="M57" i="16"/>
  <c r="AB24" i="18"/>
  <c r="M131" i="16"/>
  <c r="M28" i="16"/>
  <c r="AB75" i="18"/>
  <c r="M150" i="16"/>
  <c r="M43" i="16"/>
  <c r="M55" i="16"/>
  <c r="M44" i="16"/>
  <c r="M20" i="16"/>
  <c r="M17" i="16"/>
  <c r="AB110" i="18"/>
  <c r="D57" i="12"/>
  <c r="AB159" i="18"/>
  <c r="AB138" i="18"/>
  <c r="AB129" i="18"/>
  <c r="AB108" i="18"/>
  <c r="AB86" i="18"/>
  <c r="K155" i="18"/>
  <c r="K125" i="18"/>
  <c r="K103" i="18"/>
  <c r="K73" i="18"/>
  <c r="K26" i="18"/>
  <c r="AB154" i="18"/>
  <c r="AB137" i="18"/>
  <c r="AB102" i="18"/>
  <c r="AB85" i="18"/>
  <c r="AB55" i="18"/>
  <c r="AB51" i="18"/>
  <c r="K137" i="18"/>
  <c r="K85" i="18"/>
  <c r="K42" i="18"/>
  <c r="K114" i="18"/>
  <c r="AB143" i="18"/>
  <c r="AB122" i="18"/>
  <c r="AB100" i="18"/>
  <c r="AB70" i="18"/>
  <c r="AB53" i="18"/>
  <c r="AB18" i="18"/>
  <c r="K74" i="18"/>
  <c r="K41" i="18"/>
  <c r="M137" i="16"/>
  <c r="M102" i="16"/>
  <c r="M76" i="16"/>
  <c r="M11" i="16"/>
  <c r="AB84" i="18"/>
  <c r="K44" i="18"/>
  <c r="AB11" i="18"/>
  <c r="M108" i="16"/>
  <c r="AB131" i="18"/>
  <c r="AB37" i="18"/>
  <c r="M153" i="16"/>
  <c r="M67" i="16"/>
  <c r="M32" i="16"/>
  <c r="K113" i="18"/>
  <c r="AB43" i="18"/>
  <c r="M32" i="17"/>
  <c r="M152" i="16"/>
  <c r="M14" i="16"/>
  <c r="M38" i="17"/>
  <c r="M13" i="17"/>
  <c r="M80" i="16"/>
  <c r="M44" i="17"/>
  <c r="M112" i="16"/>
  <c r="M90" i="17"/>
  <c r="M20" i="17"/>
  <c r="O141" i="42"/>
  <c r="N141" i="42"/>
  <c r="M141" i="42"/>
  <c r="L141" i="42"/>
  <c r="M140" i="42"/>
  <c r="L140" i="42"/>
  <c r="O140" i="42"/>
  <c r="N140" i="42"/>
  <c r="L137" i="42"/>
  <c r="N137" i="42"/>
  <c r="M137" i="42"/>
  <c r="O137" i="42"/>
  <c r="L145" i="42"/>
  <c r="N145" i="42"/>
  <c r="O145" i="42"/>
  <c r="M145" i="42"/>
  <c r="M142" i="42"/>
  <c r="O142" i="42"/>
  <c r="L142" i="42"/>
  <c r="N142" i="42"/>
  <c r="O139" i="42"/>
  <c r="L139" i="42"/>
  <c r="N139" i="42"/>
  <c r="M139" i="42"/>
  <c r="I137" i="41"/>
  <c r="H137" i="41"/>
  <c r="K137" i="41" s="1"/>
  <c r="G137" i="41"/>
  <c r="I143" i="43"/>
  <c r="H143" i="43"/>
  <c r="K143" i="43" s="1"/>
  <c r="G143" i="43"/>
  <c r="I141" i="43"/>
  <c r="H141" i="43"/>
  <c r="K141" i="43" s="1"/>
  <c r="G141" i="43"/>
  <c r="I140" i="43"/>
  <c r="H140" i="43"/>
  <c r="K140" i="43" s="1"/>
  <c r="G140" i="43"/>
  <c r="H137" i="43"/>
  <c r="K137" i="43" s="1"/>
  <c r="G137" i="43"/>
  <c r="I137" i="43"/>
  <c r="H145" i="43"/>
  <c r="K145" i="43" s="1"/>
  <c r="G145" i="43"/>
  <c r="I145" i="43"/>
  <c r="G142" i="43"/>
  <c r="I142" i="43"/>
  <c r="H142" i="43"/>
  <c r="K142" i="43" s="1"/>
  <c r="H139" i="43"/>
  <c r="K139" i="43" s="1"/>
  <c r="G139" i="43"/>
  <c r="I139" i="43"/>
  <c r="O138" i="42"/>
  <c r="N138" i="42"/>
  <c r="M138" i="42"/>
  <c r="L138" i="42"/>
  <c r="H140" i="41"/>
  <c r="K140" i="41" s="1"/>
  <c r="G140" i="41"/>
  <c r="I140" i="41"/>
  <c r="P13" i="41"/>
  <c r="S13" i="41"/>
  <c r="R13" i="41"/>
  <c r="T13" i="41"/>
  <c r="Q13" i="41"/>
  <c r="H13" i="41"/>
  <c r="J13" i="41"/>
  <c r="I13" i="41"/>
  <c r="P9" i="41"/>
  <c r="S9" i="41"/>
  <c r="T9" i="41"/>
  <c r="R9" i="41"/>
  <c r="Q9" i="41"/>
  <c r="H9" i="41"/>
  <c r="J9" i="41"/>
  <c r="I9" i="41"/>
  <c r="F6" i="41"/>
  <c r="E16" i="41"/>
  <c r="F16" i="41" s="1"/>
  <c r="I144" i="41"/>
  <c r="H144" i="41"/>
  <c r="K144" i="41" s="1"/>
  <c r="G144" i="41"/>
  <c r="O136" i="42"/>
  <c r="N136" i="42"/>
  <c r="M136" i="42"/>
  <c r="J146" i="42"/>
  <c r="L136" i="42"/>
  <c r="R12" i="41"/>
  <c r="Q12" i="41"/>
  <c r="P12" i="41"/>
  <c r="T12" i="41"/>
  <c r="S12" i="41"/>
  <c r="J12" i="41"/>
  <c r="I12" i="41"/>
  <c r="H12" i="41"/>
  <c r="T15" i="41"/>
  <c r="S15" i="41"/>
  <c r="R15" i="41"/>
  <c r="Q15" i="41"/>
  <c r="P15" i="41"/>
  <c r="J15" i="41"/>
  <c r="I15" i="41"/>
  <c r="H15" i="41"/>
  <c r="O142" i="41"/>
  <c r="N142" i="41"/>
  <c r="M142" i="41"/>
  <c r="L142" i="41"/>
  <c r="O137" i="41"/>
  <c r="N137" i="41"/>
  <c r="M137" i="41"/>
  <c r="L137" i="41"/>
  <c r="P10" i="40"/>
  <c r="T10" i="40"/>
  <c r="AA20" i="40"/>
  <c r="R10" i="40"/>
  <c r="S10" i="40"/>
  <c r="Q10" i="40"/>
  <c r="H10" i="40"/>
  <c r="J10" i="40"/>
  <c r="I10" i="40"/>
  <c r="P6" i="40"/>
  <c r="T6" i="40"/>
  <c r="R6" i="40"/>
  <c r="S6" i="40"/>
  <c r="Q6" i="40"/>
  <c r="H6" i="40"/>
  <c r="J6" i="40"/>
  <c r="I6" i="40"/>
  <c r="L9" i="38"/>
  <c r="N9" i="38"/>
  <c r="Q10" i="39"/>
  <c r="P10" i="39"/>
  <c r="S10" i="39"/>
  <c r="T10" i="39"/>
  <c r="R10" i="39"/>
  <c r="AA20" i="39"/>
  <c r="I10" i="39"/>
  <c r="H10" i="39"/>
  <c r="J10" i="39"/>
  <c r="L8" i="39"/>
  <c r="N8" i="39"/>
  <c r="Q6" i="39"/>
  <c r="P6" i="39"/>
  <c r="S6" i="39"/>
  <c r="T6" i="39"/>
  <c r="R6" i="39"/>
  <c r="I6" i="39"/>
  <c r="H6" i="39"/>
  <c r="J6" i="39"/>
  <c r="O140" i="41"/>
  <c r="N140" i="41"/>
  <c r="M140" i="41"/>
  <c r="L140" i="41"/>
  <c r="N145" i="41"/>
  <c r="O145" i="41"/>
  <c r="M145" i="41"/>
  <c r="L145" i="41"/>
  <c r="M139" i="41"/>
  <c r="L139" i="41"/>
  <c r="O139" i="41"/>
  <c r="N139" i="41"/>
  <c r="J146" i="41"/>
  <c r="N136" i="41"/>
  <c r="O136" i="41"/>
  <c r="L136" i="41"/>
  <c r="M136" i="41"/>
  <c r="O141" i="41"/>
  <c r="M141" i="41"/>
  <c r="N141" i="41"/>
  <c r="L141" i="41"/>
  <c r="O138" i="41"/>
  <c r="N138" i="41"/>
  <c r="L138" i="41"/>
  <c r="M138" i="41"/>
  <c r="L143" i="41"/>
  <c r="N143" i="41"/>
  <c r="M143" i="41"/>
  <c r="O143" i="41"/>
  <c r="R9" i="40"/>
  <c r="Q9" i="40"/>
  <c r="P9" i="40"/>
  <c r="T9" i="40"/>
  <c r="S9" i="40"/>
  <c r="J9" i="40"/>
  <c r="I9" i="40"/>
  <c r="H9" i="40"/>
  <c r="M9" i="40"/>
  <c r="N8" i="38"/>
  <c r="L8" i="38"/>
  <c r="I126" i="37"/>
  <c r="H126" i="37"/>
  <c r="G126" i="37"/>
  <c r="S9" i="39"/>
  <c r="R9" i="39"/>
  <c r="Q9" i="39"/>
  <c r="P9" i="39"/>
  <c r="T9" i="39"/>
  <c r="J9" i="39"/>
  <c r="I9" i="39"/>
  <c r="H9" i="39"/>
  <c r="M9" i="39"/>
  <c r="I134" i="39"/>
  <c r="H134" i="39"/>
  <c r="G134" i="39"/>
  <c r="N10" i="39"/>
  <c r="M10" i="39"/>
  <c r="L10" i="39"/>
  <c r="T8" i="39"/>
  <c r="S8" i="39"/>
  <c r="R8" i="39"/>
  <c r="Q8" i="39"/>
  <c r="P8" i="39"/>
  <c r="M8" i="39"/>
  <c r="J8" i="39"/>
  <c r="I8" i="39"/>
  <c r="H8" i="39"/>
  <c r="N6" i="39"/>
  <c r="M6" i="39"/>
  <c r="L6" i="39"/>
  <c r="I127" i="37"/>
  <c r="F129" i="37"/>
  <c r="G127" i="37"/>
  <c r="H127" i="37"/>
  <c r="T9" i="38"/>
  <c r="S9" i="38"/>
  <c r="R9" i="38"/>
  <c r="Q9" i="38"/>
  <c r="P9" i="38"/>
  <c r="R6" i="38"/>
  <c r="Q6" i="38"/>
  <c r="P6" i="38"/>
  <c r="T6" i="38"/>
  <c r="S6" i="38"/>
  <c r="AA20" i="38"/>
  <c r="R10" i="38"/>
  <c r="Q10" i="38"/>
  <c r="P10" i="38"/>
  <c r="T10" i="38"/>
  <c r="S10" i="38"/>
  <c r="P7" i="38"/>
  <c r="R7" i="38"/>
  <c r="T7" i="38"/>
  <c r="AA19" i="38" s="1"/>
  <c r="S7" i="38"/>
  <c r="Q7" i="38"/>
  <c r="AN30" i="35"/>
  <c r="AO30" i="35"/>
  <c r="AN17" i="35"/>
  <c r="AR17" i="35"/>
  <c r="AP17" i="35"/>
  <c r="AQ17" i="35"/>
  <c r="AO17" i="35"/>
  <c r="AN16" i="35"/>
  <c r="AR16" i="35"/>
  <c r="AP16" i="35"/>
  <c r="AO16" i="35"/>
  <c r="AQ16" i="35"/>
  <c r="AR15" i="35"/>
  <c r="AP15" i="35"/>
  <c r="AQ15" i="35"/>
  <c r="AO15" i="35"/>
  <c r="AN15" i="35"/>
  <c r="AR14" i="35"/>
  <c r="AP14" i="35"/>
  <c r="AQ14" i="35"/>
  <c r="AN14" i="35"/>
  <c r="AO14" i="35"/>
  <c r="AR13" i="35"/>
  <c r="AP13" i="35"/>
  <c r="AN13" i="35"/>
  <c r="AQ13" i="35"/>
  <c r="AO13" i="35"/>
  <c r="AR12" i="35"/>
  <c r="AP12" i="35"/>
  <c r="AQ12" i="35"/>
  <c r="AO12" i="35"/>
  <c r="AN12" i="35"/>
  <c r="AR11" i="35"/>
  <c r="AP11" i="35"/>
  <c r="AQ11" i="35"/>
  <c r="AO11" i="35"/>
  <c r="AN11" i="35"/>
  <c r="AR10" i="35"/>
  <c r="AP10" i="35"/>
  <c r="AQ10" i="35"/>
  <c r="AN10" i="35"/>
  <c r="AO10" i="35"/>
  <c r="AR9" i="35"/>
  <c r="AP9" i="35"/>
  <c r="AN9" i="35"/>
  <c r="AQ9" i="35"/>
  <c r="AO9" i="35"/>
  <c r="AR8" i="35"/>
  <c r="AP8" i="35"/>
  <c r="AQ8" i="35"/>
  <c r="AO8" i="35"/>
  <c r="AN8" i="35"/>
  <c r="L134" i="39"/>
  <c r="K134" i="39"/>
  <c r="N134" i="39"/>
  <c r="M134" i="39"/>
  <c r="O134" i="39"/>
  <c r="J9" i="38"/>
  <c r="I9" i="38"/>
  <c r="H9" i="38"/>
  <c r="M9" i="38"/>
  <c r="I39" i="35"/>
  <c r="H39" i="35"/>
  <c r="AO33" i="35"/>
  <c r="AN33" i="35"/>
  <c r="I31" i="35"/>
  <c r="H31" i="35"/>
  <c r="N8" i="41"/>
  <c r="M8" i="41"/>
  <c r="L8" i="41"/>
  <c r="M12" i="41"/>
  <c r="N12" i="41"/>
  <c r="L12" i="41"/>
  <c r="N9" i="41"/>
  <c r="M9" i="41"/>
  <c r="L9" i="41"/>
  <c r="N13" i="41"/>
  <c r="M13" i="41"/>
  <c r="L13" i="41"/>
  <c r="N6" i="41"/>
  <c r="M6" i="41"/>
  <c r="L6" i="41"/>
  <c r="K16" i="41"/>
  <c r="N10" i="41"/>
  <c r="M10" i="41"/>
  <c r="L10" i="41"/>
  <c r="N14" i="41"/>
  <c r="M14" i="41"/>
  <c r="L14" i="41"/>
  <c r="L7" i="41"/>
  <c r="N7" i="41"/>
  <c r="M7" i="41"/>
  <c r="L11" i="41"/>
  <c r="M11" i="41"/>
  <c r="N11" i="41"/>
  <c r="L15" i="41"/>
  <c r="N15" i="41"/>
  <c r="M15" i="41"/>
  <c r="N10" i="40"/>
  <c r="M10" i="40"/>
  <c r="L10" i="40"/>
  <c r="N7" i="40"/>
  <c r="M7" i="40"/>
  <c r="L7" i="40"/>
  <c r="L8" i="40"/>
  <c r="N8" i="40"/>
  <c r="J6" i="38"/>
  <c r="I6" i="38"/>
  <c r="H6" i="38"/>
  <c r="J10" i="38"/>
  <c r="I10" i="38"/>
  <c r="H10" i="38"/>
  <c r="H7" i="38"/>
  <c r="J7" i="38"/>
  <c r="I7" i="38"/>
  <c r="AO39" i="35"/>
  <c r="AN39" i="35"/>
  <c r="I37" i="35"/>
  <c r="H37" i="35"/>
  <c r="AO37" i="35"/>
  <c r="AN37" i="35"/>
  <c r="I35" i="35"/>
  <c r="H35" i="35"/>
  <c r="P17" i="35"/>
  <c r="O17" i="35"/>
  <c r="P16" i="35"/>
  <c r="O16" i="35"/>
  <c r="P15" i="35"/>
  <c r="O15" i="35"/>
  <c r="P14" i="35"/>
  <c r="O14" i="35"/>
  <c r="P13" i="35"/>
  <c r="O13" i="35"/>
  <c r="P12" i="35"/>
  <c r="O12" i="35"/>
  <c r="P11" i="35"/>
  <c r="O11" i="35"/>
  <c r="P10" i="35"/>
  <c r="O10" i="35"/>
  <c r="P9" i="35"/>
  <c r="O9" i="35"/>
  <c r="P8" i="35"/>
  <c r="O8" i="35"/>
  <c r="O98" i="33"/>
  <c r="N98" i="33"/>
  <c r="O57" i="33"/>
  <c r="N57" i="33"/>
  <c r="O55" i="33"/>
  <c r="N55" i="33"/>
  <c r="O53" i="33"/>
  <c r="N53" i="33"/>
  <c r="N9" i="33"/>
  <c r="O9" i="33"/>
  <c r="Y32" i="35"/>
  <c r="X32" i="35"/>
  <c r="Y40" i="35"/>
  <c r="X40" i="35"/>
  <c r="Y34" i="35"/>
  <c r="X34" i="35"/>
  <c r="Y31" i="35"/>
  <c r="X31" i="35"/>
  <c r="Y39" i="35"/>
  <c r="X39" i="35"/>
  <c r="Y36" i="35"/>
  <c r="X36" i="35"/>
  <c r="X33" i="35"/>
  <c r="Y33" i="35"/>
  <c r="Y30" i="35"/>
  <c r="X30" i="35"/>
  <c r="Y38" i="35"/>
  <c r="X38" i="35"/>
  <c r="I87" i="33"/>
  <c r="J75" i="33"/>
  <c r="N125" i="37"/>
  <c r="M125" i="37"/>
  <c r="L125" i="37"/>
  <c r="K125" i="37"/>
  <c r="O125" i="37"/>
  <c r="O126" i="37"/>
  <c r="N126" i="37"/>
  <c r="K126" i="37"/>
  <c r="M126" i="37"/>
  <c r="L126" i="37"/>
  <c r="O128" i="37"/>
  <c r="N128" i="37"/>
  <c r="M128" i="37"/>
  <c r="L128" i="37"/>
  <c r="K128" i="37"/>
  <c r="J129" i="37"/>
  <c r="L127" i="37"/>
  <c r="K127" i="37"/>
  <c r="N127" i="37"/>
  <c r="O127" i="37"/>
  <c r="M127" i="37"/>
  <c r="M124" i="37"/>
  <c r="O124" i="37"/>
  <c r="N124" i="37"/>
  <c r="L124" i="37"/>
  <c r="X18" i="35"/>
  <c r="Y18" i="35"/>
  <c r="X16" i="35"/>
  <c r="Y16" i="35"/>
  <c r="J97" i="33"/>
  <c r="I109" i="33"/>
  <c r="O35" i="33"/>
  <c r="N35" i="33"/>
  <c r="O33" i="33"/>
  <c r="N33" i="33"/>
  <c r="O31" i="33"/>
  <c r="N31" i="33"/>
  <c r="O99" i="33"/>
  <c r="N99" i="33"/>
  <c r="O101" i="33"/>
  <c r="N101" i="33"/>
  <c r="AF13" i="35"/>
  <c r="AE13" i="35"/>
  <c r="O100" i="33"/>
  <c r="N100" i="33"/>
  <c r="AF16" i="35"/>
  <c r="AE16" i="35"/>
  <c r="AF17" i="35"/>
  <c r="AE17" i="35"/>
  <c r="AF18" i="35"/>
  <c r="AE18" i="35"/>
  <c r="O56" i="33"/>
  <c r="N56" i="33"/>
  <c r="O54" i="33"/>
  <c r="N54" i="33"/>
  <c r="O79" i="33"/>
  <c r="N79" i="33"/>
  <c r="O78" i="33"/>
  <c r="N78" i="33"/>
  <c r="O34" i="33"/>
  <c r="N34" i="33"/>
  <c r="E109" i="33"/>
  <c r="F109" i="33" s="1"/>
  <c r="F97" i="33"/>
  <c r="BB8" i="35"/>
  <c r="BA8" i="35"/>
  <c r="AZ8" i="35"/>
  <c r="AX8" i="35"/>
  <c r="AY8" i="35"/>
  <c r="BB12" i="35"/>
  <c r="BA12" i="35"/>
  <c r="AZ12" i="35"/>
  <c r="AX12" i="35"/>
  <c r="AY12" i="35"/>
  <c r="BB9" i="35"/>
  <c r="BA9" i="35"/>
  <c r="AZ9" i="35"/>
  <c r="AX9" i="35"/>
  <c r="AY9" i="35"/>
  <c r="BB13" i="35"/>
  <c r="BA13" i="35"/>
  <c r="AZ13" i="35"/>
  <c r="AX13" i="35"/>
  <c r="AY13" i="35"/>
  <c r="BB16" i="35"/>
  <c r="BA16" i="35"/>
  <c r="AZ16" i="35"/>
  <c r="AX16" i="35"/>
  <c r="AY16" i="35"/>
  <c r="BB18" i="35"/>
  <c r="BA18" i="35"/>
  <c r="AZ18" i="35"/>
  <c r="AX18" i="35"/>
  <c r="AY18" i="35"/>
  <c r="BB10" i="35"/>
  <c r="BA10" i="35"/>
  <c r="AZ10" i="35"/>
  <c r="AX10" i="35"/>
  <c r="AY10" i="35"/>
  <c r="BB14" i="35"/>
  <c r="BA14" i="35"/>
  <c r="AZ14" i="35"/>
  <c r="AX14" i="35"/>
  <c r="AY14" i="35"/>
  <c r="AW22" i="35"/>
  <c r="BB11" i="35"/>
  <c r="BA11" i="35"/>
  <c r="AZ11" i="35"/>
  <c r="AX11" i="35"/>
  <c r="AY11" i="35"/>
  <c r="BB15" i="35"/>
  <c r="BA15" i="35"/>
  <c r="AZ15" i="35"/>
  <c r="AX15" i="35"/>
  <c r="AY15" i="35"/>
  <c r="BB17" i="35"/>
  <c r="BA17" i="35"/>
  <c r="AZ17" i="35"/>
  <c r="AX17" i="35"/>
  <c r="AY17" i="35"/>
  <c r="N99" i="31"/>
  <c r="O99" i="31"/>
  <c r="O55" i="31"/>
  <c r="N55" i="31"/>
  <c r="N101" i="31"/>
  <c r="O101" i="31"/>
  <c r="N53" i="31"/>
  <c r="O53" i="31"/>
  <c r="K87" i="33"/>
  <c r="L87" i="33" s="1"/>
  <c r="L75" i="33"/>
  <c r="K109" i="33"/>
  <c r="L109" i="33" s="1"/>
  <c r="L97" i="33"/>
  <c r="O56" i="31"/>
  <c r="N56" i="31"/>
  <c r="O77" i="31"/>
  <c r="N77" i="31"/>
  <c r="N97" i="31"/>
  <c r="O97" i="31"/>
  <c r="O57" i="31"/>
  <c r="N57" i="31"/>
  <c r="O76" i="31"/>
  <c r="N76" i="31"/>
  <c r="N35" i="31"/>
  <c r="O35" i="31"/>
  <c r="N54" i="31"/>
  <c r="O54" i="31"/>
  <c r="O32" i="31"/>
  <c r="N32" i="31"/>
  <c r="O78" i="31"/>
  <c r="N78" i="31"/>
  <c r="O79" i="31"/>
  <c r="N79" i="31"/>
  <c r="O98" i="31"/>
  <c r="N98" i="31"/>
  <c r="O100" i="31"/>
  <c r="N100" i="31"/>
  <c r="H75" i="33"/>
  <c r="H87" i="33"/>
  <c r="H97" i="33"/>
  <c r="G109" i="33"/>
  <c r="H109" i="33" s="1"/>
  <c r="I18" i="35"/>
  <c r="H18" i="35"/>
  <c r="I16" i="35"/>
  <c r="H16" i="35"/>
  <c r="I11" i="35"/>
  <c r="H11" i="35"/>
  <c r="I15" i="35"/>
  <c r="H15" i="35"/>
  <c r="I12" i="35"/>
  <c r="H12" i="35"/>
  <c r="I9" i="35"/>
  <c r="H9" i="35"/>
  <c r="I13" i="35"/>
  <c r="H13" i="35"/>
  <c r="I17" i="35"/>
  <c r="H17" i="35"/>
  <c r="H8" i="35"/>
  <c r="I8" i="35"/>
  <c r="I10" i="35"/>
  <c r="H10" i="35"/>
  <c r="I14" i="35"/>
  <c r="H14" i="35"/>
  <c r="O277" i="30"/>
  <c r="N277" i="30"/>
  <c r="O255" i="30"/>
  <c r="N255" i="30"/>
  <c r="O254" i="30"/>
  <c r="N254" i="30"/>
  <c r="N210" i="30"/>
  <c r="O210" i="30"/>
  <c r="O208" i="30"/>
  <c r="N208" i="30"/>
  <c r="O209" i="30"/>
  <c r="N209" i="30"/>
  <c r="O273" i="30"/>
  <c r="N273" i="30"/>
  <c r="N275" i="30"/>
  <c r="O275" i="30"/>
  <c r="O252" i="30"/>
  <c r="N252" i="30"/>
  <c r="N211" i="30"/>
  <c r="O211" i="30"/>
  <c r="N233" i="30"/>
  <c r="O233" i="30"/>
  <c r="O231" i="30"/>
  <c r="N231" i="30"/>
  <c r="O187" i="30"/>
  <c r="N187" i="30"/>
  <c r="N186" i="30"/>
  <c r="O186" i="30"/>
  <c r="N232" i="30"/>
  <c r="O232" i="30"/>
  <c r="N229" i="30"/>
  <c r="O229" i="30"/>
  <c r="O230" i="30"/>
  <c r="N230" i="30"/>
  <c r="O78" i="30"/>
  <c r="N78" i="30"/>
  <c r="O57" i="30"/>
  <c r="N57" i="30"/>
  <c r="O76" i="30"/>
  <c r="N76" i="30"/>
  <c r="N56" i="30"/>
  <c r="O56" i="30"/>
  <c r="N75" i="30"/>
  <c r="O75" i="30"/>
  <c r="O53" i="30"/>
  <c r="N53" i="30"/>
  <c r="N55" i="30"/>
  <c r="O55" i="30"/>
  <c r="N79" i="30"/>
  <c r="O79" i="30"/>
  <c r="O163" i="30"/>
  <c r="N163" i="30"/>
  <c r="O141" i="30"/>
  <c r="N141" i="30"/>
  <c r="O119" i="30"/>
  <c r="N119" i="30"/>
  <c r="O166" i="30"/>
  <c r="N166" i="30"/>
  <c r="O165" i="30"/>
  <c r="N165" i="30"/>
  <c r="N167" i="30"/>
  <c r="O167" i="30"/>
  <c r="O164" i="30"/>
  <c r="N164" i="30"/>
  <c r="O144" i="30"/>
  <c r="N144" i="30"/>
  <c r="O143" i="30"/>
  <c r="N143" i="30"/>
  <c r="N145" i="30"/>
  <c r="O145" i="30"/>
  <c r="O142" i="30"/>
  <c r="N142" i="30"/>
  <c r="O122" i="30"/>
  <c r="N122" i="30"/>
  <c r="O121" i="30"/>
  <c r="N121" i="30"/>
  <c r="N123" i="30"/>
  <c r="O123" i="30"/>
  <c r="O120" i="30"/>
  <c r="N120" i="30"/>
  <c r="M136" i="28"/>
  <c r="L136" i="28"/>
  <c r="K136" i="28"/>
  <c r="J136" i="28"/>
  <c r="I136" i="28"/>
  <c r="M69" i="28"/>
  <c r="L69" i="28"/>
  <c r="K69" i="28"/>
  <c r="I69" i="28"/>
  <c r="J69" i="28"/>
  <c r="L64" i="28"/>
  <c r="K64" i="28"/>
  <c r="J64" i="28"/>
  <c r="I64" i="28"/>
  <c r="M64" i="28"/>
  <c r="M60" i="28"/>
  <c r="L60" i="28"/>
  <c r="J60" i="28"/>
  <c r="I60" i="28"/>
  <c r="K60" i="28"/>
  <c r="H62" i="28"/>
  <c r="M54" i="28"/>
  <c r="L54" i="28"/>
  <c r="J54" i="28"/>
  <c r="I54" i="28"/>
  <c r="K54" i="28"/>
  <c r="M45" i="28"/>
  <c r="L45" i="28"/>
  <c r="J45" i="28"/>
  <c r="I45" i="28"/>
  <c r="K45" i="28"/>
  <c r="M37" i="28"/>
  <c r="L37" i="28"/>
  <c r="J37" i="28"/>
  <c r="I37" i="28"/>
  <c r="K37" i="28"/>
  <c r="M28" i="28"/>
  <c r="L28" i="28"/>
  <c r="J28" i="28"/>
  <c r="I28" i="28"/>
  <c r="K28" i="28"/>
  <c r="M19" i="28"/>
  <c r="L19" i="28"/>
  <c r="J19" i="28"/>
  <c r="I19" i="28"/>
  <c r="K19" i="28"/>
  <c r="M11" i="28"/>
  <c r="L11" i="28"/>
  <c r="J11" i="28"/>
  <c r="I11" i="28"/>
  <c r="K11" i="28"/>
  <c r="M110" i="28"/>
  <c r="L110" i="28"/>
  <c r="K110" i="28"/>
  <c r="J110" i="28"/>
  <c r="I110" i="28"/>
  <c r="H118" i="28"/>
  <c r="I59" i="28"/>
  <c r="M59" i="28"/>
  <c r="K59" i="28"/>
  <c r="J59" i="28"/>
  <c r="L59" i="28"/>
  <c r="I51" i="28"/>
  <c r="M51" i="28"/>
  <c r="K51" i="28"/>
  <c r="J51" i="28"/>
  <c r="L51" i="28"/>
  <c r="I42" i="28"/>
  <c r="M42" i="28"/>
  <c r="K42" i="28"/>
  <c r="J42" i="28"/>
  <c r="L42" i="28"/>
  <c r="I33" i="28"/>
  <c r="M33" i="28"/>
  <c r="K33" i="28"/>
  <c r="J33" i="28"/>
  <c r="L33" i="28"/>
  <c r="I25" i="28"/>
  <c r="M25" i="28"/>
  <c r="K25" i="28"/>
  <c r="J25" i="28"/>
  <c r="L25" i="28"/>
  <c r="I16" i="28"/>
  <c r="M16" i="28"/>
  <c r="K16" i="28"/>
  <c r="J16" i="28"/>
  <c r="L16" i="28"/>
  <c r="I8" i="28"/>
  <c r="M8" i="28"/>
  <c r="K8" i="28"/>
  <c r="J8" i="28"/>
  <c r="L8" i="28"/>
  <c r="M153" i="28"/>
  <c r="L153" i="28"/>
  <c r="K153" i="28"/>
  <c r="J153" i="28"/>
  <c r="I153" i="28"/>
  <c r="M84" i="28"/>
  <c r="L84" i="28"/>
  <c r="K84" i="28"/>
  <c r="J84" i="28"/>
  <c r="I84" i="28"/>
  <c r="J56" i="28"/>
  <c r="I56" i="28"/>
  <c r="L56" i="28"/>
  <c r="K56" i="28"/>
  <c r="M56" i="28"/>
  <c r="J47" i="28"/>
  <c r="I47" i="28"/>
  <c r="L47" i="28"/>
  <c r="K47" i="28"/>
  <c r="M47" i="28"/>
  <c r="J39" i="28"/>
  <c r="I39" i="28"/>
  <c r="L39" i="28"/>
  <c r="K39" i="28"/>
  <c r="M39" i="28"/>
  <c r="J30" i="28"/>
  <c r="I30" i="28"/>
  <c r="L30" i="28"/>
  <c r="K30" i="28"/>
  <c r="M30" i="28"/>
  <c r="J22" i="28"/>
  <c r="I22" i="28"/>
  <c r="L22" i="28"/>
  <c r="K22" i="28"/>
  <c r="M22" i="28"/>
  <c r="J13" i="28"/>
  <c r="I13" i="28"/>
  <c r="L13" i="28"/>
  <c r="K13" i="28"/>
  <c r="M13" i="28"/>
  <c r="M127" i="28"/>
  <c r="L127" i="28"/>
  <c r="K127" i="28"/>
  <c r="J127" i="28"/>
  <c r="I127" i="28"/>
  <c r="K53" i="28"/>
  <c r="J53" i="28"/>
  <c r="I53" i="28"/>
  <c r="M53" i="28"/>
  <c r="L53" i="28"/>
  <c r="K44" i="28"/>
  <c r="J44" i="28"/>
  <c r="I44" i="28"/>
  <c r="M44" i="28"/>
  <c r="L44" i="28"/>
  <c r="K36" i="28"/>
  <c r="J36" i="28"/>
  <c r="I36" i="28"/>
  <c r="M36" i="28"/>
  <c r="L36" i="28"/>
  <c r="K27" i="28"/>
  <c r="J27" i="28"/>
  <c r="I27" i="28"/>
  <c r="M27" i="28"/>
  <c r="L27" i="28"/>
  <c r="K18" i="28"/>
  <c r="J18" i="28"/>
  <c r="I18" i="28"/>
  <c r="M18" i="28"/>
  <c r="L18" i="28"/>
  <c r="K10" i="28"/>
  <c r="J10" i="28"/>
  <c r="I10" i="28"/>
  <c r="M10" i="28"/>
  <c r="L10" i="28"/>
  <c r="M101" i="28"/>
  <c r="L101" i="28"/>
  <c r="K101" i="28"/>
  <c r="J101" i="28"/>
  <c r="I101" i="28"/>
  <c r="L58" i="28"/>
  <c r="K58" i="28"/>
  <c r="J58" i="28"/>
  <c r="I58" i="28"/>
  <c r="M58" i="28"/>
  <c r="L50" i="28"/>
  <c r="K50" i="28"/>
  <c r="J50" i="28"/>
  <c r="I50" i="28"/>
  <c r="M50" i="28"/>
  <c r="L41" i="28"/>
  <c r="K41" i="28"/>
  <c r="J41" i="28"/>
  <c r="I41" i="28"/>
  <c r="M41" i="28"/>
  <c r="L32" i="28"/>
  <c r="K32" i="28"/>
  <c r="J32" i="28"/>
  <c r="I32" i="28"/>
  <c r="M32" i="28"/>
  <c r="L24" i="28"/>
  <c r="K24" i="28"/>
  <c r="J24" i="28"/>
  <c r="I24" i="28"/>
  <c r="M24" i="28"/>
  <c r="L15" i="28"/>
  <c r="K15" i="28"/>
  <c r="J15" i="28"/>
  <c r="I15" i="28"/>
  <c r="M15" i="28"/>
  <c r="M78" i="28"/>
  <c r="L78" i="28"/>
  <c r="K78" i="28"/>
  <c r="I78" i="28"/>
  <c r="J78" i="28"/>
  <c r="M86" i="28"/>
  <c r="L86" i="28"/>
  <c r="K86" i="28"/>
  <c r="I86" i="28"/>
  <c r="J86" i="28"/>
  <c r="M95" i="28"/>
  <c r="L95" i="28"/>
  <c r="K95" i="28"/>
  <c r="I95" i="28"/>
  <c r="J95" i="28"/>
  <c r="M103" i="28"/>
  <c r="L103" i="28"/>
  <c r="K103" i="28"/>
  <c r="I103" i="28"/>
  <c r="J103" i="28"/>
  <c r="M112" i="28"/>
  <c r="L112" i="28"/>
  <c r="K112" i="28"/>
  <c r="I112" i="28"/>
  <c r="J112" i="28"/>
  <c r="M121" i="28"/>
  <c r="L121" i="28"/>
  <c r="K121" i="28"/>
  <c r="I121" i="28"/>
  <c r="J121" i="28"/>
  <c r="M129" i="28"/>
  <c r="L129" i="28"/>
  <c r="K129" i="28"/>
  <c r="I129" i="28"/>
  <c r="J129" i="28"/>
  <c r="M138" i="28"/>
  <c r="L138" i="28"/>
  <c r="K138" i="28"/>
  <c r="I138" i="28"/>
  <c r="H146" i="28"/>
  <c r="J138" i="28"/>
  <c r="M155" i="28"/>
  <c r="L155" i="28"/>
  <c r="K155" i="28"/>
  <c r="I155" i="28"/>
  <c r="J155" i="28"/>
  <c r="M72" i="28"/>
  <c r="L72" i="28"/>
  <c r="K72" i="28"/>
  <c r="J72" i="28"/>
  <c r="I72" i="28"/>
  <c r="M81" i="28"/>
  <c r="L81" i="28"/>
  <c r="K81" i="28"/>
  <c r="J81" i="28"/>
  <c r="I81" i="28"/>
  <c r="M89" i="28"/>
  <c r="L89" i="28"/>
  <c r="K89" i="28"/>
  <c r="J89" i="28"/>
  <c r="I89" i="28"/>
  <c r="M98" i="28"/>
  <c r="L98" i="28"/>
  <c r="K98" i="28"/>
  <c r="J98" i="28"/>
  <c r="I98" i="28"/>
  <c r="M107" i="28"/>
  <c r="L107" i="28"/>
  <c r="K107" i="28"/>
  <c r="J107" i="28"/>
  <c r="I107" i="28"/>
  <c r="M115" i="28"/>
  <c r="L115" i="28"/>
  <c r="K115" i="28"/>
  <c r="J115" i="28"/>
  <c r="I115" i="28"/>
  <c r="M124" i="28"/>
  <c r="L124" i="28"/>
  <c r="K124" i="28"/>
  <c r="J124" i="28"/>
  <c r="H132" i="28"/>
  <c r="I124" i="28"/>
  <c r="M141" i="28"/>
  <c r="L141" i="28"/>
  <c r="K141" i="28"/>
  <c r="J141" i="28"/>
  <c r="I141" i="28"/>
  <c r="M150" i="28"/>
  <c r="L150" i="28"/>
  <c r="K150" i="28"/>
  <c r="J150" i="28"/>
  <c r="I150" i="28"/>
  <c r="M158" i="28"/>
  <c r="L158" i="28"/>
  <c r="K158" i="28"/>
  <c r="J158" i="28"/>
  <c r="I158" i="28"/>
  <c r="L70" i="28"/>
  <c r="K70" i="28"/>
  <c r="J70" i="28"/>
  <c r="I70" i="28"/>
  <c r="M70" i="28"/>
  <c r="L79" i="28"/>
  <c r="K79" i="28"/>
  <c r="J79" i="28"/>
  <c r="I79" i="28"/>
  <c r="M79" i="28"/>
  <c r="L87" i="28"/>
  <c r="K87" i="28"/>
  <c r="J87" i="28"/>
  <c r="I87" i="28"/>
  <c r="M87" i="28"/>
  <c r="L96" i="28"/>
  <c r="K96" i="28"/>
  <c r="J96" i="28"/>
  <c r="I96" i="28"/>
  <c r="H104" i="28"/>
  <c r="M96" i="28"/>
  <c r="L113" i="28"/>
  <c r="K113" i="28"/>
  <c r="J113" i="28"/>
  <c r="I113" i="28"/>
  <c r="M113" i="28"/>
  <c r="L122" i="28"/>
  <c r="K122" i="28"/>
  <c r="J122" i="28"/>
  <c r="I122" i="28"/>
  <c r="M122" i="28"/>
  <c r="L130" i="28"/>
  <c r="K130" i="28"/>
  <c r="J130" i="28"/>
  <c r="I130" i="28"/>
  <c r="M130" i="28"/>
  <c r="L139" i="28"/>
  <c r="K139" i="28"/>
  <c r="J139" i="28"/>
  <c r="I139" i="28"/>
  <c r="M139" i="28"/>
  <c r="L148" i="28"/>
  <c r="K148" i="28"/>
  <c r="J148" i="28"/>
  <c r="I148" i="28"/>
  <c r="M148" i="28"/>
  <c r="L156" i="28"/>
  <c r="K156" i="28"/>
  <c r="J156" i="28"/>
  <c r="I156" i="28"/>
  <c r="M156" i="28"/>
  <c r="K65" i="28"/>
  <c r="I65" i="28"/>
  <c r="J65" i="28"/>
  <c r="M65" i="28"/>
  <c r="L65" i="28"/>
  <c r="K73" i="28"/>
  <c r="J73" i="28"/>
  <c r="I73" i="28"/>
  <c r="M73" i="28"/>
  <c r="L73" i="28"/>
  <c r="K82" i="28"/>
  <c r="J82" i="28"/>
  <c r="I82" i="28"/>
  <c r="H90" i="28"/>
  <c r="M82" i="28"/>
  <c r="L82" i="28"/>
  <c r="K99" i="28"/>
  <c r="J99" i="28"/>
  <c r="I99" i="28"/>
  <c r="M99" i="28"/>
  <c r="L99" i="28"/>
  <c r="K108" i="28"/>
  <c r="J108" i="28"/>
  <c r="I108" i="28"/>
  <c r="M108" i="28"/>
  <c r="L108" i="28"/>
  <c r="K116" i="28"/>
  <c r="J116" i="28"/>
  <c r="I116" i="28"/>
  <c r="M116" i="28"/>
  <c r="L116" i="28"/>
  <c r="K125" i="28"/>
  <c r="J125" i="28"/>
  <c r="I125" i="28"/>
  <c r="M125" i="28"/>
  <c r="L125" i="28"/>
  <c r="K134" i="28"/>
  <c r="J134" i="28"/>
  <c r="I134" i="28"/>
  <c r="M134" i="28"/>
  <c r="L134" i="28"/>
  <c r="K142" i="28"/>
  <c r="J142" i="28"/>
  <c r="I142" i="28"/>
  <c r="M142" i="28"/>
  <c r="L142" i="28"/>
  <c r="K151" i="28"/>
  <c r="J151" i="28"/>
  <c r="I151" i="28"/>
  <c r="M151" i="28"/>
  <c r="L151" i="28"/>
  <c r="K159" i="28"/>
  <c r="J159" i="28"/>
  <c r="I159" i="28"/>
  <c r="M159" i="28"/>
  <c r="L159" i="28"/>
  <c r="J68" i="28"/>
  <c r="I68" i="28"/>
  <c r="H76" i="28"/>
  <c r="L68" i="28"/>
  <c r="M68" i="28"/>
  <c r="K68" i="28"/>
  <c r="J85" i="28"/>
  <c r="I85" i="28"/>
  <c r="L85" i="28"/>
  <c r="K85" i="28"/>
  <c r="M85" i="28"/>
  <c r="J94" i="28"/>
  <c r="I94" i="28"/>
  <c r="L94" i="28"/>
  <c r="K94" i="28"/>
  <c r="M94" i="28"/>
  <c r="J102" i="28"/>
  <c r="I102" i="28"/>
  <c r="L102" i="28"/>
  <c r="K102" i="28"/>
  <c r="M102" i="28"/>
  <c r="J111" i="28"/>
  <c r="I111" i="28"/>
  <c r="L111" i="28"/>
  <c r="K111" i="28"/>
  <c r="M111" i="28"/>
  <c r="J120" i="28"/>
  <c r="I120" i="28"/>
  <c r="L120" i="28"/>
  <c r="K120" i="28"/>
  <c r="M120" i="28"/>
  <c r="J128" i="28"/>
  <c r="I128" i="28"/>
  <c r="L128" i="28"/>
  <c r="K128" i="28"/>
  <c r="M128" i="28"/>
  <c r="J137" i="28"/>
  <c r="I137" i="28"/>
  <c r="L137" i="28"/>
  <c r="K137" i="28"/>
  <c r="M137" i="28"/>
  <c r="J145" i="28"/>
  <c r="I145" i="28"/>
  <c r="L145" i="28"/>
  <c r="K145" i="28"/>
  <c r="M145" i="28"/>
  <c r="J154" i="28"/>
  <c r="I154" i="28"/>
  <c r="L154" i="28"/>
  <c r="K154" i="28"/>
  <c r="M154" i="28"/>
  <c r="I71" i="28"/>
  <c r="M71" i="28"/>
  <c r="K71" i="28"/>
  <c r="J71" i="28"/>
  <c r="L71" i="28"/>
  <c r="I80" i="28"/>
  <c r="M80" i="28"/>
  <c r="K80" i="28"/>
  <c r="J80" i="28"/>
  <c r="L80" i="28"/>
  <c r="I88" i="28"/>
  <c r="M88" i="28"/>
  <c r="K88" i="28"/>
  <c r="J88" i="28"/>
  <c r="L88" i="28"/>
  <c r="I97" i="28"/>
  <c r="M97" i="28"/>
  <c r="K97" i="28"/>
  <c r="J97" i="28"/>
  <c r="L97" i="28"/>
  <c r="I106" i="28"/>
  <c r="M106" i="28"/>
  <c r="K106" i="28"/>
  <c r="J106" i="28"/>
  <c r="L106" i="28"/>
  <c r="I114" i="28"/>
  <c r="M114" i="28"/>
  <c r="K114" i="28"/>
  <c r="J114" i="28"/>
  <c r="L114" i="28"/>
  <c r="I123" i="28"/>
  <c r="M123" i="28"/>
  <c r="K123" i="28"/>
  <c r="J123" i="28"/>
  <c r="L123" i="28"/>
  <c r="I131" i="28"/>
  <c r="M131" i="28"/>
  <c r="K131" i="28"/>
  <c r="J131" i="28"/>
  <c r="L131" i="28"/>
  <c r="I140" i="28"/>
  <c r="M140" i="28"/>
  <c r="K140" i="28"/>
  <c r="J140" i="28"/>
  <c r="L140" i="28"/>
  <c r="I149" i="28"/>
  <c r="M149" i="28"/>
  <c r="K149" i="28"/>
  <c r="J149" i="28"/>
  <c r="L149" i="28"/>
  <c r="I157" i="28"/>
  <c r="M157" i="28"/>
  <c r="K157" i="28"/>
  <c r="J157" i="28"/>
  <c r="L157" i="28"/>
  <c r="M66" i="28"/>
  <c r="L66" i="28"/>
  <c r="K66" i="28"/>
  <c r="J66" i="28"/>
  <c r="I66" i="28"/>
  <c r="M74" i="28"/>
  <c r="L74" i="28"/>
  <c r="J74" i="28"/>
  <c r="I74" i="28"/>
  <c r="K74" i="28"/>
  <c r="M83" i="28"/>
  <c r="L83" i="28"/>
  <c r="J83" i="28"/>
  <c r="I83" i="28"/>
  <c r="K83" i="28"/>
  <c r="M92" i="28"/>
  <c r="L92" i="28"/>
  <c r="J92" i="28"/>
  <c r="I92" i="28"/>
  <c r="K92" i="28"/>
  <c r="M100" i="28"/>
  <c r="L100" i="28"/>
  <c r="J100" i="28"/>
  <c r="I100" i="28"/>
  <c r="K100" i="28"/>
  <c r="M109" i="28"/>
  <c r="L109" i="28"/>
  <c r="J109" i="28"/>
  <c r="I109" i="28"/>
  <c r="K109" i="28"/>
  <c r="M117" i="28"/>
  <c r="L117" i="28"/>
  <c r="J117" i="28"/>
  <c r="I117" i="28"/>
  <c r="K117" i="28"/>
  <c r="M126" i="28"/>
  <c r="L126" i="28"/>
  <c r="J126" i="28"/>
  <c r="I126" i="28"/>
  <c r="K126" i="28"/>
  <c r="M135" i="28"/>
  <c r="L135" i="28"/>
  <c r="J135" i="28"/>
  <c r="I135" i="28"/>
  <c r="K135" i="28"/>
  <c r="M143" i="28"/>
  <c r="L143" i="28"/>
  <c r="J143" i="28"/>
  <c r="I143" i="28"/>
  <c r="K143" i="28"/>
  <c r="H160" i="28"/>
  <c r="M152" i="28"/>
  <c r="L152" i="28"/>
  <c r="J152" i="28"/>
  <c r="I152" i="28"/>
  <c r="K152" i="28"/>
  <c r="M52" i="28"/>
  <c r="L52" i="28"/>
  <c r="K52" i="28"/>
  <c r="J52" i="28"/>
  <c r="I52" i="28"/>
  <c r="M43" i="28"/>
  <c r="L43" i="28"/>
  <c r="K43" i="28"/>
  <c r="J43" i="28"/>
  <c r="I43" i="28"/>
  <c r="M26" i="28"/>
  <c r="L26" i="28"/>
  <c r="K26" i="28"/>
  <c r="J26" i="28"/>
  <c r="H34" i="28"/>
  <c r="I26" i="28"/>
  <c r="M17" i="28"/>
  <c r="L17" i="28"/>
  <c r="K17" i="28"/>
  <c r="J17" i="28"/>
  <c r="I17" i="28"/>
  <c r="M9" i="28"/>
  <c r="L9" i="28"/>
  <c r="K9" i="28"/>
  <c r="J9" i="28"/>
  <c r="I9" i="28"/>
  <c r="M93" i="28"/>
  <c r="L93" i="28"/>
  <c r="K93" i="28"/>
  <c r="J93" i="28"/>
  <c r="I93" i="28"/>
  <c r="J61" i="28"/>
  <c r="I61" i="28"/>
  <c r="M61" i="28"/>
  <c r="K61" i="28"/>
  <c r="L61" i="28"/>
  <c r="M57" i="28"/>
  <c r="L57" i="28"/>
  <c r="K57" i="28"/>
  <c r="I57" i="28"/>
  <c r="J57" i="28"/>
  <c r="M40" i="28"/>
  <c r="L40" i="28"/>
  <c r="K40" i="28"/>
  <c r="I40" i="28"/>
  <c r="H48" i="28"/>
  <c r="J40" i="28"/>
  <c r="M31" i="28"/>
  <c r="L31" i="28"/>
  <c r="K31" i="28"/>
  <c r="I31" i="28"/>
  <c r="J31" i="28"/>
  <c r="M23" i="28"/>
  <c r="L23" i="28"/>
  <c r="K23" i="28"/>
  <c r="I23" i="28"/>
  <c r="J23" i="28"/>
  <c r="M14" i="28"/>
  <c r="L14" i="28"/>
  <c r="K14" i="28"/>
  <c r="I14" i="28"/>
  <c r="J14" i="28"/>
  <c r="N257" i="24"/>
  <c r="N231" i="24"/>
  <c r="N209" i="24"/>
  <c r="N255" i="24"/>
  <c r="N229" i="24"/>
  <c r="N207" i="24"/>
  <c r="N186" i="24"/>
  <c r="N189" i="24"/>
  <c r="N188" i="24"/>
  <c r="N185" i="24"/>
  <c r="N165" i="24"/>
  <c r="N75" i="24"/>
  <c r="N56" i="24"/>
  <c r="N167" i="24"/>
  <c r="N141" i="24"/>
  <c r="N119" i="24"/>
  <c r="O77" i="25"/>
  <c r="N77" i="25"/>
  <c r="O31" i="25"/>
  <c r="N31" i="25"/>
  <c r="N56" i="25"/>
  <c r="O56" i="25"/>
  <c r="N75" i="25"/>
  <c r="O75" i="25"/>
  <c r="O34" i="25"/>
  <c r="N34" i="25"/>
  <c r="O53" i="25"/>
  <c r="N53" i="25"/>
  <c r="O99" i="25"/>
  <c r="N99" i="25"/>
  <c r="O55" i="25"/>
  <c r="N55" i="25"/>
  <c r="O101" i="25"/>
  <c r="N101" i="25"/>
  <c r="O33" i="25"/>
  <c r="N33" i="25"/>
  <c r="O79" i="25"/>
  <c r="N79" i="25"/>
  <c r="O98" i="25"/>
  <c r="N98" i="25"/>
  <c r="O57" i="25"/>
  <c r="N57" i="25"/>
  <c r="O76" i="25"/>
  <c r="N76" i="25"/>
  <c r="N35" i="25"/>
  <c r="O35" i="25"/>
  <c r="N54" i="25"/>
  <c r="O54" i="25"/>
  <c r="N100" i="25"/>
  <c r="O100" i="25"/>
  <c r="O32" i="25"/>
  <c r="N32" i="25"/>
  <c r="O78" i="25"/>
  <c r="N78" i="25"/>
  <c r="O97" i="25"/>
  <c r="N97" i="25"/>
  <c r="N164" i="24"/>
  <c r="N144" i="24"/>
  <c r="N122" i="24"/>
  <c r="N54" i="24"/>
  <c r="N76" i="24"/>
  <c r="N57" i="24"/>
  <c r="N163" i="24"/>
  <c r="N142" i="24"/>
  <c r="N120" i="24"/>
  <c r="N79" i="24"/>
  <c r="N77" i="24"/>
  <c r="N166" i="24"/>
  <c r="N143" i="24"/>
  <c r="N121" i="24"/>
  <c r="AA11" i="22"/>
  <c r="Y11" i="22"/>
  <c r="X11" i="22"/>
  <c r="AB11" i="22"/>
  <c r="Z11" i="22"/>
  <c r="AB10" i="22"/>
  <c r="Z10" i="22"/>
  <c r="X10" i="22"/>
  <c r="AA10" i="22"/>
  <c r="Y10" i="22"/>
  <c r="AB18" i="22"/>
  <c r="AA18" i="22"/>
  <c r="Z18" i="22"/>
  <c r="X18" i="22"/>
  <c r="Y18" i="22"/>
  <c r="AA9" i="22"/>
  <c r="X9" i="22"/>
  <c r="Z9" i="22"/>
  <c r="Y9" i="22"/>
  <c r="AB9" i="22"/>
  <c r="AA17" i="22"/>
  <c r="Z17" i="22"/>
  <c r="Y17" i="22"/>
  <c r="X17" i="22"/>
  <c r="AB17" i="22"/>
  <c r="AA15" i="22"/>
  <c r="Y15" i="22"/>
  <c r="AB15" i="22"/>
  <c r="Z15" i="22"/>
  <c r="X15" i="22"/>
  <c r="Y13" i="22"/>
  <c r="W21" i="22"/>
  <c r="AA13" i="22"/>
  <c r="Z13" i="22"/>
  <c r="X13" i="22"/>
  <c r="AB13" i="22"/>
  <c r="AB19" i="22"/>
  <c r="AA19" i="22"/>
  <c r="Y19" i="22"/>
  <c r="X19" i="22"/>
  <c r="Z19" i="22"/>
  <c r="Z14" i="22"/>
  <c r="X14" i="22"/>
  <c r="AB14" i="22"/>
  <c r="AA14" i="22"/>
  <c r="Y14" i="22"/>
  <c r="I118" i="19"/>
  <c r="H118" i="19"/>
  <c r="Q115" i="19"/>
  <c r="P115" i="19"/>
  <c r="Y112" i="19"/>
  <c r="X112" i="19"/>
  <c r="I110" i="19"/>
  <c r="H110" i="19"/>
  <c r="Y103" i="19"/>
  <c r="X103" i="19"/>
  <c r="Q98" i="19"/>
  <c r="P98" i="19"/>
  <c r="Y95" i="19"/>
  <c r="X95" i="19"/>
  <c r="Y89" i="19"/>
  <c r="X89" i="19"/>
  <c r="Q88" i="19"/>
  <c r="P88" i="19"/>
  <c r="J87" i="19"/>
  <c r="I87" i="19"/>
  <c r="H87" i="19"/>
  <c r="Y85" i="19"/>
  <c r="X85" i="19"/>
  <c r="Q84" i="19"/>
  <c r="P84" i="19"/>
  <c r="J83" i="19"/>
  <c r="G91" i="19"/>
  <c r="I83" i="19"/>
  <c r="H83" i="19"/>
  <c r="Y81" i="19"/>
  <c r="X81" i="19"/>
  <c r="O79" i="19"/>
  <c r="Q80" i="19"/>
  <c r="P80" i="19"/>
  <c r="Y76" i="19"/>
  <c r="X76" i="19"/>
  <c r="Q75" i="19"/>
  <c r="P75" i="19"/>
  <c r="J74" i="19"/>
  <c r="I74" i="19"/>
  <c r="H74" i="19"/>
  <c r="Y72" i="19"/>
  <c r="X72" i="19"/>
  <c r="Y70" i="19"/>
  <c r="X70" i="19"/>
  <c r="I68" i="19"/>
  <c r="H68" i="19"/>
  <c r="J68" i="19"/>
  <c r="Y61" i="19"/>
  <c r="X61" i="19"/>
  <c r="I59" i="19"/>
  <c r="H59" i="19"/>
  <c r="Q56" i="19"/>
  <c r="P56" i="19"/>
  <c r="R56" i="19"/>
  <c r="Y53" i="19"/>
  <c r="X53" i="19"/>
  <c r="Q47" i="19"/>
  <c r="P47" i="19"/>
  <c r="Y44" i="19"/>
  <c r="X44" i="19"/>
  <c r="I42" i="19"/>
  <c r="H42" i="19"/>
  <c r="Q39" i="19"/>
  <c r="P39" i="19"/>
  <c r="I33" i="19"/>
  <c r="H33" i="19"/>
  <c r="J33" i="19"/>
  <c r="I117" i="19"/>
  <c r="H117" i="19"/>
  <c r="Q114" i="19"/>
  <c r="P114" i="19"/>
  <c r="Y111" i="19"/>
  <c r="X111" i="19"/>
  <c r="W119" i="19"/>
  <c r="I109" i="19"/>
  <c r="H109" i="19"/>
  <c r="Y102" i="19"/>
  <c r="X102" i="19"/>
  <c r="I101" i="19"/>
  <c r="J101" i="19"/>
  <c r="H101" i="19"/>
  <c r="P99" i="19"/>
  <c r="Q99" i="19"/>
  <c r="X96" i="19"/>
  <c r="Y96" i="19"/>
  <c r="J94" i="19"/>
  <c r="H94" i="19"/>
  <c r="G93" i="19"/>
  <c r="I94" i="19"/>
  <c r="H71" i="19"/>
  <c r="I71" i="19"/>
  <c r="P68" i="19"/>
  <c r="R68" i="19"/>
  <c r="Q68" i="19"/>
  <c r="H62" i="19"/>
  <c r="I62" i="19"/>
  <c r="P59" i="19"/>
  <c r="Q59" i="19"/>
  <c r="X56" i="19"/>
  <c r="Y56" i="19"/>
  <c r="H54" i="19"/>
  <c r="I54" i="19"/>
  <c r="X47" i="19"/>
  <c r="Y47" i="19"/>
  <c r="H45" i="19"/>
  <c r="J45" i="19"/>
  <c r="I45" i="19"/>
  <c r="P42" i="19"/>
  <c r="Q42" i="19"/>
  <c r="X39" i="19"/>
  <c r="Y39" i="19"/>
  <c r="P33" i="19"/>
  <c r="R33" i="19"/>
  <c r="Q33" i="19"/>
  <c r="X30" i="19"/>
  <c r="Y30" i="19"/>
  <c r="I28" i="19"/>
  <c r="H28" i="19"/>
  <c r="Q25" i="19"/>
  <c r="P25" i="19"/>
  <c r="I19" i="19"/>
  <c r="H19" i="19"/>
  <c r="Q16" i="19"/>
  <c r="P16" i="19"/>
  <c r="W21" i="19"/>
  <c r="Y13" i="19"/>
  <c r="X13" i="19"/>
  <c r="Y118" i="19"/>
  <c r="X118" i="19"/>
  <c r="I116" i="19"/>
  <c r="H116" i="19"/>
  <c r="J116" i="19"/>
  <c r="Q113" i="19"/>
  <c r="P113" i="19"/>
  <c r="Y110" i="19"/>
  <c r="X110" i="19"/>
  <c r="I108" i="19"/>
  <c r="H108" i="19"/>
  <c r="J108" i="19"/>
  <c r="G107" i="19"/>
  <c r="Q104" i="19"/>
  <c r="P104" i="19"/>
  <c r="Y101" i="19"/>
  <c r="X101" i="19"/>
  <c r="Q100" i="19"/>
  <c r="P100" i="19"/>
  <c r="Y97" i="19"/>
  <c r="X97" i="19"/>
  <c r="W105" i="19"/>
  <c r="I95" i="19"/>
  <c r="H95" i="19"/>
  <c r="J90" i="19"/>
  <c r="I90" i="19"/>
  <c r="H90" i="19"/>
  <c r="Y88" i="19"/>
  <c r="X88" i="19"/>
  <c r="Q87" i="19"/>
  <c r="P87" i="19"/>
  <c r="J86" i="19"/>
  <c r="I86" i="19"/>
  <c r="H86" i="19"/>
  <c r="Y84" i="19"/>
  <c r="X84" i="19"/>
  <c r="Q83" i="19"/>
  <c r="P83" i="19"/>
  <c r="O91" i="19"/>
  <c r="J82" i="19"/>
  <c r="I82" i="19"/>
  <c r="H82" i="19"/>
  <c r="Y80" i="19"/>
  <c r="X80" i="19"/>
  <c r="W79" i="19"/>
  <c r="Y75" i="19"/>
  <c r="X75" i="19"/>
  <c r="R74" i="19"/>
  <c r="Q74" i="19"/>
  <c r="P74" i="19"/>
  <c r="I73" i="19"/>
  <c r="H73" i="19"/>
  <c r="Q71" i="19"/>
  <c r="P71" i="19"/>
  <c r="R71" i="19"/>
  <c r="Y68" i="19"/>
  <c r="X68" i="19"/>
  <c r="I66" i="19"/>
  <c r="H66" i="19"/>
  <c r="G65" i="19"/>
  <c r="Q62" i="19"/>
  <c r="P62" i="19"/>
  <c r="R62" i="19"/>
  <c r="Y59" i="19"/>
  <c r="X59" i="19"/>
  <c r="I57" i="19"/>
  <c r="H57" i="19"/>
  <c r="Q54" i="19"/>
  <c r="P54" i="19"/>
  <c r="R54" i="19"/>
  <c r="I48" i="19"/>
  <c r="H48" i="19"/>
  <c r="Q45" i="19"/>
  <c r="P45" i="19"/>
  <c r="Y42" i="19"/>
  <c r="X42" i="19"/>
  <c r="I40" i="19"/>
  <c r="H40" i="19"/>
  <c r="Y33" i="19"/>
  <c r="X33" i="19"/>
  <c r="I31" i="19"/>
  <c r="H31" i="19"/>
  <c r="J31" i="19"/>
  <c r="P28" i="19"/>
  <c r="Q28" i="19"/>
  <c r="X25" i="19"/>
  <c r="Y25" i="19"/>
  <c r="P19" i="19"/>
  <c r="R19" i="19"/>
  <c r="Q19" i="19"/>
  <c r="X16" i="19"/>
  <c r="Y16" i="19"/>
  <c r="H14" i="19"/>
  <c r="I14" i="19"/>
  <c r="Y117" i="19"/>
  <c r="X117" i="19"/>
  <c r="I115" i="19"/>
  <c r="H115" i="19"/>
  <c r="Q112" i="19"/>
  <c r="P112" i="19"/>
  <c r="Y109" i="19"/>
  <c r="X109" i="19"/>
  <c r="Q103" i="19"/>
  <c r="P103" i="19"/>
  <c r="Y98" i="19"/>
  <c r="X98" i="19"/>
  <c r="I96" i="19"/>
  <c r="H96" i="19"/>
  <c r="Y71" i="19"/>
  <c r="X71" i="19"/>
  <c r="I69" i="19"/>
  <c r="G77" i="19"/>
  <c r="H69" i="19"/>
  <c r="O65" i="19"/>
  <c r="Q66" i="19"/>
  <c r="P66" i="19"/>
  <c r="Y62" i="19"/>
  <c r="X62" i="19"/>
  <c r="I60" i="19"/>
  <c r="H60" i="19"/>
  <c r="R57" i="19"/>
  <c r="Q57" i="19"/>
  <c r="P57" i="19"/>
  <c r="Y54" i="19"/>
  <c r="X54" i="19"/>
  <c r="G51" i="19"/>
  <c r="I52" i="19"/>
  <c r="H52" i="19"/>
  <c r="R48" i="19"/>
  <c r="Q48" i="19"/>
  <c r="P48" i="19"/>
  <c r="Y45" i="19"/>
  <c r="X45" i="19"/>
  <c r="I43" i="19"/>
  <c r="H43" i="19"/>
  <c r="R40" i="19"/>
  <c r="Q40" i="19"/>
  <c r="P40" i="19"/>
  <c r="I34" i="19"/>
  <c r="H34" i="19"/>
  <c r="Q31" i="19"/>
  <c r="P31" i="19"/>
  <c r="Y28" i="19"/>
  <c r="X28" i="19"/>
  <c r="I26" i="19"/>
  <c r="H26" i="19"/>
  <c r="Y19" i="19"/>
  <c r="X19" i="19"/>
  <c r="I17" i="19"/>
  <c r="H17" i="19"/>
  <c r="Q14" i="19"/>
  <c r="P14" i="19"/>
  <c r="Y116" i="19"/>
  <c r="X116" i="19"/>
  <c r="I114" i="19"/>
  <c r="H114" i="19"/>
  <c r="Q111" i="19"/>
  <c r="P111" i="19"/>
  <c r="O119" i="19"/>
  <c r="Y108" i="19"/>
  <c r="X108" i="19"/>
  <c r="W107" i="19"/>
  <c r="Q102" i="19"/>
  <c r="P102" i="19"/>
  <c r="Y99" i="19"/>
  <c r="X99" i="19"/>
  <c r="J97" i="19"/>
  <c r="I97" i="19"/>
  <c r="H97" i="19"/>
  <c r="G105" i="19"/>
  <c r="Q94" i="19"/>
  <c r="P94" i="19"/>
  <c r="O93" i="19"/>
  <c r="R90" i="19"/>
  <c r="Q90" i="19"/>
  <c r="P90" i="19"/>
  <c r="I89" i="19"/>
  <c r="H89" i="19"/>
  <c r="Y87" i="19"/>
  <c r="X87" i="19"/>
  <c r="R86" i="19"/>
  <c r="Q86" i="19"/>
  <c r="P86" i="19"/>
  <c r="I85" i="19"/>
  <c r="H85" i="19"/>
  <c r="Y83" i="19"/>
  <c r="X83" i="19"/>
  <c r="W91" i="19"/>
  <c r="R82" i="19"/>
  <c r="Q82" i="19"/>
  <c r="P82" i="19"/>
  <c r="I81" i="19"/>
  <c r="H81" i="19"/>
  <c r="J76" i="19"/>
  <c r="I76" i="19"/>
  <c r="H76" i="19"/>
  <c r="Y74" i="19"/>
  <c r="X74" i="19"/>
  <c r="Q73" i="19"/>
  <c r="P73" i="19"/>
  <c r="J72" i="19"/>
  <c r="I72" i="19"/>
  <c r="H72" i="19"/>
  <c r="Q69" i="19"/>
  <c r="P69" i="19"/>
  <c r="O77" i="19"/>
  <c r="W65" i="19"/>
  <c r="Y66" i="19"/>
  <c r="X66" i="19"/>
  <c r="R60" i="19"/>
  <c r="Q60" i="19"/>
  <c r="P60" i="19"/>
  <c r="Y57" i="19"/>
  <c r="X57" i="19"/>
  <c r="I55" i="19"/>
  <c r="H55" i="19"/>
  <c r="G63" i="19"/>
  <c r="O51" i="19"/>
  <c r="Q52" i="19"/>
  <c r="P52" i="19"/>
  <c r="Y48" i="19"/>
  <c r="X48" i="19"/>
  <c r="J46" i="19"/>
  <c r="I46" i="19"/>
  <c r="H46" i="19"/>
  <c r="Q43" i="19"/>
  <c r="P43" i="19"/>
  <c r="Y40" i="19"/>
  <c r="X40" i="19"/>
  <c r="J38" i="19"/>
  <c r="G37" i="19"/>
  <c r="I38" i="19"/>
  <c r="H38" i="19"/>
  <c r="Q34" i="19"/>
  <c r="P34" i="19"/>
  <c r="Y31" i="19"/>
  <c r="X31" i="19"/>
  <c r="J29" i="19"/>
  <c r="I29" i="19"/>
  <c r="H29" i="19"/>
  <c r="Q26" i="19"/>
  <c r="P26" i="19"/>
  <c r="J20" i="19"/>
  <c r="I20" i="19"/>
  <c r="H20" i="19"/>
  <c r="Q17" i="19"/>
  <c r="P17" i="19"/>
  <c r="Y14" i="19"/>
  <c r="X14" i="19"/>
  <c r="Q117" i="19"/>
  <c r="P117" i="19"/>
  <c r="R117" i="19"/>
  <c r="Y114" i="19"/>
  <c r="X114" i="19"/>
  <c r="I112" i="19"/>
  <c r="H112" i="19"/>
  <c r="Q109" i="19"/>
  <c r="P109" i="19"/>
  <c r="R109" i="19"/>
  <c r="I103" i="19"/>
  <c r="H103" i="19"/>
  <c r="I99" i="19"/>
  <c r="H99" i="19"/>
  <c r="R96" i="19"/>
  <c r="Q96" i="19"/>
  <c r="P96" i="19"/>
  <c r="Y90" i="19"/>
  <c r="X90" i="19"/>
  <c r="Q89" i="19"/>
  <c r="P89" i="19"/>
  <c r="J88" i="19"/>
  <c r="I88" i="19"/>
  <c r="H88" i="19"/>
  <c r="Y86" i="19"/>
  <c r="X86" i="19"/>
  <c r="Q85" i="19"/>
  <c r="P85" i="19"/>
  <c r="J84" i="19"/>
  <c r="I84" i="19"/>
  <c r="H84" i="19"/>
  <c r="Y82" i="19"/>
  <c r="X82" i="19"/>
  <c r="Q81" i="19"/>
  <c r="P81" i="19"/>
  <c r="J80" i="19"/>
  <c r="G79" i="19"/>
  <c r="I80" i="19"/>
  <c r="H80" i="19"/>
  <c r="Q76" i="19"/>
  <c r="P76" i="19"/>
  <c r="J75" i="19"/>
  <c r="I75" i="19"/>
  <c r="H75" i="19"/>
  <c r="Y73" i="19"/>
  <c r="X73" i="19"/>
  <c r="Q72" i="19"/>
  <c r="P72" i="19"/>
  <c r="J70" i="19"/>
  <c r="I70" i="19"/>
  <c r="H70" i="19"/>
  <c r="Q67" i="19"/>
  <c r="P67" i="19"/>
  <c r="I61" i="19"/>
  <c r="H61" i="19"/>
  <c r="R58" i="19"/>
  <c r="Q58" i="19"/>
  <c r="P58" i="19"/>
  <c r="Y55" i="19"/>
  <c r="W63" i="19"/>
  <c r="X55" i="19"/>
  <c r="I53" i="19"/>
  <c r="H53" i="19"/>
  <c r="Y46" i="19"/>
  <c r="X46" i="19"/>
  <c r="I44" i="19"/>
  <c r="H44" i="19"/>
  <c r="Q41" i="19"/>
  <c r="O49" i="19"/>
  <c r="P41" i="19"/>
  <c r="W37" i="19"/>
  <c r="Y38" i="19"/>
  <c r="X38" i="19"/>
  <c r="Q32" i="19"/>
  <c r="P32" i="19"/>
  <c r="Y29" i="19"/>
  <c r="X29" i="19"/>
  <c r="I27" i="19"/>
  <c r="G35" i="19"/>
  <c r="H27" i="19"/>
  <c r="O23" i="19"/>
  <c r="Q24" i="19"/>
  <c r="P24" i="19"/>
  <c r="Y20" i="19"/>
  <c r="X20" i="19"/>
  <c r="I18" i="19"/>
  <c r="H18" i="19"/>
  <c r="Q15" i="19"/>
  <c r="P15" i="19"/>
  <c r="Y12" i="19"/>
  <c r="X12" i="19"/>
  <c r="Q12" i="19"/>
  <c r="P12" i="19"/>
  <c r="J12" i="19"/>
  <c r="I12" i="19"/>
  <c r="H12" i="19"/>
  <c r="Y11" i="19"/>
  <c r="X11" i="19"/>
  <c r="Q11" i="19"/>
  <c r="P11" i="19"/>
  <c r="J11" i="19"/>
  <c r="I11" i="19"/>
  <c r="H11" i="19"/>
  <c r="Y10" i="19"/>
  <c r="W9" i="19"/>
  <c r="X10" i="19"/>
  <c r="Q10" i="19"/>
  <c r="O9" i="19"/>
  <c r="R88" i="19" s="1"/>
  <c r="P10" i="19"/>
  <c r="J10" i="19"/>
  <c r="I10" i="19"/>
  <c r="G9" i="19"/>
  <c r="H10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Q122" i="19"/>
  <c r="P122" i="19"/>
  <c r="O121" i="19"/>
  <c r="R122" i="19"/>
  <c r="Q123" i="19"/>
  <c r="P123" i="19"/>
  <c r="Q124" i="19"/>
  <c r="P124" i="19"/>
  <c r="Q125" i="19"/>
  <c r="P125" i="19"/>
  <c r="O133" i="19"/>
  <c r="Q126" i="19"/>
  <c r="P126" i="19"/>
  <c r="Q127" i="19"/>
  <c r="P127" i="19"/>
  <c r="R127" i="19"/>
  <c r="Q128" i="19"/>
  <c r="P128" i="19"/>
  <c r="Q129" i="19"/>
  <c r="P129" i="19"/>
  <c r="Q130" i="19"/>
  <c r="P130" i="19"/>
  <c r="R130" i="19"/>
  <c r="Q131" i="19"/>
  <c r="P131" i="19"/>
  <c r="Q132" i="19"/>
  <c r="P132" i="19"/>
  <c r="R132" i="19"/>
  <c r="Q136" i="19"/>
  <c r="P136" i="19"/>
  <c r="O135" i="19"/>
  <c r="Q137" i="19"/>
  <c r="P137" i="19"/>
  <c r="Q138" i="19"/>
  <c r="P138" i="19"/>
  <c r="R138" i="19"/>
  <c r="Q139" i="19"/>
  <c r="P139" i="19"/>
  <c r="O147" i="19"/>
  <c r="Q140" i="19"/>
  <c r="P140" i="19"/>
  <c r="R140" i="19"/>
  <c r="Q141" i="19"/>
  <c r="P141" i="19"/>
  <c r="Q142" i="19"/>
  <c r="P142" i="19"/>
  <c r="Q143" i="19"/>
  <c r="P143" i="19"/>
  <c r="R143" i="19"/>
  <c r="Q144" i="19"/>
  <c r="P144" i="19"/>
  <c r="Q145" i="19"/>
  <c r="P145" i="19"/>
  <c r="R145" i="19"/>
  <c r="Q146" i="19"/>
  <c r="P146" i="19"/>
  <c r="Q150" i="19"/>
  <c r="P150" i="19"/>
  <c r="O149" i="19"/>
  <c r="Q151" i="19"/>
  <c r="P151" i="19"/>
  <c r="R151" i="19"/>
  <c r="Q152" i="19"/>
  <c r="P152" i="19"/>
  <c r="Q153" i="19"/>
  <c r="P153" i="19"/>
  <c r="O161" i="19"/>
  <c r="R153" i="19"/>
  <c r="Q154" i="19"/>
  <c r="P154" i="19"/>
  <c r="Q155" i="19"/>
  <c r="P155" i="19"/>
  <c r="Q156" i="19"/>
  <c r="P156" i="19"/>
  <c r="R156" i="19"/>
  <c r="Q157" i="19"/>
  <c r="P157" i="19"/>
  <c r="Q158" i="19"/>
  <c r="P158" i="19"/>
  <c r="R158" i="19"/>
  <c r="Q159" i="19"/>
  <c r="P159" i="19"/>
  <c r="Q160" i="19"/>
  <c r="P160" i="19"/>
  <c r="I122" i="19"/>
  <c r="H122" i="19"/>
  <c r="J122" i="19"/>
  <c r="G121" i="19"/>
  <c r="I123" i="19"/>
  <c r="H123" i="19"/>
  <c r="I124" i="19"/>
  <c r="H124" i="19"/>
  <c r="J124" i="19"/>
  <c r="I125" i="19"/>
  <c r="H125" i="19"/>
  <c r="G133" i="19"/>
  <c r="J125" i="19"/>
  <c r="I126" i="19"/>
  <c r="H126" i="19"/>
  <c r="I127" i="19"/>
  <c r="H127" i="19"/>
  <c r="J127" i="19"/>
  <c r="I128" i="19"/>
  <c r="H128" i="19"/>
  <c r="I129" i="19"/>
  <c r="H129" i="19"/>
  <c r="J129" i="19"/>
  <c r="I130" i="19"/>
  <c r="H130" i="19"/>
  <c r="I131" i="19"/>
  <c r="H131" i="19"/>
  <c r="J131" i="19"/>
  <c r="I132" i="19"/>
  <c r="H132" i="19"/>
  <c r="J132" i="19"/>
  <c r="I136" i="19"/>
  <c r="H136" i="19"/>
  <c r="G135" i="19"/>
  <c r="I137" i="19"/>
  <c r="H137" i="19"/>
  <c r="J137" i="19"/>
  <c r="I138" i="19"/>
  <c r="H138" i="19"/>
  <c r="I139" i="19"/>
  <c r="H139" i="19"/>
  <c r="G147" i="19"/>
  <c r="I140" i="19"/>
  <c r="H140" i="19"/>
  <c r="J140" i="19"/>
  <c r="I141" i="19"/>
  <c r="H141" i="19"/>
  <c r="I142" i="19"/>
  <c r="H142" i="19"/>
  <c r="J142" i="19"/>
  <c r="I143" i="19"/>
  <c r="H143" i="19"/>
  <c r="I144" i="19"/>
  <c r="H144" i="19"/>
  <c r="J144" i="19"/>
  <c r="I145" i="19"/>
  <c r="H145" i="19"/>
  <c r="J145" i="19"/>
  <c r="I146" i="19"/>
  <c r="H146" i="19"/>
  <c r="J146" i="19"/>
  <c r="I150" i="19"/>
  <c r="H150" i="19"/>
  <c r="G149" i="19"/>
  <c r="J150" i="19"/>
  <c r="I151" i="19"/>
  <c r="H151" i="19"/>
  <c r="I152" i="19"/>
  <c r="H152" i="19"/>
  <c r="J152" i="19"/>
  <c r="I153" i="19"/>
  <c r="H153" i="19"/>
  <c r="G161" i="19"/>
  <c r="J153" i="19"/>
  <c r="I154" i="19"/>
  <c r="H154" i="19"/>
  <c r="I155" i="19"/>
  <c r="H155" i="19"/>
  <c r="J155" i="19"/>
  <c r="I156" i="19"/>
  <c r="H156" i="19"/>
  <c r="I157" i="19"/>
  <c r="H157" i="19"/>
  <c r="J157" i="19"/>
  <c r="I158" i="19"/>
  <c r="H158" i="19"/>
  <c r="J158" i="19"/>
  <c r="I159" i="19"/>
  <c r="H159" i="19"/>
  <c r="J159" i="19"/>
  <c r="I160" i="19"/>
  <c r="H160" i="19"/>
  <c r="R10" i="21"/>
  <c r="T10" i="21"/>
  <c r="S10" i="21"/>
  <c r="R11" i="21"/>
  <c r="S11" i="21"/>
  <c r="T11" i="21"/>
  <c r="R12" i="21"/>
  <c r="T12" i="21"/>
  <c r="S12" i="21"/>
  <c r="R13" i="21"/>
  <c r="S13" i="21"/>
  <c r="T13" i="21"/>
  <c r="R14" i="21"/>
  <c r="Q22" i="21"/>
  <c r="T14" i="21"/>
  <c r="S14" i="21"/>
  <c r="R15" i="21"/>
  <c r="S15" i="21"/>
  <c r="T15" i="21"/>
  <c r="R16" i="21"/>
  <c r="T16" i="21"/>
  <c r="S16" i="21"/>
  <c r="R17" i="21"/>
  <c r="S17" i="21"/>
  <c r="T17" i="21"/>
  <c r="R18" i="21"/>
  <c r="T18" i="21"/>
  <c r="S18" i="21"/>
  <c r="R19" i="21"/>
  <c r="S19" i="21"/>
  <c r="T19" i="21"/>
  <c r="R20" i="21"/>
  <c r="T20" i="21"/>
  <c r="S20" i="21"/>
  <c r="R21" i="21"/>
  <c r="S21" i="21"/>
  <c r="T21" i="21"/>
  <c r="Q108" i="19"/>
  <c r="P108" i="19"/>
  <c r="O107" i="19"/>
  <c r="Y104" i="19"/>
  <c r="X104" i="19"/>
  <c r="I102" i="19"/>
  <c r="H102" i="19"/>
  <c r="J100" i="19"/>
  <c r="H100" i="19"/>
  <c r="I100" i="19"/>
  <c r="R97" i="19"/>
  <c r="O105" i="19"/>
  <c r="P97" i="19"/>
  <c r="Q97" i="19"/>
  <c r="X94" i="19"/>
  <c r="W93" i="19"/>
  <c r="Y94" i="19"/>
  <c r="R70" i="19"/>
  <c r="P70" i="19"/>
  <c r="Q70" i="19"/>
  <c r="X67" i="19"/>
  <c r="Y67" i="19"/>
  <c r="P61" i="19"/>
  <c r="Q61" i="19"/>
  <c r="X58" i="19"/>
  <c r="Y58" i="19"/>
  <c r="J56" i="19"/>
  <c r="H56" i="19"/>
  <c r="I56" i="19"/>
  <c r="P53" i="19"/>
  <c r="Q53" i="19"/>
  <c r="J47" i="19"/>
  <c r="H47" i="19"/>
  <c r="I47" i="19"/>
  <c r="P44" i="19"/>
  <c r="Q44" i="19"/>
  <c r="X41" i="19"/>
  <c r="W49" i="19"/>
  <c r="Y41" i="19"/>
  <c r="J39" i="19"/>
  <c r="H39" i="19"/>
  <c r="I39" i="19"/>
  <c r="X32" i="19"/>
  <c r="Y32" i="19"/>
  <c r="J30" i="19"/>
  <c r="H30" i="19"/>
  <c r="I30" i="19"/>
  <c r="R27" i="19"/>
  <c r="P27" i="19"/>
  <c r="O35" i="19"/>
  <c r="Q27" i="19"/>
  <c r="W23" i="19"/>
  <c r="X24" i="19"/>
  <c r="Y24" i="19"/>
  <c r="R18" i="19"/>
  <c r="P18" i="19"/>
  <c r="Q18" i="19"/>
  <c r="X15" i="19"/>
  <c r="Y15" i="19"/>
  <c r="J13" i="19"/>
  <c r="H13" i="19"/>
  <c r="G21" i="19"/>
  <c r="I13" i="19"/>
  <c r="V161" i="19"/>
  <c r="V149" i="19"/>
  <c r="V147" i="19"/>
  <c r="V135" i="19"/>
  <c r="V133" i="19"/>
  <c r="V121" i="19"/>
  <c r="V119" i="19"/>
  <c r="V107" i="19"/>
  <c r="V105" i="19"/>
  <c r="V93" i="19"/>
  <c r="V49" i="19"/>
  <c r="V35" i="19"/>
  <c r="V21" i="19"/>
  <c r="V79" i="19"/>
  <c r="V77" i="19"/>
  <c r="V51" i="19"/>
  <c r="X51" i="19" s="1"/>
  <c r="V63" i="19"/>
  <c r="V37" i="19"/>
  <c r="V9" i="19"/>
  <c r="V23" i="19"/>
  <c r="X7" i="19"/>
  <c r="V65" i="19"/>
  <c r="U7" i="19"/>
  <c r="V91" i="19"/>
  <c r="N161" i="19"/>
  <c r="N149" i="19"/>
  <c r="N147" i="19"/>
  <c r="N135" i="19"/>
  <c r="N133" i="19"/>
  <c r="N121" i="19"/>
  <c r="N119" i="19"/>
  <c r="N107" i="19"/>
  <c r="N105" i="19"/>
  <c r="N93" i="19"/>
  <c r="N79" i="19"/>
  <c r="N21" i="19"/>
  <c r="N91" i="19"/>
  <c r="N65" i="19"/>
  <c r="N63" i="19"/>
  <c r="N37" i="19"/>
  <c r="P37" i="19" s="1"/>
  <c r="N49" i="19"/>
  <c r="N23" i="19"/>
  <c r="N9" i="19"/>
  <c r="N35" i="19"/>
  <c r="N51" i="19"/>
  <c r="M7" i="19"/>
  <c r="P7" i="19"/>
  <c r="N77" i="19"/>
  <c r="F161" i="19"/>
  <c r="F149" i="19"/>
  <c r="F147" i="19"/>
  <c r="F135" i="19"/>
  <c r="F133" i="19"/>
  <c r="F121" i="19"/>
  <c r="F119" i="19"/>
  <c r="F107" i="19"/>
  <c r="F105" i="19"/>
  <c r="F93" i="19"/>
  <c r="F91" i="19"/>
  <c r="F65" i="19"/>
  <c r="F77" i="19"/>
  <c r="F51" i="19"/>
  <c r="F49" i="19"/>
  <c r="F23" i="19"/>
  <c r="H23" i="19" s="1"/>
  <c r="F79" i="19"/>
  <c r="F35" i="19"/>
  <c r="F9" i="19"/>
  <c r="F21" i="19"/>
  <c r="F37" i="19"/>
  <c r="E7" i="19"/>
  <c r="F63" i="19"/>
  <c r="H7" i="19"/>
  <c r="M146" i="17"/>
  <c r="J146" i="17"/>
  <c r="I146" i="17"/>
  <c r="L146" i="17"/>
  <c r="K146" i="17"/>
  <c r="M138" i="17"/>
  <c r="J138" i="17"/>
  <c r="I138" i="17"/>
  <c r="K138" i="17"/>
  <c r="L138" i="17"/>
  <c r="M129" i="17"/>
  <c r="J129" i="17"/>
  <c r="I129" i="17"/>
  <c r="K129" i="17"/>
  <c r="L129" i="17"/>
  <c r="M112" i="17"/>
  <c r="J112" i="17"/>
  <c r="I112" i="17"/>
  <c r="L112" i="17"/>
  <c r="K112" i="17"/>
  <c r="M103" i="17"/>
  <c r="J103" i="17"/>
  <c r="I103" i="17"/>
  <c r="K103" i="17"/>
  <c r="L103" i="17"/>
  <c r="M95" i="17"/>
  <c r="J95" i="17"/>
  <c r="I95" i="17"/>
  <c r="K95" i="17"/>
  <c r="L95" i="17"/>
  <c r="M86" i="17"/>
  <c r="J86" i="17"/>
  <c r="I86" i="17"/>
  <c r="L86" i="17"/>
  <c r="K86" i="17"/>
  <c r="H77" i="17"/>
  <c r="M69" i="17"/>
  <c r="J69" i="17"/>
  <c r="I69" i="17"/>
  <c r="K69" i="17"/>
  <c r="L69" i="17"/>
  <c r="M60" i="17"/>
  <c r="J60" i="17"/>
  <c r="I60" i="17"/>
  <c r="K60" i="17"/>
  <c r="L60" i="17"/>
  <c r="M52" i="17"/>
  <c r="H51" i="17"/>
  <c r="J52" i="17"/>
  <c r="I52" i="17"/>
  <c r="L52" i="17"/>
  <c r="K52" i="17"/>
  <c r="I160" i="17"/>
  <c r="K160" i="17"/>
  <c r="J160" i="17"/>
  <c r="L160" i="17"/>
  <c r="M160" i="17"/>
  <c r="I152" i="17"/>
  <c r="K152" i="17"/>
  <c r="J152" i="17"/>
  <c r="M152" i="17"/>
  <c r="L152" i="17"/>
  <c r="I143" i="17"/>
  <c r="K143" i="17"/>
  <c r="J143" i="17"/>
  <c r="M143" i="17"/>
  <c r="L143" i="17"/>
  <c r="I126" i="17"/>
  <c r="K126" i="17"/>
  <c r="J126" i="17"/>
  <c r="L126" i="17"/>
  <c r="M126" i="17"/>
  <c r="I117" i="17"/>
  <c r="K117" i="17"/>
  <c r="J117" i="17"/>
  <c r="M117" i="17"/>
  <c r="L117" i="17"/>
  <c r="I109" i="17"/>
  <c r="K109" i="17"/>
  <c r="J109" i="17"/>
  <c r="M109" i="17"/>
  <c r="L109" i="17"/>
  <c r="I100" i="17"/>
  <c r="K100" i="17"/>
  <c r="J100" i="17"/>
  <c r="L100" i="17"/>
  <c r="M100" i="17"/>
  <c r="I83" i="17"/>
  <c r="H91" i="17"/>
  <c r="K83" i="17"/>
  <c r="J83" i="17"/>
  <c r="M83" i="17"/>
  <c r="L83" i="17"/>
  <c r="I74" i="17"/>
  <c r="K74" i="17"/>
  <c r="J74" i="17"/>
  <c r="M74" i="17"/>
  <c r="L74" i="17"/>
  <c r="I66" i="17"/>
  <c r="K66" i="17"/>
  <c r="J66" i="17"/>
  <c r="L66" i="17"/>
  <c r="H65" i="17"/>
  <c r="M66" i="17"/>
  <c r="I57" i="17"/>
  <c r="K57" i="17"/>
  <c r="J57" i="17"/>
  <c r="L57" i="17"/>
  <c r="M57" i="17"/>
  <c r="J157" i="17"/>
  <c r="I157" i="17"/>
  <c r="L157" i="17"/>
  <c r="K157" i="17"/>
  <c r="M157" i="17"/>
  <c r="J140" i="17"/>
  <c r="I140" i="17"/>
  <c r="L140" i="17"/>
  <c r="K140" i="17"/>
  <c r="M140" i="17"/>
  <c r="J131" i="17"/>
  <c r="I131" i="17"/>
  <c r="L131" i="17"/>
  <c r="K131" i="17"/>
  <c r="M131" i="17"/>
  <c r="J123" i="17"/>
  <c r="I123" i="17"/>
  <c r="L123" i="17"/>
  <c r="K123" i="17"/>
  <c r="M123" i="17"/>
  <c r="J114" i="17"/>
  <c r="I114" i="17"/>
  <c r="L114" i="17"/>
  <c r="K114" i="17"/>
  <c r="M114" i="17"/>
  <c r="J97" i="17"/>
  <c r="I97" i="17"/>
  <c r="H105" i="17"/>
  <c r="L97" i="17"/>
  <c r="K97" i="17"/>
  <c r="M97" i="17"/>
  <c r="J88" i="17"/>
  <c r="I88" i="17"/>
  <c r="L88" i="17"/>
  <c r="K88" i="17"/>
  <c r="M88" i="17"/>
  <c r="J80" i="17"/>
  <c r="I80" i="17"/>
  <c r="L80" i="17"/>
  <c r="K80" i="17"/>
  <c r="H79" i="17"/>
  <c r="M80" i="17"/>
  <c r="J71" i="17"/>
  <c r="I71" i="17"/>
  <c r="L71" i="17"/>
  <c r="K71" i="17"/>
  <c r="M71" i="17"/>
  <c r="J62" i="17"/>
  <c r="I62" i="17"/>
  <c r="L62" i="17"/>
  <c r="K62" i="17"/>
  <c r="M62" i="17"/>
  <c r="J54" i="17"/>
  <c r="I54" i="17"/>
  <c r="L54" i="17"/>
  <c r="K54" i="17"/>
  <c r="M54" i="17"/>
  <c r="K154" i="17"/>
  <c r="J154" i="17"/>
  <c r="I154" i="17"/>
  <c r="M154" i="17"/>
  <c r="L154" i="17"/>
  <c r="K145" i="17"/>
  <c r="J145" i="17"/>
  <c r="I145" i="17"/>
  <c r="M145" i="17"/>
  <c r="L145" i="17"/>
  <c r="K137" i="17"/>
  <c r="J137" i="17"/>
  <c r="I137" i="17"/>
  <c r="M137" i="17"/>
  <c r="L137" i="17"/>
  <c r="K128" i="17"/>
  <c r="J128" i="17"/>
  <c r="I128" i="17"/>
  <c r="M128" i="17"/>
  <c r="L128" i="17"/>
  <c r="K111" i="17"/>
  <c r="J111" i="17"/>
  <c r="I111" i="17"/>
  <c r="H119" i="17"/>
  <c r="M111" i="17"/>
  <c r="L111" i="17"/>
  <c r="K102" i="17"/>
  <c r="J102" i="17"/>
  <c r="I102" i="17"/>
  <c r="M102" i="17"/>
  <c r="L102" i="17"/>
  <c r="K94" i="17"/>
  <c r="J94" i="17"/>
  <c r="I94" i="17"/>
  <c r="M94" i="17"/>
  <c r="H93" i="17"/>
  <c r="L94" i="17"/>
  <c r="K85" i="17"/>
  <c r="J85" i="17"/>
  <c r="I85" i="17"/>
  <c r="M85" i="17"/>
  <c r="L85" i="17"/>
  <c r="K76" i="17"/>
  <c r="J76" i="17"/>
  <c r="I76" i="17"/>
  <c r="M76" i="17"/>
  <c r="L76" i="17"/>
  <c r="K68" i="17"/>
  <c r="J68" i="17"/>
  <c r="I68" i="17"/>
  <c r="M68" i="17"/>
  <c r="L68" i="17"/>
  <c r="K59" i="17"/>
  <c r="J59" i="17"/>
  <c r="I59" i="17"/>
  <c r="M59" i="17"/>
  <c r="L59" i="17"/>
  <c r="M153" i="17"/>
  <c r="L153" i="17"/>
  <c r="K153" i="17"/>
  <c r="H161" i="17"/>
  <c r="J153" i="17"/>
  <c r="I153" i="17"/>
  <c r="M144" i="17"/>
  <c r="L144" i="17"/>
  <c r="K144" i="17"/>
  <c r="I144" i="17"/>
  <c r="J144" i="17"/>
  <c r="M136" i="17"/>
  <c r="H135" i="17"/>
  <c r="L136" i="17"/>
  <c r="K136" i="17"/>
  <c r="I136" i="17"/>
  <c r="J136" i="17"/>
  <c r="M127" i="17"/>
  <c r="L127" i="17"/>
  <c r="K127" i="17"/>
  <c r="J127" i="17"/>
  <c r="I127" i="17"/>
  <c r="M118" i="17"/>
  <c r="L118" i="17"/>
  <c r="K118" i="17"/>
  <c r="J118" i="17"/>
  <c r="I118" i="17"/>
  <c r="M110" i="17"/>
  <c r="L110" i="17"/>
  <c r="K110" i="17"/>
  <c r="I110" i="17"/>
  <c r="J110" i="17"/>
  <c r="M101" i="17"/>
  <c r="L101" i="17"/>
  <c r="K101" i="17"/>
  <c r="I101" i="17"/>
  <c r="J101" i="17"/>
  <c r="M84" i="17"/>
  <c r="L84" i="17"/>
  <c r="K84" i="17"/>
  <c r="J84" i="17"/>
  <c r="I84" i="17"/>
  <c r="M75" i="17"/>
  <c r="L75" i="17"/>
  <c r="K75" i="17"/>
  <c r="I75" i="17"/>
  <c r="J75" i="17"/>
  <c r="M67" i="17"/>
  <c r="L67" i="17"/>
  <c r="K67" i="17"/>
  <c r="I67" i="17"/>
  <c r="J67" i="17"/>
  <c r="M58" i="17"/>
  <c r="L58" i="17"/>
  <c r="K58" i="17"/>
  <c r="J58" i="17"/>
  <c r="I58" i="17"/>
  <c r="M158" i="17"/>
  <c r="L158" i="17"/>
  <c r="I158" i="17"/>
  <c r="K158" i="17"/>
  <c r="J158" i="17"/>
  <c r="M150" i="17"/>
  <c r="H149" i="17"/>
  <c r="L150" i="17"/>
  <c r="I150" i="17"/>
  <c r="K150" i="17"/>
  <c r="J150" i="17"/>
  <c r="M141" i="17"/>
  <c r="L141" i="17"/>
  <c r="I141" i="17"/>
  <c r="J141" i="17"/>
  <c r="K141" i="17"/>
  <c r="M132" i="17"/>
  <c r="L132" i="17"/>
  <c r="I132" i="17"/>
  <c r="J132" i="17"/>
  <c r="K132" i="17"/>
  <c r="M124" i="17"/>
  <c r="L124" i="17"/>
  <c r="I124" i="17"/>
  <c r="K124" i="17"/>
  <c r="J124" i="17"/>
  <c r="M115" i="17"/>
  <c r="L115" i="17"/>
  <c r="I115" i="17"/>
  <c r="K115" i="17"/>
  <c r="J115" i="17"/>
  <c r="M98" i="17"/>
  <c r="L98" i="17"/>
  <c r="I98" i="17"/>
  <c r="J98" i="17"/>
  <c r="K98" i="17"/>
  <c r="M89" i="17"/>
  <c r="L89" i="17"/>
  <c r="I89" i="17"/>
  <c r="K89" i="17"/>
  <c r="J89" i="17"/>
  <c r="M81" i="17"/>
  <c r="L81" i="17"/>
  <c r="I81" i="17"/>
  <c r="K81" i="17"/>
  <c r="J81" i="17"/>
  <c r="M72" i="17"/>
  <c r="L72" i="17"/>
  <c r="I72" i="17"/>
  <c r="J72" i="17"/>
  <c r="K72" i="17"/>
  <c r="M55" i="17"/>
  <c r="L55" i="17"/>
  <c r="I55" i="17"/>
  <c r="H63" i="17"/>
  <c r="K55" i="17"/>
  <c r="J55" i="17"/>
  <c r="AA10" i="17"/>
  <c r="Z10" i="17"/>
  <c r="Y10" i="17"/>
  <c r="V9" i="17"/>
  <c r="AA12" i="17" s="1"/>
  <c r="W10" i="17"/>
  <c r="X10" i="17"/>
  <c r="AA14" i="17"/>
  <c r="Z14" i="17"/>
  <c r="Y14" i="17"/>
  <c r="W14" i="17"/>
  <c r="X14" i="17"/>
  <c r="AA18" i="17"/>
  <c r="Z18" i="17"/>
  <c r="Y18" i="17"/>
  <c r="X18" i="17"/>
  <c r="W18" i="17"/>
  <c r="X12" i="17"/>
  <c r="W12" i="17"/>
  <c r="Z12" i="17"/>
  <c r="Y12" i="17"/>
  <c r="X16" i="17"/>
  <c r="W16" i="17"/>
  <c r="Z16" i="17"/>
  <c r="Y16" i="17"/>
  <c r="X20" i="17"/>
  <c r="W20" i="17"/>
  <c r="Z20" i="17"/>
  <c r="Y20" i="17"/>
  <c r="AA20" i="17"/>
  <c r="AA11" i="17"/>
  <c r="X11" i="17"/>
  <c r="W11" i="17"/>
  <c r="Y11" i="17"/>
  <c r="Z11" i="17"/>
  <c r="X15" i="17"/>
  <c r="W15" i="17"/>
  <c r="Z15" i="17"/>
  <c r="Y15" i="17"/>
  <c r="X19" i="17"/>
  <c r="W19" i="17"/>
  <c r="Z19" i="17"/>
  <c r="Y19" i="17"/>
  <c r="U19" i="14"/>
  <c r="T19" i="14"/>
  <c r="V19" i="14"/>
  <c r="M149" i="13"/>
  <c r="J149" i="13"/>
  <c r="I149" i="13"/>
  <c r="K149" i="13"/>
  <c r="L149" i="13"/>
  <c r="M140" i="13"/>
  <c r="J140" i="13"/>
  <c r="I140" i="13"/>
  <c r="K140" i="13"/>
  <c r="L140" i="13"/>
  <c r="M131" i="13"/>
  <c r="J131" i="13"/>
  <c r="I131" i="13"/>
  <c r="L131" i="13"/>
  <c r="K131" i="13"/>
  <c r="M123" i="13"/>
  <c r="J123" i="13"/>
  <c r="I123" i="13"/>
  <c r="L123" i="13"/>
  <c r="K123" i="13"/>
  <c r="M114" i="13"/>
  <c r="J114" i="13"/>
  <c r="I114" i="13"/>
  <c r="K114" i="13"/>
  <c r="L114" i="13"/>
  <c r="M106" i="13"/>
  <c r="J106" i="13"/>
  <c r="I106" i="13"/>
  <c r="K106" i="13"/>
  <c r="L106" i="13"/>
  <c r="M97" i="13"/>
  <c r="J97" i="13"/>
  <c r="I97" i="13"/>
  <c r="L97" i="13"/>
  <c r="K97" i="13"/>
  <c r="M88" i="13"/>
  <c r="J88" i="13"/>
  <c r="I88" i="13"/>
  <c r="L88" i="13"/>
  <c r="K88" i="13"/>
  <c r="M80" i="13"/>
  <c r="J80" i="13"/>
  <c r="I80" i="13"/>
  <c r="K80" i="13"/>
  <c r="L80" i="13"/>
  <c r="M71" i="13"/>
  <c r="J71" i="13"/>
  <c r="I71" i="13"/>
  <c r="K71" i="13"/>
  <c r="L71" i="13"/>
  <c r="H62" i="13"/>
  <c r="M54" i="13"/>
  <c r="J54" i="13"/>
  <c r="I54" i="13"/>
  <c r="L54" i="13"/>
  <c r="K54" i="13"/>
  <c r="M45" i="13"/>
  <c r="J45" i="13"/>
  <c r="I45" i="13"/>
  <c r="K45" i="13"/>
  <c r="L45" i="13"/>
  <c r="M37" i="13"/>
  <c r="J37" i="13"/>
  <c r="I37" i="13"/>
  <c r="K37" i="13"/>
  <c r="L37" i="13"/>
  <c r="M28" i="13"/>
  <c r="J28" i="13"/>
  <c r="I28" i="13"/>
  <c r="L28" i="13"/>
  <c r="K28" i="13"/>
  <c r="M16" i="13"/>
  <c r="J16" i="13"/>
  <c r="I16" i="13"/>
  <c r="K16" i="13"/>
  <c r="L16" i="13"/>
  <c r="H20" i="13"/>
  <c r="M12" i="13"/>
  <c r="J12" i="13"/>
  <c r="I12" i="13"/>
  <c r="K12" i="13"/>
  <c r="L12" i="13"/>
  <c r="W19" i="15"/>
  <c r="Y19" i="15"/>
  <c r="X19" i="15"/>
  <c r="Z19" i="15"/>
  <c r="AA19" i="15"/>
  <c r="W15" i="15"/>
  <c r="Y15" i="15"/>
  <c r="X15" i="15"/>
  <c r="Z15" i="15"/>
  <c r="AA15" i="15"/>
  <c r="W11" i="15"/>
  <c r="Y11" i="15"/>
  <c r="X11" i="15"/>
  <c r="AA11" i="15"/>
  <c r="Z11" i="15"/>
  <c r="T18" i="14"/>
  <c r="V18" i="14"/>
  <c r="U18" i="14"/>
  <c r="I154" i="13"/>
  <c r="K154" i="13"/>
  <c r="J154" i="13"/>
  <c r="M154" i="13"/>
  <c r="L154" i="13"/>
  <c r="I145" i="13"/>
  <c r="K145" i="13"/>
  <c r="J145" i="13"/>
  <c r="L145" i="13"/>
  <c r="M145" i="13"/>
  <c r="I137" i="13"/>
  <c r="K137" i="13"/>
  <c r="J137" i="13"/>
  <c r="L137" i="13"/>
  <c r="M137" i="13"/>
  <c r="I128" i="13"/>
  <c r="K128" i="13"/>
  <c r="J128" i="13"/>
  <c r="M128" i="13"/>
  <c r="L128" i="13"/>
  <c r="I120" i="13"/>
  <c r="K120" i="13"/>
  <c r="J120" i="13"/>
  <c r="M120" i="13"/>
  <c r="L120" i="13"/>
  <c r="I111" i="13"/>
  <c r="K111" i="13"/>
  <c r="J111" i="13"/>
  <c r="L111" i="13"/>
  <c r="M111" i="13"/>
  <c r="I102" i="13"/>
  <c r="K102" i="13"/>
  <c r="J102" i="13"/>
  <c r="L102" i="13"/>
  <c r="M102" i="13"/>
  <c r="I94" i="13"/>
  <c r="K94" i="13"/>
  <c r="J94" i="13"/>
  <c r="M94" i="13"/>
  <c r="L94" i="13"/>
  <c r="I85" i="13"/>
  <c r="K85" i="13"/>
  <c r="J85" i="13"/>
  <c r="M85" i="13"/>
  <c r="L85" i="13"/>
  <c r="I68" i="13"/>
  <c r="H76" i="13"/>
  <c r="K68" i="13"/>
  <c r="J68" i="13"/>
  <c r="L68" i="13"/>
  <c r="M68" i="13"/>
  <c r="I59" i="13"/>
  <c r="K59" i="13"/>
  <c r="J59" i="13"/>
  <c r="M59" i="13"/>
  <c r="L59" i="13"/>
  <c r="I51" i="13"/>
  <c r="K51" i="13"/>
  <c r="J51" i="13"/>
  <c r="M51" i="13"/>
  <c r="L51" i="13"/>
  <c r="I42" i="13"/>
  <c r="K42" i="13"/>
  <c r="J42" i="13"/>
  <c r="L42" i="13"/>
  <c r="M42" i="13"/>
  <c r="I33" i="13"/>
  <c r="K33" i="13"/>
  <c r="J33" i="13"/>
  <c r="L33" i="13"/>
  <c r="M33" i="13"/>
  <c r="I25" i="13"/>
  <c r="K25" i="13"/>
  <c r="J25" i="13"/>
  <c r="M25" i="13"/>
  <c r="L25" i="13"/>
  <c r="U17" i="14"/>
  <c r="T17" i="14"/>
  <c r="V17" i="14"/>
  <c r="J159" i="13"/>
  <c r="I159" i="13"/>
  <c r="L159" i="13"/>
  <c r="K159" i="13"/>
  <c r="M159" i="13"/>
  <c r="J151" i="13"/>
  <c r="I151" i="13"/>
  <c r="L151" i="13"/>
  <c r="K151" i="13"/>
  <c r="M151" i="13"/>
  <c r="J142" i="13"/>
  <c r="I142" i="13"/>
  <c r="L142" i="13"/>
  <c r="K142" i="13"/>
  <c r="M142" i="13"/>
  <c r="J134" i="13"/>
  <c r="I134" i="13"/>
  <c r="L134" i="13"/>
  <c r="K134" i="13"/>
  <c r="M134" i="13"/>
  <c r="J125" i="13"/>
  <c r="I125" i="13"/>
  <c r="L125" i="13"/>
  <c r="K125" i="13"/>
  <c r="M125" i="13"/>
  <c r="J116" i="13"/>
  <c r="I116" i="13"/>
  <c r="L116" i="13"/>
  <c r="K116" i="13"/>
  <c r="M116" i="13"/>
  <c r="J108" i="13"/>
  <c r="I108" i="13"/>
  <c r="L108" i="13"/>
  <c r="K108" i="13"/>
  <c r="M108" i="13"/>
  <c r="J99" i="13"/>
  <c r="I99" i="13"/>
  <c r="L99" i="13"/>
  <c r="K99" i="13"/>
  <c r="M99" i="13"/>
  <c r="J82" i="13"/>
  <c r="I82" i="13"/>
  <c r="H90" i="13"/>
  <c r="L82" i="13"/>
  <c r="K82" i="13"/>
  <c r="M82" i="13"/>
  <c r="J73" i="13"/>
  <c r="I73" i="13"/>
  <c r="L73" i="13"/>
  <c r="K73" i="13"/>
  <c r="M73" i="13"/>
  <c r="J65" i="13"/>
  <c r="I65" i="13"/>
  <c r="L65" i="13"/>
  <c r="K65" i="13"/>
  <c r="M65" i="13"/>
  <c r="J56" i="13"/>
  <c r="I56" i="13"/>
  <c r="L56" i="13"/>
  <c r="K56" i="13"/>
  <c r="M56" i="13"/>
  <c r="J47" i="13"/>
  <c r="I47" i="13"/>
  <c r="L47" i="13"/>
  <c r="K47" i="13"/>
  <c r="M47" i="13"/>
  <c r="J39" i="13"/>
  <c r="I39" i="13"/>
  <c r="L39" i="13"/>
  <c r="K39" i="13"/>
  <c r="M39" i="13"/>
  <c r="J30" i="13"/>
  <c r="I30" i="13"/>
  <c r="L30" i="13"/>
  <c r="K30" i="13"/>
  <c r="M30" i="13"/>
  <c r="J22" i="13"/>
  <c r="I22" i="13"/>
  <c r="L22" i="13"/>
  <c r="K22" i="13"/>
  <c r="M22" i="13"/>
  <c r="J17" i="13"/>
  <c r="I17" i="13"/>
  <c r="L17" i="13"/>
  <c r="K17" i="13"/>
  <c r="M17" i="13"/>
  <c r="J13" i="13"/>
  <c r="I13" i="13"/>
  <c r="L13" i="13"/>
  <c r="K13" i="13"/>
  <c r="M13" i="13"/>
  <c r="J9" i="13"/>
  <c r="I9" i="13"/>
  <c r="L9" i="13"/>
  <c r="K9" i="13"/>
  <c r="M9" i="13"/>
  <c r="Z19" i="16"/>
  <c r="X19" i="16"/>
  <c r="Y19" i="16"/>
  <c r="W19" i="16"/>
  <c r="Z12" i="16"/>
  <c r="W12" i="16"/>
  <c r="AA12" i="16"/>
  <c r="Y12" i="16"/>
  <c r="X12" i="16"/>
  <c r="Z16" i="16"/>
  <c r="W16" i="16"/>
  <c r="AA16" i="16"/>
  <c r="Y16" i="16"/>
  <c r="X16" i="16"/>
  <c r="Z20" i="16"/>
  <c r="W20" i="16"/>
  <c r="Y20" i="16"/>
  <c r="X20" i="16"/>
  <c r="Y10" i="16"/>
  <c r="X10" i="16"/>
  <c r="V9" i="16"/>
  <c r="AA10" i="16"/>
  <c r="Z10" i="16"/>
  <c r="W10" i="16"/>
  <c r="Y14" i="16"/>
  <c r="X14" i="16"/>
  <c r="AA14" i="16"/>
  <c r="Z14" i="16"/>
  <c r="W14" i="16"/>
  <c r="Y18" i="16"/>
  <c r="X18" i="16"/>
  <c r="Z18" i="16"/>
  <c r="W18" i="16"/>
  <c r="W13" i="16"/>
  <c r="V21" i="16"/>
  <c r="Y13" i="16"/>
  <c r="X13" i="16"/>
  <c r="AA13" i="16"/>
  <c r="Z13" i="16"/>
  <c r="W17" i="16"/>
  <c r="Y17" i="16"/>
  <c r="X17" i="16"/>
  <c r="Z17" i="16"/>
  <c r="Y20" i="15"/>
  <c r="X20" i="15"/>
  <c r="W20" i="15"/>
  <c r="AA20" i="15"/>
  <c r="Z20" i="15"/>
  <c r="Y16" i="15"/>
  <c r="X16" i="15"/>
  <c r="W16" i="15"/>
  <c r="AA16" i="15"/>
  <c r="Z16" i="15"/>
  <c r="Y12" i="15"/>
  <c r="X12" i="15"/>
  <c r="W12" i="15"/>
  <c r="AA12" i="15"/>
  <c r="Z12" i="15"/>
  <c r="V16" i="14"/>
  <c r="U16" i="14"/>
  <c r="T16" i="14"/>
  <c r="K156" i="13"/>
  <c r="J156" i="13"/>
  <c r="I156" i="13"/>
  <c r="M156" i="13"/>
  <c r="L156" i="13"/>
  <c r="K148" i="13"/>
  <c r="J148" i="13"/>
  <c r="I148" i="13"/>
  <c r="M148" i="13"/>
  <c r="L148" i="13"/>
  <c r="K139" i="13"/>
  <c r="J139" i="13"/>
  <c r="I139" i="13"/>
  <c r="M139" i="13"/>
  <c r="L139" i="13"/>
  <c r="K130" i="13"/>
  <c r="J130" i="13"/>
  <c r="I130" i="13"/>
  <c r="M130" i="13"/>
  <c r="L130" i="13"/>
  <c r="K122" i="13"/>
  <c r="J122" i="13"/>
  <c r="I122" i="13"/>
  <c r="M122" i="13"/>
  <c r="L122" i="13"/>
  <c r="K113" i="13"/>
  <c r="J113" i="13"/>
  <c r="I113" i="13"/>
  <c r="M113" i="13"/>
  <c r="L113" i="13"/>
  <c r="K96" i="13"/>
  <c r="J96" i="13"/>
  <c r="I96" i="13"/>
  <c r="H104" i="13"/>
  <c r="M96" i="13"/>
  <c r="L96" i="13"/>
  <c r="K87" i="13"/>
  <c r="J87" i="13"/>
  <c r="I87" i="13"/>
  <c r="M87" i="13"/>
  <c r="L87" i="13"/>
  <c r="K79" i="13"/>
  <c r="J79" i="13"/>
  <c r="I79" i="13"/>
  <c r="M79" i="13"/>
  <c r="L79" i="13"/>
  <c r="K70" i="13"/>
  <c r="J70" i="13"/>
  <c r="I70" i="13"/>
  <c r="M70" i="13"/>
  <c r="L70" i="13"/>
  <c r="K61" i="13"/>
  <c r="J61" i="13"/>
  <c r="I61" i="13"/>
  <c r="M61" i="13"/>
  <c r="L61" i="13"/>
  <c r="K53" i="13"/>
  <c r="J53" i="13"/>
  <c r="I53" i="13"/>
  <c r="M53" i="13"/>
  <c r="L53" i="13"/>
  <c r="K44" i="13"/>
  <c r="J44" i="13"/>
  <c r="I44" i="13"/>
  <c r="M44" i="13"/>
  <c r="L44" i="13"/>
  <c r="K36" i="13"/>
  <c r="J36" i="13"/>
  <c r="I36" i="13"/>
  <c r="M36" i="13"/>
  <c r="L36" i="13"/>
  <c r="K27" i="13"/>
  <c r="J27" i="13"/>
  <c r="I27" i="13"/>
  <c r="M27" i="13"/>
  <c r="L27" i="13"/>
  <c r="V21" i="14"/>
  <c r="U21" i="14"/>
  <c r="T21" i="14"/>
  <c r="V13" i="14"/>
  <c r="T13" i="14"/>
  <c r="U13" i="14"/>
  <c r="M155" i="13"/>
  <c r="L155" i="13"/>
  <c r="K155" i="13"/>
  <c r="I155" i="13"/>
  <c r="J155" i="13"/>
  <c r="M138" i="13"/>
  <c r="L138" i="13"/>
  <c r="K138" i="13"/>
  <c r="H146" i="13"/>
  <c r="J138" i="13"/>
  <c r="I138" i="13"/>
  <c r="M129" i="13"/>
  <c r="L129" i="13"/>
  <c r="K129" i="13"/>
  <c r="J129" i="13"/>
  <c r="I129" i="13"/>
  <c r="M121" i="13"/>
  <c r="L121" i="13"/>
  <c r="K121" i="13"/>
  <c r="I121" i="13"/>
  <c r="J121" i="13"/>
  <c r="M112" i="13"/>
  <c r="L112" i="13"/>
  <c r="K112" i="13"/>
  <c r="I112" i="13"/>
  <c r="J112" i="13"/>
  <c r="M103" i="13"/>
  <c r="L103" i="13"/>
  <c r="K103" i="13"/>
  <c r="J103" i="13"/>
  <c r="I103" i="13"/>
  <c r="M95" i="13"/>
  <c r="L95" i="13"/>
  <c r="K95" i="13"/>
  <c r="J95" i="13"/>
  <c r="I95" i="13"/>
  <c r="M86" i="13"/>
  <c r="L86" i="13"/>
  <c r="K86" i="13"/>
  <c r="I86" i="13"/>
  <c r="J86" i="13"/>
  <c r="M78" i="13"/>
  <c r="L78" i="13"/>
  <c r="K78" i="13"/>
  <c r="I78" i="13"/>
  <c r="J78" i="13"/>
  <c r="M69" i="13"/>
  <c r="L69" i="13"/>
  <c r="K69" i="13"/>
  <c r="J69" i="13"/>
  <c r="I69" i="13"/>
  <c r="M60" i="13"/>
  <c r="L60" i="13"/>
  <c r="K60" i="13"/>
  <c r="J60" i="13"/>
  <c r="I60" i="13"/>
  <c r="M52" i="13"/>
  <c r="L52" i="13"/>
  <c r="K52" i="13"/>
  <c r="I52" i="13"/>
  <c r="J52" i="13"/>
  <c r="M43" i="13"/>
  <c r="L43" i="13"/>
  <c r="K43" i="13"/>
  <c r="I43" i="13"/>
  <c r="J43" i="13"/>
  <c r="M26" i="13"/>
  <c r="L26" i="13"/>
  <c r="K26" i="13"/>
  <c r="H34" i="13"/>
  <c r="J26" i="13"/>
  <c r="I26" i="13"/>
  <c r="M19" i="13"/>
  <c r="L19" i="13"/>
  <c r="K19" i="13"/>
  <c r="I19" i="13"/>
  <c r="J19" i="13"/>
  <c r="M15" i="13"/>
  <c r="L15" i="13"/>
  <c r="K15" i="13"/>
  <c r="I15" i="13"/>
  <c r="J15" i="13"/>
  <c r="M11" i="13"/>
  <c r="L11" i="13"/>
  <c r="K11" i="13"/>
  <c r="J11" i="13"/>
  <c r="I11" i="13"/>
  <c r="AA18" i="15"/>
  <c r="Z18" i="15"/>
  <c r="W18" i="15"/>
  <c r="X18" i="15"/>
  <c r="Y18" i="15"/>
  <c r="AA14" i="15"/>
  <c r="Z14" i="15"/>
  <c r="W14" i="15"/>
  <c r="Y14" i="15"/>
  <c r="X14" i="15"/>
  <c r="AA10" i="15"/>
  <c r="Z10" i="15"/>
  <c r="W10" i="15"/>
  <c r="Y10" i="15"/>
  <c r="X10" i="15"/>
  <c r="T20" i="14"/>
  <c r="U20" i="14"/>
  <c r="V20" i="14"/>
  <c r="T12" i="14"/>
  <c r="V12" i="14"/>
  <c r="U12" i="14"/>
  <c r="M152" i="13"/>
  <c r="L152" i="13"/>
  <c r="I152" i="13"/>
  <c r="H160" i="13"/>
  <c r="J152" i="13"/>
  <c r="K152" i="13"/>
  <c r="M143" i="13"/>
  <c r="L143" i="13"/>
  <c r="I143" i="13"/>
  <c r="J143" i="13"/>
  <c r="K143" i="13"/>
  <c r="M135" i="13"/>
  <c r="L135" i="13"/>
  <c r="I135" i="13"/>
  <c r="K135" i="13"/>
  <c r="J135" i="13"/>
  <c r="M126" i="13"/>
  <c r="L126" i="13"/>
  <c r="I126" i="13"/>
  <c r="K126" i="13"/>
  <c r="J126" i="13"/>
  <c r="M117" i="13"/>
  <c r="L117" i="13"/>
  <c r="I117" i="13"/>
  <c r="J117" i="13"/>
  <c r="K117" i="13"/>
  <c r="M109" i="13"/>
  <c r="L109" i="13"/>
  <c r="I109" i="13"/>
  <c r="J109" i="13"/>
  <c r="K109" i="13"/>
  <c r="M100" i="13"/>
  <c r="L100" i="13"/>
  <c r="I100" i="13"/>
  <c r="K100" i="13"/>
  <c r="J100" i="13"/>
  <c r="M92" i="13"/>
  <c r="L92" i="13"/>
  <c r="I92" i="13"/>
  <c r="K92" i="13"/>
  <c r="J92" i="13"/>
  <c r="M83" i="13"/>
  <c r="L83" i="13"/>
  <c r="I83" i="13"/>
  <c r="J83" i="13"/>
  <c r="K83" i="13"/>
  <c r="M74" i="13"/>
  <c r="L74" i="13"/>
  <c r="I74" i="13"/>
  <c r="J74" i="13"/>
  <c r="K74" i="13"/>
  <c r="M66" i="13"/>
  <c r="L66" i="13"/>
  <c r="I66" i="13"/>
  <c r="K66" i="13"/>
  <c r="J66" i="13"/>
  <c r="M57" i="13"/>
  <c r="L57" i="13"/>
  <c r="I57" i="13"/>
  <c r="K57" i="13"/>
  <c r="J57" i="13"/>
  <c r="M40" i="13"/>
  <c r="L40" i="13"/>
  <c r="I40" i="13"/>
  <c r="H48" i="13"/>
  <c r="J40" i="13"/>
  <c r="K40" i="13"/>
  <c r="M31" i="13"/>
  <c r="L31" i="13"/>
  <c r="I31" i="13"/>
  <c r="K31" i="13"/>
  <c r="J31" i="13"/>
  <c r="M23" i="13"/>
  <c r="L23" i="13"/>
  <c r="I23" i="13"/>
  <c r="K23" i="13"/>
  <c r="J23" i="13"/>
  <c r="AA9" i="13"/>
  <c r="Z9" i="13"/>
  <c r="W9" i="13"/>
  <c r="Y9" i="13"/>
  <c r="X9" i="13"/>
  <c r="AA13" i="13"/>
  <c r="Z13" i="13"/>
  <c r="W13" i="13"/>
  <c r="X13" i="13"/>
  <c r="Y13" i="13"/>
  <c r="AA17" i="13"/>
  <c r="Z17" i="13"/>
  <c r="W17" i="13"/>
  <c r="X17" i="13"/>
  <c r="Y17" i="13"/>
  <c r="Y11" i="13"/>
  <c r="X11" i="13"/>
  <c r="W11" i="13"/>
  <c r="AA11" i="13"/>
  <c r="Z11" i="13"/>
  <c r="Y15" i="13"/>
  <c r="X15" i="13"/>
  <c r="W15" i="13"/>
  <c r="AA15" i="13"/>
  <c r="Z15" i="13"/>
  <c r="Y19" i="13"/>
  <c r="X19" i="13"/>
  <c r="W19" i="13"/>
  <c r="AA19" i="13"/>
  <c r="Z19" i="13"/>
  <c r="W10" i="13"/>
  <c r="Y10" i="13"/>
  <c r="X10" i="13"/>
  <c r="Z10" i="13"/>
  <c r="AA10" i="13"/>
  <c r="W14" i="13"/>
  <c r="Y14" i="13"/>
  <c r="X14" i="13"/>
  <c r="Z14" i="13"/>
  <c r="AA14" i="13"/>
  <c r="W18" i="13"/>
  <c r="Y18" i="13"/>
  <c r="X18" i="13"/>
  <c r="AA18" i="13"/>
  <c r="Z18" i="13"/>
  <c r="N46" i="12"/>
  <c r="K46" i="12"/>
  <c r="J46" i="12"/>
  <c r="L46" i="12"/>
  <c r="I46" i="12"/>
  <c r="M46" i="12"/>
  <c r="N43" i="12"/>
  <c r="M43" i="12"/>
  <c r="J43" i="12"/>
  <c r="I43" i="12"/>
  <c r="K43" i="12"/>
  <c r="L43" i="12"/>
  <c r="N39" i="12"/>
  <c r="M39" i="12"/>
  <c r="J39" i="12"/>
  <c r="I39" i="12"/>
  <c r="K39" i="12"/>
  <c r="L39" i="12"/>
  <c r="N35" i="12"/>
  <c r="M35" i="12"/>
  <c r="J35" i="12"/>
  <c r="I35" i="12"/>
  <c r="L35" i="12"/>
  <c r="K35" i="12"/>
  <c r="N31" i="12"/>
  <c r="M31" i="12"/>
  <c r="J31" i="12"/>
  <c r="I31" i="12"/>
  <c r="L31" i="12"/>
  <c r="K31" i="12"/>
  <c r="N27" i="12"/>
  <c r="M27" i="12"/>
  <c r="J27" i="12"/>
  <c r="I27" i="12"/>
  <c r="K27" i="12"/>
  <c r="L27" i="12"/>
  <c r="N23" i="12"/>
  <c r="M23" i="12"/>
  <c r="J23" i="12"/>
  <c r="I23" i="12"/>
  <c r="K23" i="12"/>
  <c r="L23" i="12"/>
  <c r="N19" i="12"/>
  <c r="M19" i="12"/>
  <c r="J19" i="12"/>
  <c r="I19" i="12"/>
  <c r="L19" i="12"/>
  <c r="K19" i="12"/>
  <c r="N15" i="12"/>
  <c r="M15" i="12"/>
  <c r="J15" i="12"/>
  <c r="I15" i="12"/>
  <c r="L15" i="12"/>
  <c r="K15" i="12"/>
  <c r="O97" i="10"/>
  <c r="N97" i="10"/>
  <c r="O78" i="10"/>
  <c r="N78" i="10"/>
  <c r="O13" i="10"/>
  <c r="N13" i="10"/>
  <c r="I9" i="12"/>
  <c r="H56" i="12"/>
  <c r="N9" i="12"/>
  <c r="K9" i="12"/>
  <c r="J9" i="12"/>
  <c r="M9" i="12"/>
  <c r="L9" i="12"/>
  <c r="N49" i="12"/>
  <c r="M49" i="12"/>
  <c r="L49" i="12"/>
  <c r="I49" i="12"/>
  <c r="K49" i="12"/>
  <c r="J49" i="12"/>
  <c r="J47" i="12"/>
  <c r="I47" i="12"/>
  <c r="M47" i="12"/>
  <c r="L47" i="12"/>
  <c r="K47" i="12"/>
  <c r="N47" i="12"/>
  <c r="J51" i="12"/>
  <c r="I51" i="12"/>
  <c r="M51" i="12"/>
  <c r="L51" i="12"/>
  <c r="N51" i="12"/>
  <c r="K51" i="12"/>
  <c r="N50" i="12"/>
  <c r="K50" i="12"/>
  <c r="J50" i="12"/>
  <c r="M50" i="12"/>
  <c r="I50" i="12"/>
  <c r="L50" i="12"/>
  <c r="N100" i="10"/>
  <c r="O100" i="10"/>
  <c r="N54" i="10"/>
  <c r="O54" i="10"/>
  <c r="O274" i="8"/>
  <c r="N274" i="8"/>
  <c r="O252" i="8"/>
  <c r="N252" i="8"/>
  <c r="O230" i="8"/>
  <c r="N230" i="8"/>
  <c r="O208" i="8"/>
  <c r="N208" i="8"/>
  <c r="O186" i="8"/>
  <c r="N186" i="8"/>
  <c r="O164" i="8"/>
  <c r="N164" i="8"/>
  <c r="O142" i="8"/>
  <c r="N142" i="8"/>
  <c r="O120" i="8"/>
  <c r="N120" i="8"/>
  <c r="O79" i="8"/>
  <c r="N79" i="8"/>
  <c r="J40" i="12"/>
  <c r="I40" i="12"/>
  <c r="L40" i="12"/>
  <c r="K40" i="12"/>
  <c r="M40" i="12"/>
  <c r="N40" i="12"/>
  <c r="J36" i="12"/>
  <c r="I36" i="12"/>
  <c r="L36" i="12"/>
  <c r="K36" i="12"/>
  <c r="M36" i="12"/>
  <c r="N36" i="12"/>
  <c r="J32" i="12"/>
  <c r="I32" i="12"/>
  <c r="L32" i="12"/>
  <c r="K32" i="12"/>
  <c r="N32" i="12"/>
  <c r="M32" i="12"/>
  <c r="J28" i="12"/>
  <c r="I28" i="12"/>
  <c r="L28" i="12"/>
  <c r="K28" i="12"/>
  <c r="N28" i="12"/>
  <c r="M28" i="12"/>
  <c r="J24" i="12"/>
  <c r="I24" i="12"/>
  <c r="L24" i="12"/>
  <c r="K24" i="12"/>
  <c r="M24" i="12"/>
  <c r="N24" i="12"/>
  <c r="O98" i="10"/>
  <c r="N98" i="10"/>
  <c r="L48" i="12"/>
  <c r="K48" i="12"/>
  <c r="J48" i="12"/>
  <c r="N48" i="12"/>
  <c r="M48" i="12"/>
  <c r="I48" i="12"/>
  <c r="N42" i="12"/>
  <c r="M42" i="12"/>
  <c r="L42" i="12"/>
  <c r="K42" i="12"/>
  <c r="I42" i="12"/>
  <c r="J42" i="12"/>
  <c r="N38" i="12"/>
  <c r="M38" i="12"/>
  <c r="L38" i="12"/>
  <c r="K38" i="12"/>
  <c r="J38" i="12"/>
  <c r="I38" i="12"/>
  <c r="N34" i="12"/>
  <c r="M34" i="12"/>
  <c r="L34" i="12"/>
  <c r="K34" i="12"/>
  <c r="J34" i="12"/>
  <c r="I34" i="12"/>
  <c r="N30" i="12"/>
  <c r="M30" i="12"/>
  <c r="L30" i="12"/>
  <c r="K30" i="12"/>
  <c r="I30" i="12"/>
  <c r="J30" i="12"/>
  <c r="N26" i="12"/>
  <c r="M26" i="12"/>
  <c r="L26" i="12"/>
  <c r="K26" i="12"/>
  <c r="I26" i="12"/>
  <c r="J26" i="12"/>
  <c r="N22" i="12"/>
  <c r="M22" i="12"/>
  <c r="L22" i="12"/>
  <c r="K22" i="12"/>
  <c r="J22" i="12"/>
  <c r="I22" i="12"/>
  <c r="O273" i="8"/>
  <c r="N273" i="8"/>
  <c r="O251" i="8"/>
  <c r="N251" i="8"/>
  <c r="O229" i="8"/>
  <c r="N229" i="8"/>
  <c r="O207" i="8"/>
  <c r="N207" i="8"/>
  <c r="O185" i="8"/>
  <c r="N185" i="8"/>
  <c r="O163" i="8"/>
  <c r="N163" i="8"/>
  <c r="O141" i="8"/>
  <c r="N141" i="8"/>
  <c r="O119" i="8"/>
  <c r="N119" i="8"/>
  <c r="M52" i="12"/>
  <c r="L52" i="12"/>
  <c r="K52" i="12"/>
  <c r="J52" i="12"/>
  <c r="N52" i="12"/>
  <c r="I52" i="12"/>
  <c r="N14" i="12"/>
  <c r="M14" i="12"/>
  <c r="L14" i="12"/>
  <c r="I14" i="12"/>
  <c r="J14" i="12"/>
  <c r="K14" i="12"/>
  <c r="H55" i="12"/>
  <c r="N8" i="12"/>
  <c r="M8" i="12"/>
  <c r="L8" i="12"/>
  <c r="I8" i="12"/>
  <c r="K8" i="12"/>
  <c r="J8" i="12"/>
  <c r="N75" i="10"/>
  <c r="O75" i="10"/>
  <c r="N56" i="10"/>
  <c r="O56" i="10"/>
  <c r="N10" i="10"/>
  <c r="O10" i="10"/>
  <c r="N276" i="8"/>
  <c r="O276" i="8"/>
  <c r="N254" i="8"/>
  <c r="O254" i="8"/>
  <c r="N232" i="8"/>
  <c r="O232" i="8"/>
  <c r="N210" i="8"/>
  <c r="O210" i="8"/>
  <c r="N188" i="8"/>
  <c r="O188" i="8"/>
  <c r="N166" i="8"/>
  <c r="O166" i="8"/>
  <c r="N144" i="8"/>
  <c r="O144" i="8"/>
  <c r="N122" i="8"/>
  <c r="O122" i="8"/>
  <c r="X6" i="12"/>
  <c r="U6" i="12"/>
  <c r="V6" i="12"/>
  <c r="X10" i="12"/>
  <c r="U10" i="12"/>
  <c r="V10" i="12"/>
  <c r="X16" i="12"/>
  <c r="V16" i="12"/>
  <c r="U16" i="12"/>
  <c r="X20" i="12"/>
  <c r="V20" i="12"/>
  <c r="U20" i="12"/>
  <c r="X24" i="12"/>
  <c r="U24" i="12"/>
  <c r="V24" i="12"/>
  <c r="X28" i="12"/>
  <c r="U28" i="12"/>
  <c r="V28" i="12"/>
  <c r="X32" i="12"/>
  <c r="V32" i="12"/>
  <c r="U32" i="12"/>
  <c r="X36" i="12"/>
  <c r="V36" i="12"/>
  <c r="U36" i="12"/>
  <c r="X40" i="12"/>
  <c r="U40" i="12"/>
  <c r="V40" i="12"/>
  <c r="X44" i="12"/>
  <c r="U44" i="12"/>
  <c r="V44" i="12"/>
  <c r="V8" i="12"/>
  <c r="U8" i="12"/>
  <c r="X8" i="12"/>
  <c r="V14" i="12"/>
  <c r="U14" i="12"/>
  <c r="X14" i="12"/>
  <c r="V13" i="12"/>
  <c r="U13" i="12"/>
  <c r="X13" i="12"/>
  <c r="V18" i="12"/>
  <c r="U18" i="12"/>
  <c r="X18" i="12"/>
  <c r="V22" i="12"/>
  <c r="U22" i="12"/>
  <c r="X22" i="12"/>
  <c r="V26" i="12"/>
  <c r="U26" i="12"/>
  <c r="X26" i="12"/>
  <c r="V30" i="12"/>
  <c r="U30" i="12"/>
  <c r="X30" i="12"/>
  <c r="V34" i="12"/>
  <c r="U34" i="12"/>
  <c r="X34" i="12"/>
  <c r="V38" i="12"/>
  <c r="U38" i="12"/>
  <c r="X38" i="12"/>
  <c r="V42" i="12"/>
  <c r="U42" i="12"/>
  <c r="X42" i="12"/>
  <c r="X46" i="12"/>
  <c r="V46" i="12"/>
  <c r="U46" i="12"/>
  <c r="U7" i="12"/>
  <c r="V7" i="12"/>
  <c r="X7" i="12"/>
  <c r="U12" i="12"/>
  <c r="V12" i="12"/>
  <c r="X12" i="12"/>
  <c r="U45" i="12"/>
  <c r="V45" i="12"/>
  <c r="X45" i="12"/>
  <c r="X50" i="12"/>
  <c r="V50" i="12"/>
  <c r="U50" i="12"/>
  <c r="X54" i="12"/>
  <c r="V54" i="12"/>
  <c r="U54" i="12"/>
  <c r="V11" i="12"/>
  <c r="U11" i="12"/>
  <c r="X11" i="12"/>
  <c r="V17" i="12"/>
  <c r="U17" i="12"/>
  <c r="X17" i="12"/>
  <c r="V21" i="12"/>
  <c r="U21" i="12"/>
  <c r="X21" i="12"/>
  <c r="V25" i="12"/>
  <c r="U25" i="12"/>
  <c r="X25" i="12"/>
  <c r="V29" i="12"/>
  <c r="U29" i="12"/>
  <c r="X29" i="12"/>
  <c r="V33" i="12"/>
  <c r="U33" i="12"/>
  <c r="X33" i="12"/>
  <c r="V37" i="12"/>
  <c r="U37" i="12"/>
  <c r="X37" i="12"/>
  <c r="V41" i="12"/>
  <c r="U41" i="12"/>
  <c r="X41" i="12"/>
  <c r="X47" i="12"/>
  <c r="U47" i="12"/>
  <c r="V47" i="12"/>
  <c r="X51" i="12"/>
  <c r="U51" i="12"/>
  <c r="V51" i="12"/>
  <c r="X55" i="12"/>
  <c r="U55" i="12"/>
  <c r="V55" i="12"/>
  <c r="V49" i="12"/>
  <c r="U49" i="12"/>
  <c r="X49" i="12"/>
  <c r="V53" i="12"/>
  <c r="U53" i="12"/>
  <c r="X53" i="12"/>
  <c r="V57" i="12"/>
  <c r="U57" i="12"/>
  <c r="X57" i="12"/>
  <c r="V48" i="12"/>
  <c r="X48" i="12"/>
  <c r="U48" i="12"/>
  <c r="U52" i="12"/>
  <c r="V52" i="12"/>
  <c r="X52" i="12"/>
  <c r="U56" i="12"/>
  <c r="V56" i="12"/>
  <c r="X56" i="12"/>
  <c r="W44" i="5"/>
  <c r="T44" i="5"/>
  <c r="S44" i="5"/>
  <c r="U44" i="5"/>
  <c r="V44" i="5"/>
  <c r="W36" i="5"/>
  <c r="T36" i="5"/>
  <c r="S36" i="5"/>
  <c r="V36" i="5"/>
  <c r="U36" i="5"/>
  <c r="W28" i="5"/>
  <c r="T28" i="5"/>
  <c r="S28" i="5"/>
  <c r="U28" i="5"/>
  <c r="V28" i="5"/>
  <c r="W20" i="5"/>
  <c r="T20" i="5"/>
  <c r="S20" i="5"/>
  <c r="V20" i="5"/>
  <c r="U20" i="5"/>
  <c r="W9" i="5"/>
  <c r="T9" i="5"/>
  <c r="S9" i="5"/>
  <c r="V9" i="5"/>
  <c r="U9" i="5"/>
  <c r="F194" i="3"/>
  <c r="F190" i="3"/>
  <c r="F186" i="3"/>
  <c r="X39" i="12"/>
  <c r="V39" i="12"/>
  <c r="U39" i="12"/>
  <c r="X23" i="12"/>
  <c r="V23" i="12"/>
  <c r="U23" i="12"/>
  <c r="U45" i="5"/>
  <c r="W45" i="5"/>
  <c r="V45" i="5"/>
  <c r="T45" i="5"/>
  <c r="S45" i="5"/>
  <c r="U37" i="5"/>
  <c r="W37" i="5"/>
  <c r="V37" i="5"/>
  <c r="T37" i="5"/>
  <c r="S37" i="5"/>
  <c r="U29" i="5"/>
  <c r="W29" i="5"/>
  <c r="V29" i="5"/>
  <c r="T29" i="5"/>
  <c r="S29" i="5"/>
  <c r="U21" i="5"/>
  <c r="W21" i="5"/>
  <c r="V21" i="5"/>
  <c r="T21" i="5"/>
  <c r="S21" i="5"/>
  <c r="U10" i="5"/>
  <c r="W10" i="5"/>
  <c r="V10" i="5"/>
  <c r="T10" i="5"/>
  <c r="S10" i="5"/>
  <c r="L215" i="3"/>
  <c r="N215" i="3"/>
  <c r="M215" i="3"/>
  <c r="K215" i="3"/>
  <c r="J215" i="3"/>
  <c r="L211" i="3"/>
  <c r="N211" i="3"/>
  <c r="M211" i="3"/>
  <c r="K211" i="3"/>
  <c r="J211" i="3"/>
  <c r="L184" i="3"/>
  <c r="I195" i="3"/>
  <c r="N184" i="3"/>
  <c r="M184" i="3"/>
  <c r="K184" i="3"/>
  <c r="J184" i="3"/>
  <c r="E193" i="3"/>
  <c r="L180" i="3"/>
  <c r="N180" i="3"/>
  <c r="M180" i="3"/>
  <c r="I191" i="3"/>
  <c r="K180" i="3"/>
  <c r="J180" i="3"/>
  <c r="E189" i="3"/>
  <c r="L176" i="3"/>
  <c r="I187" i="3"/>
  <c r="N176" i="3"/>
  <c r="M176" i="3"/>
  <c r="K176" i="3"/>
  <c r="J176" i="3"/>
  <c r="L172" i="3"/>
  <c r="N172" i="3"/>
  <c r="M172" i="3"/>
  <c r="K172" i="3"/>
  <c r="J172" i="3"/>
  <c r="L168" i="3"/>
  <c r="N168" i="3"/>
  <c r="M168" i="3"/>
  <c r="K168" i="3"/>
  <c r="J168" i="3"/>
  <c r="L164" i="3"/>
  <c r="N164" i="3"/>
  <c r="M164" i="3"/>
  <c r="K164" i="3"/>
  <c r="J164" i="3"/>
  <c r="L160" i="3"/>
  <c r="N160" i="3"/>
  <c r="M160" i="3"/>
  <c r="K160" i="3"/>
  <c r="J160" i="3"/>
  <c r="L156" i="3"/>
  <c r="N156" i="3"/>
  <c r="M156" i="3"/>
  <c r="K156" i="3"/>
  <c r="J156" i="3"/>
  <c r="L142" i="3"/>
  <c r="N142" i="3"/>
  <c r="M142" i="3"/>
  <c r="K142" i="3"/>
  <c r="J142" i="3"/>
  <c r="L138" i="3"/>
  <c r="N138" i="3"/>
  <c r="M138" i="3"/>
  <c r="J138" i="3"/>
  <c r="K138" i="3"/>
  <c r="F195" i="3"/>
  <c r="F191" i="3"/>
  <c r="F187" i="3"/>
  <c r="X31" i="12"/>
  <c r="V31" i="12"/>
  <c r="U31" i="12"/>
  <c r="X15" i="12"/>
  <c r="V15" i="12"/>
  <c r="U15" i="12"/>
  <c r="O54" i="8"/>
  <c r="N54" i="8"/>
  <c r="V49" i="5"/>
  <c r="S49" i="5"/>
  <c r="W49" i="5"/>
  <c r="U49" i="5"/>
  <c r="T49" i="5"/>
  <c r="V41" i="5"/>
  <c r="S41" i="5"/>
  <c r="T41" i="5"/>
  <c r="W41" i="5"/>
  <c r="U41" i="5"/>
  <c r="V33" i="5"/>
  <c r="S33" i="5"/>
  <c r="W33" i="5"/>
  <c r="U33" i="5"/>
  <c r="T33" i="5"/>
  <c r="V25" i="5"/>
  <c r="S25" i="5"/>
  <c r="T25" i="5"/>
  <c r="W25" i="5"/>
  <c r="U25" i="5"/>
  <c r="V17" i="5"/>
  <c r="S17" i="5"/>
  <c r="W17" i="5"/>
  <c r="U17" i="5"/>
  <c r="T17" i="5"/>
  <c r="V14" i="5"/>
  <c r="S14" i="5"/>
  <c r="W14" i="5"/>
  <c r="U14" i="5"/>
  <c r="T14" i="5"/>
  <c r="M217" i="3"/>
  <c r="J217" i="3"/>
  <c r="K217" i="3"/>
  <c r="N217" i="3"/>
  <c r="L217" i="3"/>
  <c r="M213" i="3"/>
  <c r="J213" i="3"/>
  <c r="N213" i="3"/>
  <c r="L213" i="3"/>
  <c r="K213" i="3"/>
  <c r="M209" i="3"/>
  <c r="J209" i="3"/>
  <c r="K209" i="3"/>
  <c r="N209" i="3"/>
  <c r="L209" i="3"/>
  <c r="E195" i="3"/>
  <c r="I193" i="3"/>
  <c r="M182" i="3"/>
  <c r="J182" i="3"/>
  <c r="N182" i="3"/>
  <c r="L182" i="3"/>
  <c r="K182" i="3"/>
  <c r="E191" i="3"/>
  <c r="M178" i="3"/>
  <c r="J178" i="3"/>
  <c r="K178" i="3"/>
  <c r="I189" i="3"/>
  <c r="N178" i="3"/>
  <c r="L178" i="3"/>
  <c r="E187" i="3"/>
  <c r="M174" i="3"/>
  <c r="J174" i="3"/>
  <c r="N174" i="3"/>
  <c r="L174" i="3"/>
  <c r="K174" i="3"/>
  <c r="M170" i="3"/>
  <c r="J170" i="3"/>
  <c r="K170" i="3"/>
  <c r="N170" i="3"/>
  <c r="L170" i="3"/>
  <c r="M166" i="3"/>
  <c r="J166" i="3"/>
  <c r="N166" i="3"/>
  <c r="L166" i="3"/>
  <c r="K166" i="3"/>
  <c r="M162" i="3"/>
  <c r="J162" i="3"/>
  <c r="K162" i="3"/>
  <c r="N162" i="3"/>
  <c r="L162" i="3"/>
  <c r="M158" i="3"/>
  <c r="J158" i="3"/>
  <c r="N158" i="3"/>
  <c r="L158" i="3"/>
  <c r="K158" i="3"/>
  <c r="M154" i="3"/>
  <c r="J154" i="3"/>
  <c r="K154" i="3"/>
  <c r="N154" i="3"/>
  <c r="L154" i="3"/>
  <c r="M144" i="3"/>
  <c r="J144" i="3"/>
  <c r="N144" i="3"/>
  <c r="L144" i="3"/>
  <c r="K144" i="3"/>
  <c r="M140" i="3"/>
  <c r="J140" i="3"/>
  <c r="N140" i="3"/>
  <c r="L140" i="3"/>
  <c r="K140" i="3"/>
  <c r="M136" i="3"/>
  <c r="J136" i="3"/>
  <c r="N136" i="3"/>
  <c r="L136" i="3"/>
  <c r="K136" i="3"/>
  <c r="L25" i="6"/>
  <c r="J25" i="6"/>
  <c r="I25" i="6"/>
  <c r="M25" i="6"/>
  <c r="K25" i="6"/>
  <c r="I24" i="6"/>
  <c r="K24" i="6"/>
  <c r="J24" i="6"/>
  <c r="M24" i="6"/>
  <c r="L24" i="6"/>
  <c r="M20" i="6"/>
  <c r="K20" i="6"/>
  <c r="J20" i="6"/>
  <c r="L20" i="6"/>
  <c r="I20" i="6"/>
  <c r="L14" i="6"/>
  <c r="J14" i="6"/>
  <c r="I14" i="6"/>
  <c r="M14" i="6"/>
  <c r="K14" i="6"/>
  <c r="I13" i="6"/>
  <c r="K13" i="6"/>
  <c r="J13" i="6"/>
  <c r="M13" i="6"/>
  <c r="L13" i="6"/>
  <c r="M37" i="5"/>
  <c r="J37" i="5"/>
  <c r="L37" i="5"/>
  <c r="K37" i="5"/>
  <c r="I37" i="5"/>
  <c r="G191" i="3"/>
  <c r="E67" i="2"/>
  <c r="E68" i="2"/>
  <c r="F42" i="2"/>
  <c r="F43" i="2"/>
  <c r="N23" i="2"/>
  <c r="M23" i="2"/>
  <c r="L23" i="2"/>
  <c r="K23" i="2"/>
  <c r="J23" i="2"/>
  <c r="J20" i="2"/>
  <c r="M20" i="2"/>
  <c r="L20" i="2"/>
  <c r="K20" i="2"/>
  <c r="K19" i="2"/>
  <c r="M19" i="2"/>
  <c r="L19" i="2"/>
  <c r="J19" i="2"/>
  <c r="M16" i="2"/>
  <c r="L16" i="2"/>
  <c r="K16" i="2"/>
  <c r="J16" i="2"/>
  <c r="J21" i="2"/>
  <c r="M21" i="2"/>
  <c r="L21" i="2"/>
  <c r="K21" i="2"/>
  <c r="J62" i="2"/>
  <c r="K62" i="2"/>
  <c r="L62" i="2"/>
  <c r="N62" i="2"/>
  <c r="M62" i="2"/>
  <c r="M44" i="6"/>
  <c r="L44" i="6"/>
  <c r="K44" i="6"/>
  <c r="J44" i="6"/>
  <c r="I44" i="6"/>
  <c r="W42" i="6"/>
  <c r="V42" i="6"/>
  <c r="U42" i="6"/>
  <c r="T42" i="6"/>
  <c r="S42" i="6"/>
  <c r="L33" i="6"/>
  <c r="J33" i="6"/>
  <c r="I33" i="6"/>
  <c r="M33" i="6"/>
  <c r="K33" i="6"/>
  <c r="I32" i="6"/>
  <c r="K32" i="6"/>
  <c r="J32" i="6"/>
  <c r="L32" i="6"/>
  <c r="M32" i="6"/>
  <c r="M28" i="6"/>
  <c r="K28" i="6"/>
  <c r="J28" i="6"/>
  <c r="I28" i="6"/>
  <c r="L28" i="6"/>
  <c r="I49" i="5"/>
  <c r="K49" i="5"/>
  <c r="J49" i="5"/>
  <c r="L49" i="5"/>
  <c r="M49" i="5"/>
  <c r="I33" i="5"/>
  <c r="K33" i="5"/>
  <c r="J33" i="5"/>
  <c r="L33" i="5"/>
  <c r="M33" i="5"/>
  <c r="I17" i="5"/>
  <c r="K17" i="5"/>
  <c r="J17" i="5"/>
  <c r="L17" i="5"/>
  <c r="M17" i="5"/>
  <c r="G189" i="3"/>
  <c r="F68" i="2"/>
  <c r="E42" i="2"/>
  <c r="I18" i="2"/>
  <c r="J15" i="2"/>
  <c r="N15" i="2"/>
  <c r="M15" i="2"/>
  <c r="L15" i="2"/>
  <c r="K15" i="2"/>
  <c r="J14" i="2"/>
  <c r="I17" i="2"/>
  <c r="K14" i="2"/>
  <c r="N14" i="2"/>
  <c r="M14" i="2"/>
  <c r="L14" i="2"/>
  <c r="L41" i="6"/>
  <c r="J41" i="6"/>
  <c r="I41" i="6"/>
  <c r="M41" i="6"/>
  <c r="K41" i="6"/>
  <c r="I40" i="6"/>
  <c r="K40" i="6"/>
  <c r="J40" i="6"/>
  <c r="M40" i="6"/>
  <c r="L40" i="6"/>
  <c r="M36" i="6"/>
  <c r="K36" i="6"/>
  <c r="J36" i="6"/>
  <c r="L36" i="6"/>
  <c r="I36" i="6"/>
  <c r="J52" i="5"/>
  <c r="L52" i="5"/>
  <c r="K52" i="5"/>
  <c r="M52" i="5"/>
  <c r="I52" i="5"/>
  <c r="J36" i="5"/>
  <c r="L36" i="5"/>
  <c r="K36" i="5"/>
  <c r="M36" i="5"/>
  <c r="I36" i="5"/>
  <c r="J20" i="5"/>
  <c r="L20" i="5"/>
  <c r="K20" i="5"/>
  <c r="M20" i="5"/>
  <c r="I20" i="5"/>
  <c r="I14" i="5"/>
  <c r="K14" i="5"/>
  <c r="J14" i="5"/>
  <c r="M14" i="5"/>
  <c r="L14" i="5"/>
  <c r="L8" i="5"/>
  <c r="I8" i="5"/>
  <c r="K8" i="5"/>
  <c r="J8" i="5"/>
  <c r="M8" i="5"/>
  <c r="L16" i="5"/>
  <c r="I16" i="5"/>
  <c r="M16" i="5"/>
  <c r="J16" i="5"/>
  <c r="K16" i="5"/>
  <c r="L19" i="5"/>
  <c r="I19" i="5"/>
  <c r="M19" i="5"/>
  <c r="K19" i="5"/>
  <c r="J19" i="5"/>
  <c r="L27" i="5"/>
  <c r="I27" i="5"/>
  <c r="J27" i="5"/>
  <c r="M27" i="5"/>
  <c r="K27" i="5"/>
  <c r="L35" i="5"/>
  <c r="I35" i="5"/>
  <c r="M35" i="5"/>
  <c r="K35" i="5"/>
  <c r="J35" i="5"/>
  <c r="L43" i="5"/>
  <c r="I43" i="5"/>
  <c r="J43" i="5"/>
  <c r="M43" i="5"/>
  <c r="K43" i="5"/>
  <c r="L51" i="5"/>
  <c r="I51" i="5"/>
  <c r="M51" i="5"/>
  <c r="K51" i="5"/>
  <c r="J51" i="5"/>
  <c r="K13" i="5"/>
  <c r="I13" i="5"/>
  <c r="M13" i="5"/>
  <c r="L13" i="5"/>
  <c r="J13" i="5"/>
  <c r="K24" i="5"/>
  <c r="I24" i="5"/>
  <c r="M24" i="5"/>
  <c r="L24" i="5"/>
  <c r="J24" i="5"/>
  <c r="K32" i="5"/>
  <c r="M32" i="5"/>
  <c r="L32" i="5"/>
  <c r="J32" i="5"/>
  <c r="I32" i="5"/>
  <c r="K40" i="5"/>
  <c r="I40" i="5"/>
  <c r="M40" i="5"/>
  <c r="L40" i="5"/>
  <c r="J40" i="5"/>
  <c r="K48" i="5"/>
  <c r="M48" i="5"/>
  <c r="L48" i="5"/>
  <c r="J48" i="5"/>
  <c r="I48" i="5"/>
  <c r="K12" i="5"/>
  <c r="M12" i="5"/>
  <c r="L12" i="5"/>
  <c r="J12" i="5"/>
  <c r="I12" i="5"/>
  <c r="K23" i="5"/>
  <c r="M23" i="5"/>
  <c r="L23" i="5"/>
  <c r="J23" i="5"/>
  <c r="I23" i="5"/>
  <c r="K31" i="5"/>
  <c r="M31" i="5"/>
  <c r="L31" i="5"/>
  <c r="J31" i="5"/>
  <c r="I31" i="5"/>
  <c r="K39" i="5"/>
  <c r="M39" i="5"/>
  <c r="L39" i="5"/>
  <c r="J39" i="5"/>
  <c r="I39" i="5"/>
  <c r="K47" i="5"/>
  <c r="M47" i="5"/>
  <c r="L47" i="5"/>
  <c r="J47" i="5"/>
  <c r="I47" i="5"/>
  <c r="M11" i="5"/>
  <c r="J11" i="5"/>
  <c r="I11" i="5"/>
  <c r="L11" i="5"/>
  <c r="K11" i="5"/>
  <c r="M22" i="5"/>
  <c r="J22" i="5"/>
  <c r="I22" i="5"/>
  <c r="L22" i="5"/>
  <c r="K22" i="5"/>
  <c r="M30" i="5"/>
  <c r="J30" i="5"/>
  <c r="I30" i="5"/>
  <c r="K30" i="5"/>
  <c r="L30" i="5"/>
  <c r="M38" i="5"/>
  <c r="J38" i="5"/>
  <c r="I38" i="5"/>
  <c r="L38" i="5"/>
  <c r="K38" i="5"/>
  <c r="M46" i="5"/>
  <c r="J46" i="5"/>
  <c r="I46" i="5"/>
  <c r="K46" i="5"/>
  <c r="L46" i="5"/>
  <c r="H192" i="3"/>
  <c r="J58" i="2"/>
  <c r="K58" i="2"/>
  <c r="M58" i="2"/>
  <c r="L58" i="2"/>
  <c r="N58" i="2"/>
  <c r="L57" i="2"/>
  <c r="M57" i="2"/>
  <c r="K57" i="2"/>
  <c r="J57" i="2"/>
  <c r="N57" i="2"/>
  <c r="L13" i="2"/>
  <c r="K13" i="2"/>
  <c r="J13" i="2"/>
  <c r="N13" i="2"/>
  <c r="M13" i="2"/>
  <c r="J72" i="2"/>
  <c r="K72" i="2"/>
  <c r="N72" i="2"/>
  <c r="M72" i="2"/>
  <c r="L72" i="2"/>
  <c r="N60" i="2"/>
  <c r="M60" i="2"/>
  <c r="L60" i="2"/>
  <c r="K60" i="2"/>
  <c r="J60" i="2"/>
  <c r="M59" i="2"/>
  <c r="J59" i="2"/>
  <c r="L59" i="2"/>
  <c r="K59" i="2"/>
  <c r="N59" i="2"/>
  <c r="K63" i="2"/>
  <c r="J63" i="2"/>
  <c r="N63" i="2"/>
  <c r="M63" i="2"/>
  <c r="L63" i="2"/>
  <c r="L73" i="2"/>
  <c r="K73" i="2"/>
  <c r="N73" i="2"/>
  <c r="M73" i="2"/>
  <c r="J73" i="2"/>
  <c r="V31" i="6"/>
  <c r="T31" i="6"/>
  <c r="S31" i="6"/>
  <c r="W31" i="6"/>
  <c r="U31" i="6"/>
  <c r="M9" i="6"/>
  <c r="J9" i="6"/>
  <c r="L9" i="6"/>
  <c r="K9" i="6"/>
  <c r="I9" i="6"/>
  <c r="W7" i="6"/>
  <c r="T7" i="6"/>
  <c r="V7" i="6"/>
  <c r="U7" i="6"/>
  <c r="S7" i="6"/>
  <c r="L26" i="5"/>
  <c r="I26" i="5"/>
  <c r="M26" i="5"/>
  <c r="K26" i="5"/>
  <c r="J26" i="5"/>
  <c r="H195" i="3"/>
  <c r="H187" i="3"/>
  <c r="W15" i="6"/>
  <c r="U15" i="6"/>
  <c r="T15" i="6"/>
  <c r="V15" i="6"/>
  <c r="S15" i="6"/>
  <c r="W13" i="6"/>
  <c r="V13" i="6"/>
  <c r="S13" i="6"/>
  <c r="U13" i="6"/>
  <c r="T13" i="6"/>
  <c r="W24" i="6"/>
  <c r="V24" i="6"/>
  <c r="S24" i="6"/>
  <c r="U24" i="6"/>
  <c r="T24" i="6"/>
  <c r="W32" i="6"/>
  <c r="V32" i="6"/>
  <c r="S32" i="6"/>
  <c r="T32" i="6"/>
  <c r="U32" i="6"/>
  <c r="W40" i="6"/>
  <c r="V40" i="6"/>
  <c r="S40" i="6"/>
  <c r="U40" i="6"/>
  <c r="T40" i="6"/>
  <c r="W48" i="6"/>
  <c r="V48" i="6"/>
  <c r="S48" i="6"/>
  <c r="U48" i="6"/>
  <c r="T48" i="6"/>
  <c r="V10" i="6"/>
  <c r="U10" i="6"/>
  <c r="W10" i="6"/>
  <c r="T10" i="6"/>
  <c r="S10" i="6"/>
  <c r="V21" i="6"/>
  <c r="U21" i="6"/>
  <c r="W21" i="6"/>
  <c r="T21" i="6"/>
  <c r="S21" i="6"/>
  <c r="V29" i="6"/>
  <c r="U29" i="6"/>
  <c r="S29" i="6"/>
  <c r="W29" i="6"/>
  <c r="T29" i="6"/>
  <c r="V37" i="6"/>
  <c r="U37" i="6"/>
  <c r="T37" i="6"/>
  <c r="W37" i="6"/>
  <c r="S37" i="6"/>
  <c r="W45" i="6"/>
  <c r="V45" i="6"/>
  <c r="U45" i="6"/>
  <c r="T45" i="6"/>
  <c r="S45" i="6"/>
  <c r="U9" i="6"/>
  <c r="W9" i="6"/>
  <c r="V9" i="6"/>
  <c r="S9" i="6"/>
  <c r="T9" i="6"/>
  <c r="U20" i="6"/>
  <c r="S20" i="6"/>
  <c r="W20" i="6"/>
  <c r="V20" i="6"/>
  <c r="T20" i="6"/>
  <c r="U28" i="6"/>
  <c r="S28" i="6"/>
  <c r="W28" i="6"/>
  <c r="V28" i="6"/>
  <c r="T28" i="6"/>
  <c r="U36" i="6"/>
  <c r="S36" i="6"/>
  <c r="W36" i="6"/>
  <c r="V36" i="6"/>
  <c r="T36" i="6"/>
  <c r="U44" i="6"/>
  <c r="T44" i="6"/>
  <c r="S44" i="6"/>
  <c r="W44" i="6"/>
  <c r="V44" i="6"/>
  <c r="U52" i="6"/>
  <c r="T52" i="6"/>
  <c r="S52" i="6"/>
  <c r="W52" i="6"/>
  <c r="V52" i="6"/>
  <c r="T14" i="6"/>
  <c r="V14" i="6"/>
  <c r="U14" i="6"/>
  <c r="W14" i="6"/>
  <c r="S14" i="6"/>
  <c r="T17" i="6"/>
  <c r="V17" i="6"/>
  <c r="U17" i="6"/>
  <c r="W17" i="6"/>
  <c r="S17" i="6"/>
  <c r="T25" i="6"/>
  <c r="V25" i="6"/>
  <c r="U25" i="6"/>
  <c r="W25" i="6"/>
  <c r="S25" i="6"/>
  <c r="T33" i="6"/>
  <c r="V33" i="6"/>
  <c r="U33" i="6"/>
  <c r="W33" i="6"/>
  <c r="S33" i="6"/>
  <c r="T41" i="6"/>
  <c r="V41" i="6"/>
  <c r="U41" i="6"/>
  <c r="W41" i="6"/>
  <c r="S41" i="6"/>
  <c r="T49" i="6"/>
  <c r="S49" i="6"/>
  <c r="V49" i="6"/>
  <c r="U49" i="6"/>
  <c r="W49" i="6"/>
  <c r="S46" i="6"/>
  <c r="U46" i="6"/>
  <c r="T46" i="6"/>
  <c r="W46" i="6"/>
  <c r="V46" i="6"/>
  <c r="W8" i="6"/>
  <c r="T8" i="6"/>
  <c r="S8" i="6"/>
  <c r="V8" i="6"/>
  <c r="U8" i="6"/>
  <c r="W16" i="6"/>
  <c r="T16" i="6"/>
  <c r="S16" i="6"/>
  <c r="V16" i="6"/>
  <c r="U16" i="6"/>
  <c r="W19" i="6"/>
  <c r="T19" i="6"/>
  <c r="S19" i="6"/>
  <c r="V19" i="6"/>
  <c r="U19" i="6"/>
  <c r="W27" i="6"/>
  <c r="T27" i="6"/>
  <c r="S27" i="6"/>
  <c r="V27" i="6"/>
  <c r="U27" i="6"/>
  <c r="W35" i="6"/>
  <c r="T35" i="6"/>
  <c r="S35" i="6"/>
  <c r="V35" i="6"/>
  <c r="U35" i="6"/>
  <c r="W43" i="6"/>
  <c r="T43" i="6"/>
  <c r="S43" i="6"/>
  <c r="V43" i="6"/>
  <c r="U43" i="6"/>
  <c r="W51" i="6"/>
  <c r="T51" i="6"/>
  <c r="S51" i="6"/>
  <c r="V51" i="6"/>
  <c r="U51" i="6"/>
  <c r="G193" i="3"/>
  <c r="G186" i="3"/>
  <c r="G190" i="3"/>
  <c r="G194" i="3"/>
  <c r="G188" i="3"/>
  <c r="G192" i="3"/>
  <c r="G196" i="3"/>
  <c r="S22" i="6"/>
  <c r="U22" i="6"/>
  <c r="T22" i="6"/>
  <c r="W22" i="6"/>
  <c r="V22" i="6"/>
  <c r="W18" i="6"/>
  <c r="U18" i="6"/>
  <c r="T18" i="6"/>
  <c r="V18" i="6"/>
  <c r="S18" i="6"/>
  <c r="V12" i="6"/>
  <c r="T12" i="6"/>
  <c r="S12" i="6"/>
  <c r="W12" i="6"/>
  <c r="U12" i="6"/>
  <c r="S11" i="6"/>
  <c r="U11" i="6"/>
  <c r="T11" i="6"/>
  <c r="W11" i="6"/>
  <c r="V11" i="6"/>
  <c r="L7" i="6"/>
  <c r="I7" i="6"/>
  <c r="M7" i="6"/>
  <c r="K7" i="6"/>
  <c r="J7" i="6"/>
  <c r="M15" i="6"/>
  <c r="L15" i="6"/>
  <c r="I15" i="6"/>
  <c r="J15" i="6"/>
  <c r="K15" i="6"/>
  <c r="M18" i="6"/>
  <c r="L18" i="6"/>
  <c r="I18" i="6"/>
  <c r="K18" i="6"/>
  <c r="J18" i="6"/>
  <c r="M26" i="6"/>
  <c r="L26" i="6"/>
  <c r="I26" i="6"/>
  <c r="J26" i="6"/>
  <c r="K26" i="6"/>
  <c r="M34" i="6"/>
  <c r="L34" i="6"/>
  <c r="I34" i="6"/>
  <c r="K34" i="6"/>
  <c r="J34" i="6"/>
  <c r="M42" i="6"/>
  <c r="L42" i="6"/>
  <c r="I42" i="6"/>
  <c r="K42" i="6"/>
  <c r="J42" i="6"/>
  <c r="M50" i="6"/>
  <c r="L50" i="6"/>
  <c r="I50" i="6"/>
  <c r="K50" i="6"/>
  <c r="J50" i="6"/>
  <c r="L12" i="6"/>
  <c r="K12" i="6"/>
  <c r="I12" i="6"/>
  <c r="M12" i="6"/>
  <c r="J12" i="6"/>
  <c r="L23" i="6"/>
  <c r="K23" i="6"/>
  <c r="I23" i="6"/>
  <c r="M23" i="6"/>
  <c r="J23" i="6"/>
  <c r="L31" i="6"/>
  <c r="K31" i="6"/>
  <c r="J31" i="6"/>
  <c r="I31" i="6"/>
  <c r="M31" i="6"/>
  <c r="L39" i="6"/>
  <c r="K39" i="6"/>
  <c r="M39" i="6"/>
  <c r="J39" i="6"/>
  <c r="I39" i="6"/>
  <c r="M47" i="6"/>
  <c r="L47" i="6"/>
  <c r="K47" i="6"/>
  <c r="J47" i="6"/>
  <c r="I47" i="6"/>
  <c r="K11" i="6"/>
  <c r="I11" i="6"/>
  <c r="M11" i="6"/>
  <c r="L11" i="6"/>
  <c r="J11" i="6"/>
  <c r="K22" i="6"/>
  <c r="I22" i="6"/>
  <c r="M22" i="6"/>
  <c r="L22" i="6"/>
  <c r="J22" i="6"/>
  <c r="K30" i="6"/>
  <c r="I30" i="6"/>
  <c r="M30" i="6"/>
  <c r="L30" i="6"/>
  <c r="J30" i="6"/>
  <c r="K38" i="6"/>
  <c r="I38" i="6"/>
  <c r="M38" i="6"/>
  <c r="L38" i="6"/>
  <c r="J38" i="6"/>
  <c r="K46" i="6"/>
  <c r="J46" i="6"/>
  <c r="I46" i="6"/>
  <c r="M46" i="6"/>
  <c r="L46" i="6"/>
  <c r="J16" i="6"/>
  <c r="L16" i="6"/>
  <c r="K16" i="6"/>
  <c r="I16" i="6"/>
  <c r="M16" i="6"/>
  <c r="J19" i="6"/>
  <c r="L19" i="6"/>
  <c r="K19" i="6"/>
  <c r="M19" i="6"/>
  <c r="I19" i="6"/>
  <c r="J27" i="6"/>
  <c r="L27" i="6"/>
  <c r="K27" i="6"/>
  <c r="I27" i="6"/>
  <c r="M27" i="6"/>
  <c r="J35" i="6"/>
  <c r="L35" i="6"/>
  <c r="K35" i="6"/>
  <c r="M35" i="6"/>
  <c r="I35" i="6"/>
  <c r="J43" i="6"/>
  <c r="I43" i="6"/>
  <c r="L43" i="6"/>
  <c r="K43" i="6"/>
  <c r="M43" i="6"/>
  <c r="J51" i="6"/>
  <c r="I51" i="6"/>
  <c r="L51" i="6"/>
  <c r="K51" i="6"/>
  <c r="M51" i="6"/>
  <c r="I48" i="6"/>
  <c r="K48" i="6"/>
  <c r="J48" i="6"/>
  <c r="M48" i="6"/>
  <c r="L48" i="6"/>
  <c r="M10" i="6"/>
  <c r="J10" i="6"/>
  <c r="I10" i="6"/>
  <c r="L10" i="6"/>
  <c r="K10" i="6"/>
  <c r="M21" i="6"/>
  <c r="J21" i="6"/>
  <c r="I21" i="6"/>
  <c r="L21" i="6"/>
  <c r="K21" i="6"/>
  <c r="M29" i="6"/>
  <c r="J29" i="6"/>
  <c r="I29" i="6"/>
  <c r="K29" i="6"/>
  <c r="L29" i="6"/>
  <c r="M37" i="6"/>
  <c r="J37" i="6"/>
  <c r="I37" i="6"/>
  <c r="L37" i="6"/>
  <c r="K37" i="6"/>
  <c r="M45" i="6"/>
  <c r="J45" i="6"/>
  <c r="I45" i="6"/>
  <c r="L45" i="6"/>
  <c r="K45" i="6"/>
  <c r="G195" i="3"/>
  <c r="G187" i="3"/>
  <c r="H186" i="3"/>
  <c r="H190" i="3"/>
  <c r="H194" i="3"/>
  <c r="H189" i="3"/>
  <c r="H193" i="3"/>
  <c r="S30" i="6"/>
  <c r="U30" i="6"/>
  <c r="T30" i="6"/>
  <c r="W30" i="6"/>
  <c r="V30" i="6"/>
  <c r="W26" i="6"/>
  <c r="U26" i="6"/>
  <c r="T26" i="6"/>
  <c r="V26" i="6"/>
  <c r="S26" i="6"/>
  <c r="V47" i="6"/>
  <c r="U47" i="6"/>
  <c r="T47" i="6"/>
  <c r="S47" i="6"/>
  <c r="W47" i="6"/>
  <c r="V39" i="6"/>
  <c r="T39" i="6"/>
  <c r="S39" i="6"/>
  <c r="W39" i="6"/>
  <c r="U39" i="6"/>
  <c r="S38" i="6"/>
  <c r="U38" i="6"/>
  <c r="T38" i="6"/>
  <c r="V38" i="6"/>
  <c r="W38" i="6"/>
  <c r="W34" i="6"/>
  <c r="U34" i="6"/>
  <c r="T34" i="6"/>
  <c r="S34" i="6"/>
  <c r="V34" i="6"/>
  <c r="H196" i="3"/>
  <c r="J196" i="3" s="1"/>
  <c r="H188" i="3"/>
  <c r="K188" i="3" s="1"/>
  <c r="N74" i="2"/>
  <c r="J74" i="2"/>
  <c r="L74" i="2"/>
  <c r="M74" i="2"/>
  <c r="K74" i="2"/>
  <c r="J66" i="2"/>
  <c r="K66" i="2"/>
  <c r="M66" i="2"/>
  <c r="L66" i="2"/>
  <c r="L65" i="2"/>
  <c r="I68" i="2"/>
  <c r="M65" i="2"/>
  <c r="N65" i="2"/>
  <c r="J65" i="2"/>
  <c r="K65" i="2"/>
  <c r="I67" i="2"/>
  <c r="N64" i="2"/>
  <c r="L64" i="2"/>
  <c r="K64" i="2"/>
  <c r="M64" i="2"/>
  <c r="J64" i="2"/>
  <c r="H43" i="2"/>
  <c r="H42" i="2"/>
  <c r="J42" i="2" s="1"/>
  <c r="W50" i="6"/>
  <c r="V50" i="6"/>
  <c r="U50" i="6"/>
  <c r="T50" i="6"/>
  <c r="S50" i="6"/>
  <c r="F67" i="2"/>
  <c r="G43" i="2"/>
  <c r="G42" i="2"/>
  <c r="T16" i="43"/>
  <c r="S16" i="43"/>
  <c r="R16" i="43"/>
  <c r="Q16" i="43"/>
  <c r="P16" i="43"/>
  <c r="J16" i="43"/>
  <c r="I16" i="43"/>
  <c r="H16" i="43"/>
  <c r="M146" i="43"/>
  <c r="O146" i="43"/>
  <c r="N146" i="43"/>
  <c r="L146" i="43"/>
  <c r="G146" i="42"/>
  <c r="I146" i="42"/>
  <c r="H146" i="42"/>
  <c r="K146" i="42" s="1"/>
  <c r="P16" i="42"/>
  <c r="R16" i="42"/>
  <c r="T16" i="42"/>
  <c r="S16" i="42"/>
  <c r="Q16" i="42"/>
  <c r="N16" i="42"/>
  <c r="M16" i="42"/>
  <c r="L16" i="42"/>
  <c r="L16" i="43"/>
  <c r="N16" i="43"/>
  <c r="M16" i="43"/>
  <c r="H16" i="42"/>
  <c r="J16" i="42"/>
  <c r="I16" i="42"/>
  <c r="I146" i="41"/>
  <c r="G146" i="41"/>
  <c r="H146" i="41"/>
  <c r="K146" i="41" s="1"/>
  <c r="J16" i="41"/>
  <c r="I16" i="41"/>
  <c r="H16" i="41"/>
  <c r="K11" i="37"/>
  <c r="M11" i="37"/>
  <c r="L11" i="37"/>
  <c r="R16" i="41"/>
  <c r="Q16" i="41"/>
  <c r="P16" i="41"/>
  <c r="T16" i="41"/>
  <c r="S16" i="41"/>
  <c r="Q11" i="37"/>
  <c r="P11" i="37"/>
  <c r="O11" i="37"/>
  <c r="S11" i="37"/>
  <c r="R11" i="37"/>
  <c r="T11" i="37"/>
  <c r="I11" i="37"/>
  <c r="H11" i="37"/>
  <c r="G11" i="37"/>
  <c r="I146" i="43"/>
  <c r="H146" i="43"/>
  <c r="K146" i="43" s="1"/>
  <c r="G146" i="43"/>
  <c r="M160" i="27"/>
  <c r="L160" i="27"/>
  <c r="J160" i="27"/>
  <c r="I160" i="27"/>
  <c r="K160" i="27"/>
  <c r="M48" i="27"/>
  <c r="J48" i="27"/>
  <c r="I48" i="27"/>
  <c r="K48" i="27"/>
  <c r="L48" i="27"/>
  <c r="M146" i="26"/>
  <c r="J146" i="26"/>
  <c r="I146" i="26"/>
  <c r="K146" i="26"/>
  <c r="L146" i="26"/>
  <c r="I62" i="27"/>
  <c r="K62" i="27"/>
  <c r="J62" i="27"/>
  <c r="M62" i="27"/>
  <c r="L62" i="27"/>
  <c r="I160" i="26"/>
  <c r="K160" i="26"/>
  <c r="J160" i="26"/>
  <c r="M160" i="26"/>
  <c r="L160" i="26"/>
  <c r="J76" i="27"/>
  <c r="I76" i="27"/>
  <c r="L76" i="27"/>
  <c r="K76" i="27"/>
  <c r="M76" i="27"/>
  <c r="K90" i="27"/>
  <c r="J90" i="27"/>
  <c r="I90" i="27"/>
  <c r="M90" i="27"/>
  <c r="L90" i="27"/>
  <c r="M132" i="27"/>
  <c r="L132" i="27"/>
  <c r="K132" i="27"/>
  <c r="J132" i="27"/>
  <c r="I132" i="27"/>
  <c r="M20" i="27"/>
  <c r="L20" i="27"/>
  <c r="K20" i="27"/>
  <c r="I20" i="27"/>
  <c r="J20" i="27"/>
  <c r="M118" i="26"/>
  <c r="L118" i="26"/>
  <c r="K118" i="26"/>
  <c r="I118" i="26"/>
  <c r="J118" i="26"/>
  <c r="M146" i="27"/>
  <c r="L146" i="27"/>
  <c r="K146" i="27"/>
  <c r="I146" i="27"/>
  <c r="J146" i="27"/>
  <c r="M34" i="27"/>
  <c r="L34" i="27"/>
  <c r="I34" i="27"/>
  <c r="K34" i="27"/>
  <c r="J34" i="27"/>
  <c r="M132" i="26"/>
  <c r="L132" i="26"/>
  <c r="I132" i="26"/>
  <c r="K132" i="26"/>
  <c r="J132" i="26"/>
  <c r="M76" i="26"/>
  <c r="L76" i="26"/>
  <c r="J76" i="26"/>
  <c r="I76" i="26"/>
  <c r="K76" i="26"/>
  <c r="L90" i="26"/>
  <c r="J90" i="26"/>
  <c r="I90" i="26"/>
  <c r="M90" i="26"/>
  <c r="K90" i="26"/>
  <c r="M20" i="28"/>
  <c r="L20" i="28"/>
  <c r="K20" i="28"/>
  <c r="J20" i="28"/>
  <c r="I20" i="28"/>
  <c r="M118" i="27"/>
  <c r="L118" i="27"/>
  <c r="K118" i="27"/>
  <c r="J118" i="27"/>
  <c r="I118" i="27"/>
  <c r="L20" i="26"/>
  <c r="K20" i="26"/>
  <c r="J20" i="26"/>
  <c r="I20" i="26"/>
  <c r="M20" i="26"/>
  <c r="M48" i="26"/>
  <c r="L48" i="26"/>
  <c r="K48" i="26"/>
  <c r="J48" i="26"/>
  <c r="I48" i="26"/>
  <c r="L104" i="27"/>
  <c r="K104" i="27"/>
  <c r="J104" i="27"/>
  <c r="I104" i="27"/>
  <c r="M104" i="27"/>
  <c r="M62" i="26"/>
  <c r="L62" i="26"/>
  <c r="K62" i="26"/>
  <c r="I62" i="26"/>
  <c r="J62" i="26"/>
  <c r="M104" i="26"/>
  <c r="K104" i="26"/>
  <c r="J104" i="26"/>
  <c r="L104" i="26"/>
  <c r="I104" i="26"/>
  <c r="M34" i="26"/>
  <c r="L34" i="26"/>
  <c r="K34" i="26"/>
  <c r="J34" i="26"/>
  <c r="I34" i="26"/>
  <c r="K161" i="22"/>
  <c r="J161" i="22"/>
  <c r="M161" i="22"/>
  <c r="L161" i="22"/>
  <c r="N161" i="22"/>
  <c r="K133" i="22"/>
  <c r="J133" i="22"/>
  <c r="M133" i="22"/>
  <c r="L133" i="22"/>
  <c r="N133" i="22"/>
  <c r="K105" i="22"/>
  <c r="J105" i="22"/>
  <c r="M105" i="22"/>
  <c r="L105" i="22"/>
  <c r="N105" i="22"/>
  <c r="K77" i="22"/>
  <c r="J77" i="22"/>
  <c r="M77" i="22"/>
  <c r="L77" i="22"/>
  <c r="N77" i="22"/>
  <c r="K49" i="22"/>
  <c r="M49" i="22"/>
  <c r="L49" i="22"/>
  <c r="N49" i="22"/>
  <c r="J49" i="22"/>
  <c r="N147" i="22"/>
  <c r="M147" i="22"/>
  <c r="L147" i="22"/>
  <c r="K147" i="22"/>
  <c r="J147" i="22"/>
  <c r="N119" i="22"/>
  <c r="M119" i="22"/>
  <c r="L119" i="22"/>
  <c r="K119" i="22"/>
  <c r="J119" i="22"/>
  <c r="N91" i="22"/>
  <c r="M91" i="22"/>
  <c r="L91" i="22"/>
  <c r="K91" i="22"/>
  <c r="J91" i="22"/>
  <c r="N63" i="22"/>
  <c r="M63" i="22"/>
  <c r="L63" i="22"/>
  <c r="K63" i="22"/>
  <c r="J63" i="22"/>
  <c r="M35" i="22"/>
  <c r="L35" i="22"/>
  <c r="K35" i="22"/>
  <c r="J35" i="22"/>
  <c r="N35" i="22"/>
  <c r="J162" i="21"/>
  <c r="I162" i="21"/>
  <c r="H162" i="21"/>
  <c r="N21" i="22"/>
  <c r="L21" i="22"/>
  <c r="K21" i="22"/>
  <c r="J21" i="22"/>
  <c r="M21" i="22"/>
  <c r="H148" i="21"/>
  <c r="J148" i="21"/>
  <c r="I148" i="21"/>
  <c r="H134" i="21"/>
  <c r="J134" i="21"/>
  <c r="I134" i="21"/>
  <c r="H120" i="21"/>
  <c r="I120" i="21"/>
  <c r="J120" i="21"/>
  <c r="H106" i="21"/>
  <c r="I106" i="21"/>
  <c r="J106" i="21"/>
  <c r="H92" i="21"/>
  <c r="J92" i="21"/>
  <c r="I92" i="21"/>
  <c r="H78" i="21"/>
  <c r="J78" i="21"/>
  <c r="I78" i="21"/>
  <c r="H64" i="21"/>
  <c r="I64" i="21"/>
  <c r="J64" i="21"/>
  <c r="H50" i="21"/>
  <c r="I50" i="21"/>
  <c r="J50" i="21"/>
  <c r="H36" i="21"/>
  <c r="J36" i="21"/>
  <c r="I36" i="21"/>
  <c r="H22" i="21"/>
  <c r="I22" i="21"/>
  <c r="J22" i="21"/>
  <c r="AB146" i="18"/>
  <c r="AA146" i="18"/>
  <c r="Z146" i="18"/>
  <c r="T146" i="18"/>
  <c r="S146" i="18"/>
  <c r="R146" i="18"/>
  <c r="AA120" i="18"/>
  <c r="Z120" i="18"/>
  <c r="AB120" i="18"/>
  <c r="S120" i="18"/>
  <c r="R120" i="18"/>
  <c r="T120" i="18"/>
  <c r="AB90" i="18"/>
  <c r="AA90" i="18"/>
  <c r="Z90" i="18"/>
  <c r="T90" i="18"/>
  <c r="S90" i="18"/>
  <c r="R90" i="18"/>
  <c r="AA64" i="18"/>
  <c r="Z64" i="18"/>
  <c r="AB64" i="18"/>
  <c r="S64" i="18"/>
  <c r="R64" i="18"/>
  <c r="T64" i="18"/>
  <c r="I146" i="18"/>
  <c r="K146" i="18"/>
  <c r="J146" i="18"/>
  <c r="K120" i="18"/>
  <c r="J120" i="18"/>
  <c r="I120" i="18"/>
  <c r="I90" i="18"/>
  <c r="K90" i="18"/>
  <c r="J90" i="18"/>
  <c r="K64" i="18"/>
  <c r="J64" i="18"/>
  <c r="I64" i="18"/>
  <c r="K34" i="18"/>
  <c r="I34" i="18"/>
  <c r="J34" i="18"/>
  <c r="AA132" i="18"/>
  <c r="Z132" i="18"/>
  <c r="AB132" i="18"/>
  <c r="S132" i="18"/>
  <c r="R132" i="18"/>
  <c r="T132" i="18"/>
  <c r="AB106" i="18"/>
  <c r="AA106" i="18"/>
  <c r="Z106" i="18"/>
  <c r="T106" i="18"/>
  <c r="S106" i="18"/>
  <c r="R106" i="18"/>
  <c r="AA76" i="18"/>
  <c r="Z76" i="18"/>
  <c r="AB76" i="18"/>
  <c r="S76" i="18"/>
  <c r="R76" i="18"/>
  <c r="T76" i="18"/>
  <c r="AB50" i="18"/>
  <c r="AA50" i="18"/>
  <c r="Z50" i="18"/>
  <c r="T50" i="18"/>
  <c r="S50" i="18"/>
  <c r="R50" i="18"/>
  <c r="K132" i="18"/>
  <c r="J132" i="18"/>
  <c r="I132" i="18"/>
  <c r="K106" i="18"/>
  <c r="J106" i="18"/>
  <c r="I106" i="18"/>
  <c r="K76" i="18"/>
  <c r="J76" i="18"/>
  <c r="I76" i="18"/>
  <c r="K50" i="18"/>
  <c r="J50" i="18"/>
  <c r="I50" i="18"/>
  <c r="J148" i="18"/>
  <c r="I148" i="18"/>
  <c r="K148" i="18"/>
  <c r="K118" i="18"/>
  <c r="J118" i="18"/>
  <c r="I118" i="18"/>
  <c r="J92" i="18"/>
  <c r="I92" i="18"/>
  <c r="K92" i="18"/>
  <c r="AB160" i="18"/>
  <c r="Z160" i="18"/>
  <c r="AA160" i="18"/>
  <c r="T160" i="18"/>
  <c r="R160" i="18"/>
  <c r="S160" i="18"/>
  <c r="AB134" i="18"/>
  <c r="AA134" i="18"/>
  <c r="Z134" i="18"/>
  <c r="T134" i="18"/>
  <c r="S134" i="18"/>
  <c r="R134" i="18"/>
  <c r="AB104" i="18"/>
  <c r="Z104" i="18"/>
  <c r="AA104" i="18"/>
  <c r="T104" i="18"/>
  <c r="R104" i="18"/>
  <c r="S104" i="18"/>
  <c r="AB78" i="18"/>
  <c r="AA78" i="18"/>
  <c r="Z78" i="18"/>
  <c r="T78" i="18"/>
  <c r="S78" i="18"/>
  <c r="R78" i="18"/>
  <c r="AB48" i="18"/>
  <c r="AA48" i="18"/>
  <c r="Z48" i="18"/>
  <c r="T48" i="18"/>
  <c r="R48" i="18"/>
  <c r="S48" i="18"/>
  <c r="AA22" i="18"/>
  <c r="AB22" i="18"/>
  <c r="Z22" i="18"/>
  <c r="S22" i="18"/>
  <c r="R22" i="18"/>
  <c r="T22" i="18"/>
  <c r="X35" i="19"/>
  <c r="H119" i="19"/>
  <c r="J119" i="19"/>
  <c r="J20" i="18"/>
  <c r="I20" i="18"/>
  <c r="K20" i="18"/>
  <c r="M119" i="16"/>
  <c r="J119" i="16"/>
  <c r="I119" i="16"/>
  <c r="L119" i="16"/>
  <c r="K119" i="16"/>
  <c r="K93" i="16"/>
  <c r="J93" i="16"/>
  <c r="M93" i="16"/>
  <c r="L93" i="16"/>
  <c r="I93" i="16"/>
  <c r="M161" i="15"/>
  <c r="J161" i="15"/>
  <c r="I161" i="15"/>
  <c r="K161" i="15"/>
  <c r="L161" i="15"/>
  <c r="J49" i="19"/>
  <c r="H49" i="19"/>
  <c r="M9" i="17"/>
  <c r="L9" i="17"/>
  <c r="I9" i="17"/>
  <c r="J9" i="17"/>
  <c r="K9" i="17"/>
  <c r="I133" i="16"/>
  <c r="K133" i="16"/>
  <c r="J133" i="16"/>
  <c r="M133" i="16"/>
  <c r="L133" i="16"/>
  <c r="L107" i="16"/>
  <c r="K107" i="16"/>
  <c r="I107" i="16"/>
  <c r="M107" i="16"/>
  <c r="J107" i="16"/>
  <c r="S34" i="18"/>
  <c r="T34" i="18"/>
  <c r="R34" i="18"/>
  <c r="J147" i="16"/>
  <c r="I147" i="16"/>
  <c r="L147" i="16"/>
  <c r="K147" i="16"/>
  <c r="M147" i="16"/>
  <c r="M121" i="16"/>
  <c r="L121" i="16"/>
  <c r="K121" i="16"/>
  <c r="J121" i="16"/>
  <c r="I121" i="16"/>
  <c r="X77" i="19"/>
  <c r="J23" i="19"/>
  <c r="AB148" i="18"/>
  <c r="Z148" i="18"/>
  <c r="AA148" i="18"/>
  <c r="AB62" i="18"/>
  <c r="AA62" i="18"/>
  <c r="Z62" i="18"/>
  <c r="AB36" i="18"/>
  <c r="Z36" i="18"/>
  <c r="AA36" i="18"/>
  <c r="K161" i="16"/>
  <c r="J161" i="16"/>
  <c r="I161" i="16"/>
  <c r="M161" i="16"/>
  <c r="L161" i="16"/>
  <c r="M135" i="16"/>
  <c r="L135" i="16"/>
  <c r="K135" i="16"/>
  <c r="J135" i="16"/>
  <c r="I135" i="16"/>
  <c r="K49" i="16"/>
  <c r="J49" i="16"/>
  <c r="M49" i="16"/>
  <c r="L49" i="16"/>
  <c r="I49" i="16"/>
  <c r="M23" i="16"/>
  <c r="K23" i="16"/>
  <c r="I23" i="16"/>
  <c r="L23" i="16"/>
  <c r="J23" i="16"/>
  <c r="K91" i="15"/>
  <c r="L91" i="15"/>
  <c r="I91" i="15"/>
  <c r="M91" i="15"/>
  <c r="J91" i="15"/>
  <c r="P63" i="19"/>
  <c r="P21" i="19"/>
  <c r="R21" i="19"/>
  <c r="J104" i="18"/>
  <c r="I104" i="18"/>
  <c r="K104" i="18"/>
  <c r="I78" i="18"/>
  <c r="K78" i="18"/>
  <c r="J78" i="18"/>
  <c r="AA34" i="18"/>
  <c r="Z34" i="18"/>
  <c r="AB34" i="18"/>
  <c r="J8" i="18"/>
  <c r="I8" i="18"/>
  <c r="K8" i="18"/>
  <c r="M49" i="17"/>
  <c r="L49" i="17"/>
  <c r="K49" i="17"/>
  <c r="J49" i="17"/>
  <c r="I49" i="17"/>
  <c r="I23" i="17"/>
  <c r="K23" i="17"/>
  <c r="J23" i="17"/>
  <c r="L23" i="17"/>
  <c r="M23" i="17"/>
  <c r="M91" i="16"/>
  <c r="K91" i="16"/>
  <c r="I91" i="16"/>
  <c r="L91" i="16"/>
  <c r="J91" i="16"/>
  <c r="I65" i="16"/>
  <c r="K65" i="16"/>
  <c r="J65" i="16"/>
  <c r="M65" i="16"/>
  <c r="L65" i="16"/>
  <c r="L9" i="16"/>
  <c r="K9" i="16"/>
  <c r="I9" i="16"/>
  <c r="M9" i="16"/>
  <c r="J9" i="16"/>
  <c r="T118" i="18"/>
  <c r="S118" i="18"/>
  <c r="R118" i="18"/>
  <c r="T92" i="18"/>
  <c r="R92" i="18"/>
  <c r="S92" i="18"/>
  <c r="T62" i="18"/>
  <c r="S62" i="18"/>
  <c r="R62" i="18"/>
  <c r="T36" i="18"/>
  <c r="S36" i="18"/>
  <c r="R36" i="18"/>
  <c r="Z20" i="18"/>
  <c r="AA20" i="18"/>
  <c r="AB20" i="18"/>
  <c r="R20" i="18"/>
  <c r="T20" i="18"/>
  <c r="S20" i="18"/>
  <c r="J37" i="17"/>
  <c r="I37" i="17"/>
  <c r="L37" i="17"/>
  <c r="K37" i="17"/>
  <c r="M37" i="17"/>
  <c r="M21" i="17"/>
  <c r="L21" i="17"/>
  <c r="I21" i="17"/>
  <c r="K21" i="17"/>
  <c r="J21" i="17"/>
  <c r="L105" i="16"/>
  <c r="I105" i="16"/>
  <c r="J105" i="16"/>
  <c r="M105" i="16"/>
  <c r="K105" i="16"/>
  <c r="J79" i="16"/>
  <c r="I79" i="16"/>
  <c r="L79" i="16"/>
  <c r="K79" i="16"/>
  <c r="M79" i="16"/>
  <c r="L147" i="15"/>
  <c r="I147" i="15"/>
  <c r="J147" i="15"/>
  <c r="M147" i="15"/>
  <c r="K147" i="15"/>
  <c r="I48" i="18"/>
  <c r="K48" i="18"/>
  <c r="J48" i="18"/>
  <c r="M149" i="16"/>
  <c r="L149" i="16"/>
  <c r="I149" i="16"/>
  <c r="K149" i="16"/>
  <c r="J149" i="16"/>
  <c r="L21" i="16"/>
  <c r="K21" i="16"/>
  <c r="I21" i="16"/>
  <c r="M21" i="16"/>
  <c r="J21" i="16"/>
  <c r="M63" i="15"/>
  <c r="J63" i="15"/>
  <c r="I63" i="15"/>
  <c r="L63" i="15"/>
  <c r="K63" i="15"/>
  <c r="M21" i="15"/>
  <c r="J21" i="15"/>
  <c r="I21" i="15"/>
  <c r="K21" i="15"/>
  <c r="L21" i="15"/>
  <c r="J79" i="14"/>
  <c r="I79" i="14"/>
  <c r="K79" i="14"/>
  <c r="I36" i="18"/>
  <c r="J36" i="18"/>
  <c r="K36" i="18"/>
  <c r="L133" i="17"/>
  <c r="K133" i="17"/>
  <c r="J133" i="17"/>
  <c r="I133" i="17"/>
  <c r="M133" i="17"/>
  <c r="I121" i="14"/>
  <c r="K121" i="14"/>
  <c r="J121" i="14"/>
  <c r="T148" i="18"/>
  <c r="R148" i="18"/>
  <c r="S148" i="18"/>
  <c r="Z8" i="18"/>
  <c r="AA8" i="18"/>
  <c r="AB8" i="18"/>
  <c r="M121" i="17"/>
  <c r="J121" i="17"/>
  <c r="I121" i="17"/>
  <c r="L121" i="17"/>
  <c r="K121" i="17"/>
  <c r="L63" i="16"/>
  <c r="K63" i="16"/>
  <c r="I63" i="16"/>
  <c r="M63" i="16"/>
  <c r="J63" i="16"/>
  <c r="J163" i="14"/>
  <c r="I163" i="14"/>
  <c r="K163" i="14"/>
  <c r="J51" i="14"/>
  <c r="I51" i="14"/>
  <c r="K51" i="14"/>
  <c r="M119" i="15"/>
  <c r="L119" i="15"/>
  <c r="J119" i="15"/>
  <c r="I119" i="15"/>
  <c r="K119" i="15"/>
  <c r="K93" i="14"/>
  <c r="J93" i="14"/>
  <c r="I93" i="14"/>
  <c r="AB92" i="18"/>
  <c r="Z92" i="18"/>
  <c r="AA92" i="18"/>
  <c r="M147" i="17"/>
  <c r="L147" i="17"/>
  <c r="K147" i="17"/>
  <c r="J147" i="17"/>
  <c r="I147" i="17"/>
  <c r="M133" i="15"/>
  <c r="K133" i="15"/>
  <c r="L133" i="15"/>
  <c r="J133" i="15"/>
  <c r="I133" i="15"/>
  <c r="M35" i="15"/>
  <c r="L35" i="15"/>
  <c r="K35" i="15"/>
  <c r="J35" i="15"/>
  <c r="I35" i="15"/>
  <c r="K107" i="14"/>
  <c r="J107" i="14"/>
  <c r="I107" i="14"/>
  <c r="I134" i="18"/>
  <c r="K134" i="18"/>
  <c r="J134" i="18"/>
  <c r="M51" i="16"/>
  <c r="J51" i="16"/>
  <c r="I51" i="16"/>
  <c r="L51" i="16"/>
  <c r="K51" i="16"/>
  <c r="J77" i="15"/>
  <c r="K77" i="15"/>
  <c r="L77" i="15"/>
  <c r="I77" i="15"/>
  <c r="M77" i="15"/>
  <c r="M49" i="15"/>
  <c r="L49" i="15"/>
  <c r="I49" i="15"/>
  <c r="J49" i="15"/>
  <c r="K49" i="15"/>
  <c r="I149" i="14"/>
  <c r="K149" i="14"/>
  <c r="J149" i="14"/>
  <c r="I37" i="14"/>
  <c r="J37" i="14"/>
  <c r="K37" i="14"/>
  <c r="M35" i="17"/>
  <c r="L35" i="17"/>
  <c r="K35" i="17"/>
  <c r="J35" i="17"/>
  <c r="I35" i="17"/>
  <c r="L37" i="16"/>
  <c r="I37" i="16"/>
  <c r="J37" i="16"/>
  <c r="M37" i="16"/>
  <c r="K37" i="16"/>
  <c r="M132" i="13"/>
  <c r="L132" i="13"/>
  <c r="K132" i="13"/>
  <c r="J132" i="13"/>
  <c r="I132" i="13"/>
  <c r="L105" i="15"/>
  <c r="I105" i="15"/>
  <c r="M105" i="15"/>
  <c r="K105" i="15"/>
  <c r="J105" i="15"/>
  <c r="AB118" i="18"/>
  <c r="AA118" i="18"/>
  <c r="Z118" i="18"/>
  <c r="K22" i="18"/>
  <c r="J22" i="18"/>
  <c r="I22" i="18"/>
  <c r="R8" i="18"/>
  <c r="T8" i="18"/>
  <c r="S8" i="18"/>
  <c r="AA21" i="15"/>
  <c r="Z21" i="15"/>
  <c r="Y21" i="15"/>
  <c r="X21" i="15"/>
  <c r="W21" i="15"/>
  <c r="J160" i="18"/>
  <c r="I160" i="18"/>
  <c r="K160" i="18"/>
  <c r="K62" i="18"/>
  <c r="J62" i="18"/>
  <c r="I62" i="18"/>
  <c r="M77" i="16"/>
  <c r="L77" i="16"/>
  <c r="J77" i="16"/>
  <c r="K77" i="16"/>
  <c r="I77" i="16"/>
  <c r="J35" i="16"/>
  <c r="I35" i="16"/>
  <c r="L35" i="16"/>
  <c r="K35" i="16"/>
  <c r="M35" i="16"/>
  <c r="K135" i="14"/>
  <c r="J135" i="14"/>
  <c r="I135" i="14"/>
  <c r="L118" i="13"/>
  <c r="K118" i="13"/>
  <c r="J118" i="13"/>
  <c r="I118" i="13"/>
  <c r="M118" i="13"/>
  <c r="N53" i="12"/>
  <c r="M53" i="12"/>
  <c r="L53" i="12"/>
  <c r="I53" i="12"/>
  <c r="H57" i="12"/>
  <c r="K53" i="12"/>
  <c r="J53" i="12"/>
  <c r="K65" i="14"/>
  <c r="J65" i="14"/>
  <c r="I65" i="14"/>
  <c r="Z21" i="17"/>
  <c r="Y21" i="17"/>
  <c r="X21" i="17"/>
  <c r="W21" i="17"/>
  <c r="AA21" i="17"/>
  <c r="K23" i="14"/>
  <c r="J23" i="14"/>
  <c r="I23" i="14"/>
  <c r="M107" i="17"/>
  <c r="L107" i="17"/>
  <c r="I107" i="17"/>
  <c r="J107" i="17"/>
  <c r="K107" i="17"/>
  <c r="I54" i="12"/>
  <c r="N54" i="12"/>
  <c r="K54" i="12"/>
  <c r="J54" i="12"/>
  <c r="M54" i="12"/>
  <c r="L54" i="12"/>
  <c r="L122" i="3"/>
  <c r="M122" i="3"/>
  <c r="K122" i="3"/>
  <c r="J122" i="3"/>
  <c r="L133" i="3"/>
  <c r="M133" i="3"/>
  <c r="K133" i="3"/>
  <c r="J133" i="3"/>
  <c r="K118" i="3"/>
  <c r="M118" i="3"/>
  <c r="L118" i="3"/>
  <c r="J118" i="3"/>
  <c r="M129" i="3"/>
  <c r="J129" i="3"/>
  <c r="L129" i="3"/>
  <c r="K129" i="3"/>
  <c r="L114" i="3"/>
  <c r="M114" i="3"/>
  <c r="K114" i="3"/>
  <c r="J114" i="3"/>
  <c r="L125" i="3"/>
  <c r="M125" i="3"/>
  <c r="K125" i="3"/>
  <c r="J125" i="3"/>
  <c r="K131" i="3"/>
  <c r="L131" i="3"/>
  <c r="M131" i="3"/>
  <c r="J131" i="3"/>
  <c r="K120" i="3"/>
  <c r="J120" i="3"/>
  <c r="M120" i="3"/>
  <c r="L120" i="3"/>
  <c r="M116" i="3"/>
  <c r="J116" i="3"/>
  <c r="L116" i="3"/>
  <c r="K116" i="3"/>
  <c r="J127" i="3"/>
  <c r="L127" i="3"/>
  <c r="K127" i="3"/>
  <c r="M127" i="3"/>
  <c r="M205" i="3"/>
  <c r="J205" i="3"/>
  <c r="L205" i="3"/>
  <c r="K205" i="3"/>
  <c r="M194" i="3"/>
  <c r="J194" i="3"/>
  <c r="L194" i="3"/>
  <c r="K194" i="3"/>
  <c r="M197" i="3"/>
  <c r="J197" i="3"/>
  <c r="L197" i="3"/>
  <c r="K197" i="3"/>
  <c r="M186" i="3"/>
  <c r="J186" i="3"/>
  <c r="K186" i="3"/>
  <c r="L186" i="3"/>
  <c r="J119" i="3"/>
  <c r="L119" i="3"/>
  <c r="K119" i="3"/>
  <c r="M119" i="3"/>
  <c r="L130" i="3"/>
  <c r="M130" i="3"/>
  <c r="K130" i="3"/>
  <c r="J130" i="3"/>
  <c r="K196" i="3"/>
  <c r="M196" i="3"/>
  <c r="L196" i="3"/>
  <c r="K207" i="3"/>
  <c r="M207" i="3"/>
  <c r="L207" i="3"/>
  <c r="J207" i="3"/>
  <c r="AA20" i="13"/>
  <c r="Z20" i="13"/>
  <c r="Y20" i="13"/>
  <c r="X20" i="13"/>
  <c r="W20" i="13"/>
  <c r="J192" i="3"/>
  <c r="L192" i="3"/>
  <c r="K192" i="3"/>
  <c r="M192" i="3"/>
  <c r="L203" i="3"/>
  <c r="M203" i="3"/>
  <c r="K203" i="3"/>
  <c r="J203" i="3"/>
  <c r="V23" i="14"/>
  <c r="U23" i="14"/>
  <c r="T23" i="14"/>
  <c r="K46" i="2"/>
  <c r="M46" i="2"/>
  <c r="L46" i="2"/>
  <c r="J46" i="2"/>
  <c r="J43" i="2"/>
  <c r="K43" i="2"/>
  <c r="M43" i="2"/>
  <c r="L43" i="2"/>
  <c r="L117" i="3"/>
  <c r="M117" i="3"/>
  <c r="J117" i="3"/>
  <c r="K117" i="3"/>
  <c r="K128" i="3"/>
  <c r="J128" i="3"/>
  <c r="M128" i="3"/>
  <c r="L128" i="3"/>
  <c r="L190" i="3"/>
  <c r="M190" i="3"/>
  <c r="K190" i="3"/>
  <c r="J190" i="3"/>
  <c r="K201" i="3"/>
  <c r="J201" i="3"/>
  <c r="M201" i="3"/>
  <c r="L201" i="3"/>
  <c r="K123" i="3"/>
  <c r="M123" i="3"/>
  <c r="L123" i="3"/>
  <c r="J123" i="3"/>
  <c r="K134" i="3"/>
  <c r="M134" i="3"/>
  <c r="L134" i="3"/>
  <c r="J134" i="3"/>
  <c r="K115" i="3"/>
  <c r="M115" i="3"/>
  <c r="L115" i="3"/>
  <c r="J115" i="3"/>
  <c r="K126" i="3"/>
  <c r="M126" i="3"/>
  <c r="L126" i="3"/>
  <c r="J126" i="3"/>
  <c r="K199" i="3"/>
  <c r="M199" i="3"/>
  <c r="L199" i="3"/>
  <c r="J199" i="3"/>
  <c r="M188" i="3"/>
  <c r="L188" i="3"/>
  <c r="J188" i="3"/>
  <c r="K42" i="2"/>
  <c r="M42" i="2"/>
  <c r="L42" i="2"/>
  <c r="K45" i="2"/>
  <c r="M45" i="2"/>
  <c r="L45" i="2"/>
  <c r="J45" i="2"/>
  <c r="M44" i="2"/>
  <c r="J44" i="2"/>
  <c r="L44" i="2"/>
  <c r="K44" i="2"/>
  <c r="M132" i="3"/>
  <c r="J132" i="3"/>
  <c r="L132" i="3"/>
  <c r="K132" i="3"/>
  <c r="M121" i="3"/>
  <c r="J121" i="3"/>
  <c r="L121" i="3"/>
  <c r="K121" i="3"/>
  <c r="M124" i="3"/>
  <c r="J124" i="3"/>
  <c r="K124" i="3"/>
  <c r="L124" i="3"/>
  <c r="M113" i="3"/>
  <c r="J113" i="3"/>
  <c r="L113" i="3"/>
  <c r="K113" i="3"/>
  <c r="R66" i="19" l="1"/>
  <c r="R98" i="19"/>
  <c r="AA11" i="16"/>
  <c r="AA15" i="16"/>
  <c r="R154" i="19"/>
  <c r="R141" i="19"/>
  <c r="R136" i="19"/>
  <c r="R128" i="19"/>
  <c r="R123" i="19"/>
  <c r="J16" i="19"/>
  <c r="J111" i="19"/>
  <c r="J113" i="19"/>
  <c r="J25" i="19"/>
  <c r="J15" i="19"/>
  <c r="J32" i="19"/>
  <c r="J41" i="19"/>
  <c r="J58" i="19"/>
  <c r="J24" i="19"/>
  <c r="J104" i="19"/>
  <c r="J67" i="19"/>
  <c r="J98" i="19"/>
  <c r="J44" i="19"/>
  <c r="R43" i="19"/>
  <c r="J85" i="19"/>
  <c r="J89" i="19"/>
  <c r="J114" i="19"/>
  <c r="J17" i="19"/>
  <c r="J69" i="19"/>
  <c r="R103" i="19"/>
  <c r="J115" i="19"/>
  <c r="R28" i="19"/>
  <c r="J73" i="19"/>
  <c r="R104" i="19"/>
  <c r="R42" i="19"/>
  <c r="J54" i="19"/>
  <c r="J62" i="19"/>
  <c r="R99" i="19"/>
  <c r="J42" i="19"/>
  <c r="R15" i="19"/>
  <c r="R25" i="19"/>
  <c r="R115" i="19"/>
  <c r="R63" i="19"/>
  <c r="AA17" i="16"/>
  <c r="AA19" i="17"/>
  <c r="AA16" i="17"/>
  <c r="R44" i="19"/>
  <c r="J156" i="19"/>
  <c r="J151" i="19"/>
  <c r="J143" i="19"/>
  <c r="J138" i="19"/>
  <c r="J130" i="19"/>
  <c r="R159" i="19"/>
  <c r="R146" i="19"/>
  <c r="R125" i="19"/>
  <c r="J27" i="19"/>
  <c r="R67" i="19"/>
  <c r="R17" i="19"/>
  <c r="R52" i="19"/>
  <c r="R69" i="19"/>
  <c r="R113" i="19"/>
  <c r="J19" i="19"/>
  <c r="J109" i="33"/>
  <c r="J87" i="33"/>
  <c r="R114" i="19"/>
  <c r="R80" i="19"/>
  <c r="AA18" i="16"/>
  <c r="AA20" i="16"/>
  <c r="R108" i="19"/>
  <c r="J160" i="19"/>
  <c r="J139" i="19"/>
  <c r="J126" i="19"/>
  <c r="R155" i="19"/>
  <c r="R150" i="19"/>
  <c r="R142" i="19"/>
  <c r="R137" i="19"/>
  <c r="R129" i="19"/>
  <c r="R124" i="19"/>
  <c r="R24" i="19"/>
  <c r="R41" i="19"/>
  <c r="J53" i="19"/>
  <c r="J112" i="19"/>
  <c r="J55" i="19"/>
  <c r="R111" i="19"/>
  <c r="R14" i="19"/>
  <c r="J26" i="19"/>
  <c r="J43" i="19"/>
  <c r="J96" i="19"/>
  <c r="R112" i="19"/>
  <c r="J57" i="19"/>
  <c r="R100" i="19"/>
  <c r="R59" i="19"/>
  <c r="R39" i="19"/>
  <c r="R47" i="19"/>
  <c r="J59" i="19"/>
  <c r="R84" i="19"/>
  <c r="R29" i="19"/>
  <c r="R20" i="19"/>
  <c r="R46" i="19"/>
  <c r="R101" i="19"/>
  <c r="R95" i="19"/>
  <c r="R110" i="19"/>
  <c r="R116" i="19"/>
  <c r="R55" i="19"/>
  <c r="R118" i="19"/>
  <c r="R38" i="19"/>
  <c r="R13" i="19"/>
  <c r="R30" i="19"/>
  <c r="R45" i="19"/>
  <c r="AA19" i="16"/>
  <c r="AA15" i="17"/>
  <c r="R160" i="19"/>
  <c r="R139" i="19"/>
  <c r="R126" i="19"/>
  <c r="R10" i="19"/>
  <c r="R32" i="19"/>
  <c r="J61" i="19"/>
  <c r="R81" i="19"/>
  <c r="R85" i="19"/>
  <c r="R89" i="19"/>
  <c r="J99" i="19"/>
  <c r="R102" i="19"/>
  <c r="J52" i="19"/>
  <c r="J60" i="19"/>
  <c r="J14" i="19"/>
  <c r="J66" i="19"/>
  <c r="R16" i="19"/>
  <c r="J71" i="19"/>
  <c r="J109" i="19"/>
  <c r="R75" i="19"/>
  <c r="R31" i="19"/>
  <c r="R37" i="19"/>
  <c r="AA13" i="17"/>
  <c r="AA17" i="17"/>
  <c r="R53" i="19"/>
  <c r="R61" i="19"/>
  <c r="J102" i="19"/>
  <c r="J154" i="19"/>
  <c r="J141" i="19"/>
  <c r="J136" i="19"/>
  <c r="J128" i="19"/>
  <c r="J123" i="19"/>
  <c r="R157" i="19"/>
  <c r="R152" i="19"/>
  <c r="R144" i="19"/>
  <c r="R131" i="19"/>
  <c r="R11" i="19"/>
  <c r="R12" i="19"/>
  <c r="J18" i="19"/>
  <c r="R72" i="19"/>
  <c r="R76" i="19"/>
  <c r="J103" i="19"/>
  <c r="R26" i="19"/>
  <c r="R34" i="19"/>
  <c r="R73" i="19"/>
  <c r="J81" i="19"/>
  <c r="R94" i="19"/>
  <c r="J34" i="19"/>
  <c r="J40" i="19"/>
  <c r="J48" i="19"/>
  <c r="R83" i="19"/>
  <c r="R87" i="19"/>
  <c r="J95" i="19"/>
  <c r="J28" i="19"/>
  <c r="J117" i="19"/>
  <c r="J110" i="19"/>
  <c r="J118" i="19"/>
  <c r="N57" i="12"/>
  <c r="M57" i="12"/>
  <c r="L57" i="12"/>
  <c r="I57" i="12"/>
  <c r="K57" i="12"/>
  <c r="J57" i="12"/>
  <c r="M70" i="2"/>
  <c r="L70" i="2"/>
  <c r="K70" i="2"/>
  <c r="J70" i="2"/>
  <c r="J67" i="2"/>
  <c r="M67" i="2"/>
  <c r="L67" i="2"/>
  <c r="K67" i="2"/>
  <c r="L71" i="2"/>
  <c r="M71" i="2"/>
  <c r="N71" i="2"/>
  <c r="K71" i="2"/>
  <c r="J71" i="2"/>
  <c r="K68" i="2"/>
  <c r="N68" i="2"/>
  <c r="J68" i="2"/>
  <c r="L68" i="2"/>
  <c r="M68" i="2"/>
  <c r="K69" i="2"/>
  <c r="J69" i="2"/>
  <c r="L69" i="2"/>
  <c r="M69" i="2"/>
  <c r="M17" i="2"/>
  <c r="L17" i="2"/>
  <c r="K17" i="2"/>
  <c r="J17" i="2"/>
  <c r="L18" i="2"/>
  <c r="M18" i="2"/>
  <c r="K18" i="2"/>
  <c r="J18" i="2"/>
  <c r="M189" i="3"/>
  <c r="J189" i="3"/>
  <c r="L189" i="3"/>
  <c r="K189" i="3"/>
  <c r="J200" i="3"/>
  <c r="L200" i="3"/>
  <c r="K200" i="3"/>
  <c r="M200" i="3"/>
  <c r="K204" i="3"/>
  <c r="M204" i="3"/>
  <c r="L204" i="3"/>
  <c r="J204" i="3"/>
  <c r="K193" i="3"/>
  <c r="J193" i="3"/>
  <c r="L193" i="3"/>
  <c r="M193" i="3"/>
  <c r="L187" i="3"/>
  <c r="M187" i="3"/>
  <c r="K187" i="3"/>
  <c r="J187" i="3"/>
  <c r="L198" i="3"/>
  <c r="M198" i="3"/>
  <c r="K198" i="3"/>
  <c r="J198" i="3"/>
  <c r="K191" i="3"/>
  <c r="M191" i="3"/>
  <c r="L191" i="3"/>
  <c r="J191" i="3"/>
  <c r="M202" i="3"/>
  <c r="J202" i="3"/>
  <c r="K202" i="3"/>
  <c r="L202" i="3"/>
  <c r="L195" i="3"/>
  <c r="J195" i="3"/>
  <c r="M195" i="3"/>
  <c r="K195" i="3"/>
  <c r="L206" i="3"/>
  <c r="M206" i="3"/>
  <c r="K206" i="3"/>
  <c r="J206" i="3"/>
  <c r="K55" i="12"/>
  <c r="J55" i="12"/>
  <c r="I55" i="12"/>
  <c r="M55" i="12"/>
  <c r="L55" i="12"/>
  <c r="N55" i="12"/>
  <c r="M56" i="12"/>
  <c r="L56" i="12"/>
  <c r="K56" i="12"/>
  <c r="J56" i="12"/>
  <c r="N56" i="12"/>
  <c r="I56" i="12"/>
  <c r="M48" i="13"/>
  <c r="L48" i="13"/>
  <c r="I48" i="13"/>
  <c r="J48" i="13"/>
  <c r="K48" i="13"/>
  <c r="M160" i="13"/>
  <c r="L160" i="13"/>
  <c r="I160" i="13"/>
  <c r="K160" i="13"/>
  <c r="J160" i="13"/>
  <c r="M34" i="13"/>
  <c r="L34" i="13"/>
  <c r="K34" i="13"/>
  <c r="J34" i="13"/>
  <c r="I34" i="13"/>
  <c r="M146" i="13"/>
  <c r="L146" i="13"/>
  <c r="K146" i="13"/>
  <c r="I146" i="13"/>
  <c r="J146" i="13"/>
  <c r="K104" i="13"/>
  <c r="J104" i="13"/>
  <c r="I104" i="13"/>
  <c r="M104" i="13"/>
  <c r="L104" i="13"/>
  <c r="W21" i="16"/>
  <c r="Y21" i="16"/>
  <c r="X21" i="16"/>
  <c r="AA21" i="16"/>
  <c r="Z21" i="16"/>
  <c r="W9" i="16"/>
  <c r="Y9" i="16"/>
  <c r="X9" i="16"/>
  <c r="AA9" i="16"/>
  <c r="Z9" i="16"/>
  <c r="J90" i="13"/>
  <c r="I90" i="13"/>
  <c r="L90" i="13"/>
  <c r="K90" i="13"/>
  <c r="M90" i="13"/>
  <c r="I76" i="13"/>
  <c r="K76" i="13"/>
  <c r="J76" i="13"/>
  <c r="L76" i="13"/>
  <c r="M76" i="13"/>
  <c r="M20" i="13"/>
  <c r="J20" i="13"/>
  <c r="I20" i="13"/>
  <c r="L20" i="13"/>
  <c r="K20" i="13"/>
  <c r="M62" i="13"/>
  <c r="J62" i="13"/>
  <c r="I62" i="13"/>
  <c r="L62" i="13"/>
  <c r="K62" i="13"/>
  <c r="Z9" i="17"/>
  <c r="Y9" i="17"/>
  <c r="X9" i="17"/>
  <c r="W9" i="17"/>
  <c r="AA9" i="17"/>
  <c r="M63" i="17"/>
  <c r="L63" i="17"/>
  <c r="I63" i="17"/>
  <c r="J63" i="17"/>
  <c r="K63" i="17"/>
  <c r="J149" i="17"/>
  <c r="I149" i="17"/>
  <c r="L149" i="17"/>
  <c r="K149" i="17"/>
  <c r="M149" i="17"/>
  <c r="I135" i="17"/>
  <c r="K135" i="17"/>
  <c r="J135" i="17"/>
  <c r="L135" i="17"/>
  <c r="M135" i="17"/>
  <c r="M161" i="17"/>
  <c r="L161" i="17"/>
  <c r="K161" i="17"/>
  <c r="J161" i="17"/>
  <c r="I161" i="17"/>
  <c r="M93" i="17"/>
  <c r="L93" i="17"/>
  <c r="K93" i="17"/>
  <c r="J93" i="17"/>
  <c r="I93" i="17"/>
  <c r="K119" i="17"/>
  <c r="J119" i="17"/>
  <c r="I119" i="17"/>
  <c r="M119" i="17"/>
  <c r="L119" i="17"/>
  <c r="M79" i="17"/>
  <c r="L79" i="17"/>
  <c r="K79" i="17"/>
  <c r="J79" i="17"/>
  <c r="I79" i="17"/>
  <c r="J105" i="17"/>
  <c r="I105" i="17"/>
  <c r="L105" i="17"/>
  <c r="K105" i="17"/>
  <c r="M105" i="17"/>
  <c r="L65" i="17"/>
  <c r="K65" i="17"/>
  <c r="J65" i="17"/>
  <c r="I65" i="17"/>
  <c r="M65" i="17"/>
  <c r="I91" i="17"/>
  <c r="K91" i="17"/>
  <c r="J91" i="17"/>
  <c r="L91" i="17"/>
  <c r="M91" i="17"/>
  <c r="K51" i="17"/>
  <c r="J51" i="17"/>
  <c r="I51" i="17"/>
  <c r="M51" i="17"/>
  <c r="L51" i="17"/>
  <c r="M77" i="17"/>
  <c r="J77" i="17"/>
  <c r="I77" i="17"/>
  <c r="L77" i="17"/>
  <c r="K77" i="17"/>
  <c r="E147" i="19"/>
  <c r="E121" i="19"/>
  <c r="E119" i="19"/>
  <c r="E79" i="19"/>
  <c r="E21" i="19"/>
  <c r="D7" i="19"/>
  <c r="E161" i="19"/>
  <c r="E135" i="19"/>
  <c r="E93" i="19"/>
  <c r="E91" i="19"/>
  <c r="E107" i="19"/>
  <c r="E149" i="19"/>
  <c r="E65" i="19"/>
  <c r="E133" i="19"/>
  <c r="E63" i="19"/>
  <c r="E37" i="19"/>
  <c r="E49" i="19"/>
  <c r="E23" i="19"/>
  <c r="E9" i="19"/>
  <c r="E105" i="19"/>
  <c r="E51" i="19"/>
  <c r="E35" i="19"/>
  <c r="E77" i="19"/>
  <c r="M161" i="19"/>
  <c r="M135" i="19"/>
  <c r="M107" i="19"/>
  <c r="M105" i="19"/>
  <c r="M49" i="19"/>
  <c r="M35" i="19"/>
  <c r="L7" i="19"/>
  <c r="M149" i="19"/>
  <c r="M79" i="19"/>
  <c r="M21" i="19"/>
  <c r="M133" i="19"/>
  <c r="M91" i="19"/>
  <c r="M147" i="19"/>
  <c r="M121" i="19"/>
  <c r="M77" i="19"/>
  <c r="M51" i="19"/>
  <c r="M63" i="19"/>
  <c r="M37" i="19"/>
  <c r="M93" i="19"/>
  <c r="M9" i="19"/>
  <c r="M119" i="19"/>
  <c r="M23" i="19"/>
  <c r="M65" i="19"/>
  <c r="T7" i="19"/>
  <c r="Z7" i="19"/>
  <c r="J21" i="19"/>
  <c r="H21" i="19"/>
  <c r="X23" i="19"/>
  <c r="R35" i="19"/>
  <c r="P35" i="19"/>
  <c r="X49" i="19"/>
  <c r="X93" i="19"/>
  <c r="P105" i="19"/>
  <c r="R105" i="19"/>
  <c r="P107" i="19"/>
  <c r="R107" i="19"/>
  <c r="R22" i="21"/>
  <c r="T22" i="21"/>
  <c r="S22" i="21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P161" i="19"/>
  <c r="R161" i="19"/>
  <c r="P149" i="19"/>
  <c r="R149" i="19"/>
  <c r="P147" i="19"/>
  <c r="R147" i="19"/>
  <c r="P135" i="19"/>
  <c r="R135" i="19"/>
  <c r="P133" i="19"/>
  <c r="R133" i="19"/>
  <c r="P121" i="19"/>
  <c r="R121" i="19"/>
  <c r="X161" i="19"/>
  <c r="X149" i="19"/>
  <c r="X147" i="19"/>
  <c r="X135" i="19"/>
  <c r="X133" i="19"/>
  <c r="X121" i="19"/>
  <c r="J9" i="19"/>
  <c r="H9" i="19"/>
  <c r="R9" i="19"/>
  <c r="P9" i="19"/>
  <c r="X9" i="19"/>
  <c r="P23" i="19"/>
  <c r="R23" i="19"/>
  <c r="J35" i="19"/>
  <c r="H35" i="19"/>
  <c r="X37" i="19"/>
  <c r="R49" i="19"/>
  <c r="P49" i="19"/>
  <c r="X63" i="19"/>
  <c r="J79" i="19"/>
  <c r="H79" i="19"/>
  <c r="H37" i="19"/>
  <c r="J37" i="19"/>
  <c r="P51" i="19"/>
  <c r="R51" i="19"/>
  <c r="J63" i="19"/>
  <c r="H63" i="19"/>
  <c r="X65" i="19"/>
  <c r="R77" i="19"/>
  <c r="P77" i="19"/>
  <c r="X91" i="19"/>
  <c r="R93" i="19"/>
  <c r="P93" i="19"/>
  <c r="H105" i="19"/>
  <c r="J105" i="19"/>
  <c r="X107" i="19"/>
  <c r="P119" i="19"/>
  <c r="R119" i="19"/>
  <c r="H51" i="19"/>
  <c r="J51" i="19"/>
  <c r="P65" i="19"/>
  <c r="R65" i="19"/>
  <c r="J77" i="19"/>
  <c r="H77" i="19"/>
  <c r="J65" i="19"/>
  <c r="H65" i="19"/>
  <c r="X79" i="19"/>
  <c r="R91" i="19"/>
  <c r="P91" i="19"/>
  <c r="X105" i="19"/>
  <c r="H107" i="19"/>
  <c r="J107" i="19"/>
  <c r="X21" i="19"/>
  <c r="J93" i="19"/>
  <c r="H93" i="19"/>
  <c r="X119" i="19"/>
  <c r="R79" i="19"/>
  <c r="P79" i="19"/>
  <c r="J91" i="19"/>
  <c r="H91" i="19"/>
  <c r="Y21" i="22"/>
  <c r="AA21" i="22"/>
  <c r="Z21" i="22"/>
  <c r="AB21" i="22"/>
  <c r="X21" i="22"/>
  <c r="M48" i="28"/>
  <c r="L48" i="28"/>
  <c r="K48" i="28"/>
  <c r="I48" i="28"/>
  <c r="J48" i="28"/>
  <c r="M34" i="28"/>
  <c r="L34" i="28"/>
  <c r="K34" i="28"/>
  <c r="J34" i="28"/>
  <c r="I34" i="28"/>
  <c r="M160" i="28"/>
  <c r="L160" i="28"/>
  <c r="J160" i="28"/>
  <c r="I160" i="28"/>
  <c r="K160" i="28"/>
  <c r="J76" i="28"/>
  <c r="I76" i="28"/>
  <c r="L76" i="28"/>
  <c r="K76" i="28"/>
  <c r="M76" i="28"/>
  <c r="K90" i="28"/>
  <c r="J90" i="28"/>
  <c r="I90" i="28"/>
  <c r="M90" i="28"/>
  <c r="L90" i="28"/>
  <c r="L104" i="28"/>
  <c r="K104" i="28"/>
  <c r="J104" i="28"/>
  <c r="I104" i="28"/>
  <c r="M104" i="28"/>
  <c r="M132" i="28"/>
  <c r="L132" i="28"/>
  <c r="K132" i="28"/>
  <c r="J132" i="28"/>
  <c r="I132" i="28"/>
  <c r="M146" i="28"/>
  <c r="L146" i="28"/>
  <c r="K146" i="28"/>
  <c r="I146" i="28"/>
  <c r="J146" i="28"/>
  <c r="M118" i="28"/>
  <c r="L118" i="28"/>
  <c r="K118" i="28"/>
  <c r="J118" i="28"/>
  <c r="I118" i="28"/>
  <c r="M62" i="28"/>
  <c r="L62" i="28"/>
  <c r="J62" i="28"/>
  <c r="I62" i="28"/>
  <c r="K62" i="28"/>
  <c r="O129" i="37"/>
  <c r="L129" i="37"/>
  <c r="N129" i="37"/>
  <c r="M129" i="37"/>
  <c r="K129" i="37"/>
  <c r="M16" i="41"/>
  <c r="N16" i="41"/>
  <c r="L16" i="41"/>
  <c r="I129" i="37"/>
  <c r="H129" i="37"/>
  <c r="G129" i="37"/>
  <c r="O146" i="41"/>
  <c r="N146" i="41"/>
  <c r="M146" i="41"/>
  <c r="L146" i="41"/>
  <c r="O146" i="42"/>
  <c r="N146" i="42"/>
  <c r="M146" i="42"/>
  <c r="L146" i="42"/>
  <c r="U107" i="19" l="1"/>
  <c r="U9" i="19"/>
  <c r="Z52" i="19" s="1"/>
  <c r="U51" i="19"/>
  <c r="Z51" i="19" s="1"/>
  <c r="U77" i="19"/>
  <c r="Z77" i="19" s="1"/>
  <c r="Z69" i="19"/>
  <c r="U65" i="19"/>
  <c r="U91" i="19"/>
  <c r="Z91" i="19" s="1"/>
  <c r="U135" i="19"/>
  <c r="Z135" i="19" s="1"/>
  <c r="Z153" i="19"/>
  <c r="U161" i="19"/>
  <c r="Z161" i="19" s="1"/>
  <c r="U79" i="19"/>
  <c r="U121" i="19"/>
  <c r="Z121" i="19" s="1"/>
  <c r="U147" i="19"/>
  <c r="Z147" i="19" s="1"/>
  <c r="U21" i="19"/>
  <c r="Z21" i="19" s="1"/>
  <c r="Z13" i="19"/>
  <c r="U105" i="19"/>
  <c r="U35" i="19"/>
  <c r="Z27" i="19"/>
  <c r="U119" i="19"/>
  <c r="Z119" i="19" s="1"/>
  <c r="Z125" i="19"/>
  <c r="U133" i="19"/>
  <c r="Z133" i="19" s="1"/>
  <c r="T77" i="19"/>
  <c r="T51" i="19"/>
  <c r="T149" i="19"/>
  <c r="T93" i="19"/>
  <c r="T63" i="19"/>
  <c r="T37" i="19"/>
  <c r="T9" i="19"/>
  <c r="T49" i="19"/>
  <c r="T23" i="19"/>
  <c r="S7" i="19"/>
  <c r="Y7" i="19" s="1"/>
  <c r="T133" i="19"/>
  <c r="T119" i="19"/>
  <c r="T35" i="19"/>
  <c r="T105" i="19"/>
  <c r="T21" i="19"/>
  <c r="T107" i="19"/>
  <c r="T161" i="19"/>
  <c r="T135" i="19"/>
  <c r="T91" i="19"/>
  <c r="T65" i="19"/>
  <c r="T147" i="19"/>
  <c r="T121" i="19"/>
  <c r="T79" i="19"/>
  <c r="Z24" i="19"/>
  <c r="U23" i="19"/>
  <c r="U49" i="19"/>
  <c r="Z49" i="19" s="1"/>
  <c r="Z41" i="19"/>
  <c r="Z38" i="19"/>
  <c r="U37" i="19"/>
  <c r="U63" i="19"/>
  <c r="Z63" i="19" s="1"/>
  <c r="Z55" i="19"/>
  <c r="Z94" i="19"/>
  <c r="U93" i="19"/>
  <c r="Z150" i="19"/>
  <c r="U149" i="19"/>
  <c r="Z149" i="19" s="1"/>
  <c r="L63" i="19"/>
  <c r="L37" i="19"/>
  <c r="L161" i="19"/>
  <c r="L135" i="19"/>
  <c r="L107" i="19"/>
  <c r="L105" i="19"/>
  <c r="L49" i="19"/>
  <c r="L23" i="19"/>
  <c r="L9" i="19"/>
  <c r="L35" i="19"/>
  <c r="K7" i="19"/>
  <c r="Q7" i="19" s="1"/>
  <c r="L149" i="19"/>
  <c r="L79" i="19"/>
  <c r="L21" i="19"/>
  <c r="L119" i="19"/>
  <c r="L93" i="19"/>
  <c r="L65" i="19"/>
  <c r="L147" i="19"/>
  <c r="L121" i="19"/>
  <c r="L77" i="19"/>
  <c r="L51" i="19"/>
  <c r="L91" i="19"/>
  <c r="L133" i="19"/>
  <c r="D49" i="19"/>
  <c r="D147" i="19"/>
  <c r="D121" i="19"/>
  <c r="D119" i="19"/>
  <c r="D79" i="19"/>
  <c r="D35" i="19"/>
  <c r="D9" i="19"/>
  <c r="D21" i="19"/>
  <c r="C7" i="19"/>
  <c r="I7" i="19" s="1"/>
  <c r="D161" i="19"/>
  <c r="D135" i="19"/>
  <c r="D93" i="19"/>
  <c r="D91" i="19"/>
  <c r="D107" i="19"/>
  <c r="D105" i="19"/>
  <c r="D77" i="19"/>
  <c r="D51" i="19"/>
  <c r="D133" i="19"/>
  <c r="D63" i="19"/>
  <c r="D37" i="19"/>
  <c r="D149" i="19"/>
  <c r="D65" i="19"/>
  <c r="D23" i="19"/>
  <c r="Z37" i="19" l="1"/>
  <c r="Z111" i="19"/>
  <c r="Z139" i="19"/>
  <c r="Z136" i="19"/>
  <c r="Z9" i="19"/>
  <c r="Z137" i="19"/>
  <c r="Z82" i="19"/>
  <c r="Z32" i="19"/>
  <c r="Z138" i="19"/>
  <c r="Z72" i="19"/>
  <c r="Z101" i="19"/>
  <c r="Z152" i="19"/>
  <c r="Z84" i="19"/>
  <c r="Z157" i="19"/>
  <c r="Z87" i="19"/>
  <c r="Z60" i="19"/>
  <c r="Z12" i="19"/>
  <c r="Z45" i="19"/>
  <c r="Z109" i="19"/>
  <c r="Z146" i="19"/>
  <c r="Z25" i="19"/>
  <c r="Z11" i="19"/>
  <c r="Z132" i="19"/>
  <c r="Z73" i="19"/>
  <c r="Z15" i="19"/>
  <c r="Z129" i="19"/>
  <c r="Z70" i="19"/>
  <c r="Z56" i="19"/>
  <c r="Z143" i="19"/>
  <c r="Z75" i="19"/>
  <c r="Z144" i="19"/>
  <c r="Z74" i="19"/>
  <c r="Z43" i="19"/>
  <c r="Z116" i="19"/>
  <c r="Z113" i="19"/>
  <c r="Z42" i="19"/>
  <c r="Z99" i="19"/>
  <c r="Z154" i="19"/>
  <c r="Z104" i="19"/>
  <c r="Z85" i="19"/>
  <c r="Z145" i="19"/>
  <c r="Z118" i="19"/>
  <c r="Z20" i="19"/>
  <c r="Z86" i="19"/>
  <c r="Z76" i="19"/>
  <c r="Z88" i="19"/>
  <c r="Z114" i="19"/>
  <c r="Z128" i="19"/>
  <c r="Z46" i="19"/>
  <c r="Z102" i="19"/>
  <c r="Z61" i="19"/>
  <c r="Z47" i="19"/>
  <c r="Z130" i="19"/>
  <c r="Z68" i="19"/>
  <c r="Z140" i="19"/>
  <c r="Z57" i="19"/>
  <c r="Z34" i="19"/>
  <c r="Z62" i="19"/>
  <c r="Z155" i="19"/>
  <c r="Z40" i="19"/>
  <c r="Z95" i="19"/>
  <c r="Z123" i="19"/>
  <c r="Z67" i="19"/>
  <c r="Z110" i="19"/>
  <c r="Z124" i="19"/>
  <c r="Z112" i="19"/>
  <c r="Z159" i="19"/>
  <c r="Z96" i="19"/>
  <c r="Z53" i="19"/>
  <c r="Z39" i="19"/>
  <c r="Z126" i="19"/>
  <c r="Z59" i="19"/>
  <c r="Z131" i="19"/>
  <c r="Z48" i="19"/>
  <c r="Z26" i="19"/>
  <c r="Z28" i="19"/>
  <c r="Z44" i="19"/>
  <c r="Z18" i="19"/>
  <c r="Z33" i="19"/>
  <c r="Z31" i="19"/>
  <c r="Z71" i="19"/>
  <c r="Z58" i="19"/>
  <c r="Z16" i="19"/>
  <c r="Z158" i="19"/>
  <c r="Z103" i="19"/>
  <c r="Z89" i="19"/>
  <c r="Z30" i="19"/>
  <c r="Z117" i="19"/>
  <c r="Z127" i="19"/>
  <c r="Z17" i="19"/>
  <c r="Z151" i="19"/>
  <c r="Z54" i="19"/>
  <c r="Z90" i="19"/>
  <c r="Z81" i="19"/>
  <c r="Z160" i="19"/>
  <c r="Z98" i="19"/>
  <c r="Z115" i="19"/>
  <c r="Z14" i="19"/>
  <c r="Z29" i="19"/>
  <c r="Z141" i="19"/>
  <c r="Z142" i="19"/>
  <c r="Z156" i="19"/>
  <c r="Z100" i="19"/>
  <c r="Z19" i="19"/>
  <c r="Z35" i="19"/>
  <c r="Z122" i="19"/>
  <c r="Z83" i="19"/>
  <c r="Z10" i="19"/>
  <c r="Z105" i="19"/>
  <c r="Z79" i="19"/>
  <c r="Z65" i="19"/>
  <c r="Z107" i="19"/>
  <c r="Z93" i="19"/>
  <c r="Z23" i="19"/>
  <c r="Z97" i="19"/>
  <c r="Z80" i="19"/>
  <c r="Z66" i="19"/>
  <c r="Z108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</calcChain>
</file>

<file path=xl/sharedStrings.xml><?xml version="1.0" encoding="utf-8"?>
<sst xmlns="http://schemas.openxmlformats.org/spreadsheetml/2006/main" count="6845" uniqueCount="398">
  <si>
    <t>Total</t>
  </si>
  <si>
    <t>Estadísticas indicadores alojativos</t>
  </si>
  <si>
    <t>Plazas alojativas Tenerife y municipios</t>
  </si>
  <si>
    <t>Establecimientos alojativos Tenerife y municipios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</si>
  <si>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</si>
  <si>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</si>
  <si>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</si>
  <si>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</si>
  <si>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</si>
  <si>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</si>
  <si>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</si>
  <si>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</si>
  <si>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</si>
  <si>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</si>
  <si>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</si>
  <si>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</si>
  <si>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</si>
  <si>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</si>
  <si>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</si>
  <si>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</si>
  <si>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</si>
  <si>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</si>
  <si>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</si>
  <si>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</si>
  <si>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</si>
  <si>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</si>
  <si>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</si>
  <si>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</si>
  <si>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</si>
  <si>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Plazas estimadas en el mes</t>
  </si>
  <si>
    <t>FUENTE: Encuestas Alojamientos Turísticos (ISTAC). ELABORACIÓN: Turismo de Tenerife.</t>
  </si>
  <si>
    <t>Plazas estimadas
promedio</t>
  </si>
  <si>
    <t>Plazas estimadas
Promedio anual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</si>
  <si>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</si>
  <si>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</si>
  <si>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</si>
  <si>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</si>
  <si>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</si>
  <si>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</si>
  <si>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</si>
  <si>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</si>
  <si>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</si>
  <si>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</si>
  <si>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</si>
  <si>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</si>
  <si>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</si>
  <si>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</si>
  <si>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</si>
  <si>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</si>
  <si>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</si>
  <si>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</si>
  <si>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</si>
  <si>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</si>
  <si>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</si>
  <si>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</si>
  <si>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</si>
  <si>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</si>
  <si>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</si>
  <si>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</si>
  <si>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</si>
  <si>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</si>
  <si>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</si>
  <si>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</si>
  <si>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</si>
  <si>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</si>
  <si>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</si>
  <si>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</si>
  <si>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</si>
  <si>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</si>
  <si>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</si>
  <si>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</si>
  <si>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</si>
  <si>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</si>
  <si>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</si>
  <si>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</si>
  <si>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</si>
  <si>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</si>
  <si>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</si>
  <si>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</si>
  <si>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</si>
  <si>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</si>
  <si>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</si>
  <si>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</si>
  <si>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</si>
  <si>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</si>
  <si>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</si>
  <si>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</si>
  <si>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</si>
  <si>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</si>
  <si>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</si>
  <si>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</si>
  <si>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</si>
  <si>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</si>
  <si>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</si>
  <si>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</si>
  <si>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</si>
  <si>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</si>
  <si>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</si>
  <si>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</si>
  <si>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</si>
  <si>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</si>
  <si>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</si>
  <si>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</si>
  <si>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</si>
  <si>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</si>
  <si>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</si>
  <si>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</si>
  <si>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</si>
  <si>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</si>
  <si>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</si>
  <si>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</si>
  <si>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</si>
  <si>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</si>
  <si>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</si>
  <si>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</si>
  <si>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</si>
  <si>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</si>
  <si>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</si>
  <si>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</si>
  <si>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</si>
  <si>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</si>
  <si>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</si>
  <si>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</si>
  <si>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</si>
  <si>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</si>
  <si>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</si>
  <si>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</si>
  <si>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</si>
  <si>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</si>
  <si>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</si>
  <si>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</si>
  <si>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</si>
  <si>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</si>
  <si>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</si>
  <si>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</si>
  <si>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</si>
  <si>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</si>
  <si>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</si>
  <si>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</si>
  <si>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</si>
  <si>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</si>
  <si>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</si>
  <si>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</si>
  <si>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</si>
  <si>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</si>
  <si>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</si>
  <si>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</si>
  <si>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</si>
  <si>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</si>
  <si>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</si>
  <si>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</si>
  <si>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</si>
  <si>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</si>
  <si>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</si>
  <si>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</si>
  <si>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</si>
  <si>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</si>
  <si>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</si>
  <si>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</si>
  <si>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</si>
  <si>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</si>
  <si>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</si>
  <si>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</si>
  <si>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</si>
  <si>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</si>
  <si>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</si>
  <si>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</si>
  <si>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</si>
  <si>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</si>
  <si>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</si>
  <si>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</si>
  <si>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</si>
  <si>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</si>
  <si>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</si>
  <si>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</si>
  <si>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</si>
  <si>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</si>
  <si>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</si>
  <si>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</si>
  <si>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</si>
  <si>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</si>
  <si>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</si>
  <si>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</si>
  <si>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</si>
  <si>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</si>
  <si>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</si>
  <si>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</si>
  <si>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</si>
  <si>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penínsulares</t>
  </si>
  <si>
    <t>Viajeros peninsulares entrados en los hoteles y apartamentos de Tenerife por tipología y categoría de alojamiento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</si>
  <si>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</si>
  <si>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</si>
  <si>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</si>
  <si>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</si>
  <si>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</si>
  <si>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</si>
  <si>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</si>
  <si>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</si>
  <si>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</si>
  <si>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2024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</si>
  <si>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</si>
  <si>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</si>
  <si>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</si>
  <si>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</si>
  <si>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</si>
  <si>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</si>
  <si>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</si>
  <si>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</si>
  <si>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</si>
  <si>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</si>
  <si>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</si>
  <si>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</si>
  <si>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</si>
  <si>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mayo 2019</t>
  </si>
  <si>
    <t>mayo 2021</t>
  </si>
  <si>
    <t>mayo 2022</t>
  </si>
  <si>
    <t>mayo 2023</t>
  </si>
  <si>
    <t>mayo 2024</t>
  </si>
  <si>
    <t>acumulado a mayo 2019</t>
  </si>
  <si>
    <t>acumulado a mayo 2021</t>
  </si>
  <si>
    <t>acumulado a mayo 2022</t>
  </si>
  <si>
    <t>acumulado a mayo 2023</t>
  </si>
  <si>
    <t>acumulado a mayo 2024</t>
  </si>
  <si>
    <t>mayo 2020</t>
  </si>
  <si>
    <t>-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</si>
  <si>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</si>
  <si>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</si>
  <si>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</si>
  <si>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</si>
  <si>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</si>
  <si>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</si>
  <si>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</si>
  <si>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</si>
  <si>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</si>
  <si>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</si>
  <si>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</si>
  <si>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</si>
  <si>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21/20</t>
  </si>
  <si>
    <t>var 23/22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</si>
  <si>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</si>
  <si>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</si>
  <si>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</si>
  <si>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</si>
  <si>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</si>
  <si>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</si>
  <si>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</si>
  <si>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</si>
  <si>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</si>
  <si>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mayo 2020</t>
  </si>
  <si>
    <t>Viajeros entrados en los establecimientos alojativos de Adeje según lugar de residencia (hotel + apartamento)</t>
  </si>
  <si>
    <t>acumulado mayo 2018</t>
  </si>
  <si>
    <t>acumulado mayo 2019</t>
  </si>
  <si>
    <t>acumulado mayo 2020</t>
  </si>
  <si>
    <t>acumulado mayo 2022</t>
  </si>
  <si>
    <t>acumulado mayo 2023</t>
  </si>
  <si>
    <t>acumulado mayo 2024</t>
  </si>
  <si>
    <t>Viajeros entrados en los hoteles de Adeje según lugar de residencia (hotel + apartamento)</t>
  </si>
  <si>
    <t>Viajeros entrados en los apartamentos de Adeje según lugar de residencia (hotel + apartamento)</t>
  </si>
  <si>
    <t>acumulado mayo 2021</t>
  </si>
  <si>
    <t>Viajeros alojados en los establecimientos alojativos de Adeje según lugar de residencia (hotel + apartamento)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</si>
  <si>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</si>
  <si>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</si>
  <si>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24/23</t>
  </si>
  <si>
    <t>var 24/19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</si>
  <si>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</si>
  <si>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</si>
  <si>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</si>
  <si>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</si>
  <si>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</si>
  <si>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</si>
  <si>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</si>
  <si>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</si>
  <si>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</si>
  <si>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</si>
  <si>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2020</t>
  </si>
  <si>
    <t>2021</t>
  </si>
  <si>
    <t>2022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</si>
  <si>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</si>
  <si>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</si>
  <si>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</si>
  <si>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</si>
  <si>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mayo 2018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</si>
  <si>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</si>
  <si>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</si>
  <si>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</si>
  <si>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</si>
  <si>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</si>
  <si>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</si>
  <si>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</si>
  <si>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</si>
  <si>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</si>
  <si>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</si>
  <si>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</si>
  <si>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</si>
  <si>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</si>
  <si>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</si>
  <si>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</si>
  <si>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</si>
  <si>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</si>
  <si>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</si>
  <si>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</si>
  <si>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</si>
  <si>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</si>
  <si>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</si>
  <si>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</si>
  <si>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</si>
  <si>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</si>
  <si>
    <t>Ocupación por plaza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</si>
  <si>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</si>
  <si>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</si>
  <si>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</si>
  <si>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</si>
  <si>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</si>
  <si>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Viajeros alojados*</t>
  </si>
  <si>
    <t>*dato publicado ISTAC
FUENTE: Encuestas Alojamientos Turísticos (ISTAC). ELABORACIÓN: Turismo de Tenerife.</t>
  </si>
  <si>
    <t>Total viajeros peninsulares</t>
  </si>
  <si>
    <t>Total viajeros canarios</t>
  </si>
  <si>
    <t>*dato calculado viajeros alodos periodo=viajeros alojados en enero + SUM(viajeros entrados febrero hasta mes actual)
FUENTE: Encuestas Alojamientos Turísticos (ISTAC). ELABORACIÓN: Turismo de Tenerife.</t>
  </si>
  <si>
    <t>Nota: el ISTAC solo oferce información de desagregada de los municipios que figuran en las tablas. 
Para cualquier consulta contactar con ISTAC a través del correo consultas.istac@gobiernodecanarias.org</t>
  </si>
  <si>
    <t>Tasa de ocupación</t>
  </si>
  <si>
    <t>Evolución mensual de tasa de ocupación en Adeje según categoría del establecimiento</t>
  </si>
  <si>
    <r>
      <t xml:space="preserve">Oferta alojativa inscrita. </t>
    </r>
    <r>
      <rPr>
        <sz val="14"/>
        <color theme="9"/>
        <rFont val="Aptos Narrow"/>
        <family val="2"/>
        <scheme val="minor"/>
      </rPr>
      <t>Policía Turística-Servicio Administrativo de Turismo Cabildo de Tenerie-Portal de datos abiertos Gobierno de Canarias</t>
    </r>
  </si>
  <si>
    <r>
      <t xml:space="preserve">Oferta alojativa en funcionamiento.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</si>
  <si>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Resumen.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</si>
  <si>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Indicadores alojativos hotel + apartamento. </t>
    </r>
    <r>
      <rPr>
        <sz val="14"/>
        <color theme="9"/>
        <rFont val="Aptos Narrow"/>
        <family val="2"/>
        <scheme val="minor"/>
      </rPr>
      <t>Encuesta de Alojamiento Turístico ISTAC</t>
    </r>
  </si>
  <si>
    <t>Hoteles rurales</t>
  </si>
  <si>
    <t>Plazas turísticas registradas en Tenerife por tipología 
I semestre 2024</t>
  </si>
  <si>
    <t>Plazas turísticas autorizadas* según tipología del establecimiento
Distribución por Municipios
 junio 2024</t>
  </si>
  <si>
    <t>MUNICIPIO</t>
  </si>
  <si>
    <t>Vivienda vacacional</t>
  </si>
  <si>
    <t>Hoteles Rurales</t>
  </si>
  <si>
    <t>Casas Rurales</t>
  </si>
  <si>
    <t>Plazas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</si>
  <si>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</si>
  <si>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</si>
  <si>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</si>
  <si>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</si>
  <si>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</si>
  <si>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</si>
  <si>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</si>
  <si>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</si>
  <si>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La Guancha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</si>
  <si>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</si>
  <si>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</si>
  <si>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</si>
  <si>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</si>
  <si>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</si>
  <si>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</si>
  <si>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</si>
  <si>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</si>
  <si>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Santa Cruz De Tenerife</t>
  </si>
  <si>
    <t>Santa Ursula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</si>
  <si>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</si>
  <si>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</si>
  <si>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</si>
  <si>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</si>
  <si>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</si>
  <si>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</si>
  <si>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</si>
  <si>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no identificado</t>
  </si>
  <si>
    <t>Sur</t>
  </si>
  <si>
    <t>Norte</t>
  </si>
  <si>
    <t>Zona 2</t>
  </si>
  <si>
    <t>Santa Cruz</t>
  </si>
  <si>
    <t>Plazas turísticas autorizadas* según tipología y categoría del establecimiento
Distribución por Municipios
 junio 2024</t>
  </si>
  <si>
    <t>HOTELES</t>
  </si>
  <si>
    <t>APARTAMENTOS</t>
  </si>
  <si>
    <t>Total hoteles</t>
  </si>
  <si>
    <t>2*</t>
  </si>
  <si>
    <t>5* lujo</t>
  </si>
  <si>
    <t>5* gran lujo</t>
  </si>
  <si>
    <t>Hotel emblemático</t>
  </si>
  <si>
    <t>Total apartamentos</t>
  </si>
  <si>
    <t>1LL</t>
  </si>
  <si>
    <t>2LL</t>
  </si>
  <si>
    <t>3LL</t>
  </si>
  <si>
    <t>5LL</t>
  </si>
  <si>
    <t>Casa emblemática</t>
  </si>
  <si>
    <t>categoría única/ sin dato</t>
  </si>
  <si>
    <t>dif. respecto cierre año anterior</t>
  </si>
  <si>
    <t>var respecto cierre año anterior</t>
  </si>
  <si>
    <t>Sin identificar</t>
  </si>
  <si>
    <t>Establecimientos turísticos autorizados* según tipología del establecimiento
Distribución por Municipios
 junio 2024</t>
  </si>
  <si>
    <t>Establecimientos</t>
  </si>
  <si>
    <t>Establecimientos turísticos autorizadas* según tipología y categoría del establecimiento
Distribución por Municipios
 junio 2024</t>
  </si>
  <si>
    <t>Guia de Isora</t>
  </si>
  <si>
    <t>Güimar</t>
  </si>
  <si>
    <t>Tanque</t>
  </si>
  <si>
    <t>Sin información</t>
  </si>
  <si>
    <t>Zona Sur</t>
  </si>
  <si>
    <t>zona Norte</t>
  </si>
  <si>
    <t>Zona 1</t>
  </si>
  <si>
    <t xml:space="preserve">(*) Plazas inscritas en Policía Turística.
FUENTE: Policía Turística. Cabildo Insular de Tenerife. Datos abiertos Gobierno de Canarias para el dato Vivienda Vacacional. ELABORACIÓN: Turismo de Tenerife </t>
  </si>
  <si>
    <t xml:space="preserve">(*) Establecimientos inscritas en Policía Turística.
FUENTE: Policía Turística. Cabildo Insular de Tenerife. Datos abiertos Gobierno de Canarias para el dato Vivienda Vacacional. ELABORACIÓN: Turismo de Tenerife </t>
  </si>
  <si>
    <t>Plazas turísticas inscritas* según tipología del establecimiento - Distribución por Municipios</t>
  </si>
  <si>
    <t>Plazas turísticas inscritas* según tipología y categoría del establecimiento - Distribución por Municipios</t>
  </si>
  <si>
    <t>Establecimientos turísticos inscrtios* según tipología del establecimiento - Distribución por Municipios</t>
  </si>
  <si>
    <t>Establecimientos turísticos inscrtios* según tipología y categoría del establecimiento - Distribución por Municipios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</si>
</sst>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1" formatCode="_-* #,##0_-;\-* #,##0_-;_-* &quot;-&quot;_-;_-@_-"/>
    <numFmt numFmtId="164" formatCode="0.0%"/>
    <numFmt numFmtId="165" formatCode="#,##0.0\ &quot;€&quot;"/>
    <numFmt numFmtId="166" formatCode="#,##0\ &quot;€&quot;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#.##000"/>
    <numFmt numFmtId="173" formatCode="#.##0,"/>
  </numFmts>
  <fonts count="5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8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2"/>
      <color theme="9"/>
      <name val="Aptos"/>
      <family val="2"/>
    </font>
    <font>
      <b/>
      <sz val="12"/>
      <color theme="1" tint="0.34998626667073579"/>
      <name val="Aptos Narrow"/>
      <family val="2"/>
      <scheme val="minor"/>
    </font>
    <font>
      <b/>
      <sz val="10"/>
      <color theme="1" tint="0.34998626667073579"/>
      <name val="Aptos Narrow"/>
      <family val="2"/>
      <scheme val="minor"/>
    </font>
    <font>
      <sz val="10"/>
      <color indexed="8"/>
      <name val="MS Sans Serif"/>
      <family val="2"/>
    </font>
  </fonts>
  <fills count="2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/>
      <right style="thin">
        <color theme="0"/>
      </right>
      <top/>
      <bottom/>
      <diagonal/>
    </border>
  </borders>
  <cellStyleXfs count="221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1" fontId="31" fillId="0" borderId="0">
      <protection locked="0"/>
    </xf>
    <xf numFmtId="1" fontId="31" fillId="0" borderId="0">
      <protection locked="0"/>
    </xf>
    <xf numFmtId="0" fontId="32" fillId="19" borderId="64" applyNumberFormat="0" applyAlignment="0" applyProtection="0"/>
    <xf numFmtId="0" fontId="32" fillId="19" borderId="64" applyNumberFormat="0" applyAlignment="0" applyProtection="0"/>
    <xf numFmtId="0" fontId="32" fillId="19" borderId="64" applyNumberFormat="0" applyAlignment="0" applyProtection="0"/>
    <xf numFmtId="0" fontId="32" fillId="19" borderId="64" applyNumberFormat="0" applyAlignment="0" applyProtection="0"/>
    <xf numFmtId="0" fontId="33" fillId="20" borderId="65" applyNumberFormat="0" applyAlignment="0" applyProtection="0"/>
    <xf numFmtId="0" fontId="33" fillId="20" borderId="65" applyNumberFormat="0" applyAlignment="0" applyProtection="0"/>
    <xf numFmtId="0" fontId="33" fillId="20" borderId="65" applyNumberFormat="0" applyAlignment="0" applyProtection="0"/>
    <xf numFmtId="0" fontId="33" fillId="20" borderId="65" applyNumberFormat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36" fillId="10" borderId="64" applyNumberFormat="0" applyAlignment="0" applyProtection="0"/>
    <xf numFmtId="0" fontId="36" fillId="10" borderId="64" applyNumberFormat="0" applyAlignment="0" applyProtection="0"/>
    <xf numFmtId="0" fontId="36" fillId="10" borderId="64" applyNumberFormat="0" applyAlignment="0" applyProtection="0"/>
    <xf numFmtId="0" fontId="36" fillId="10" borderId="64" applyNumberFormat="0" applyAlignment="0" applyProtection="0"/>
    <xf numFmtId="0" fontId="21" fillId="0" borderId="0"/>
    <xf numFmtId="167" fontId="21" fillId="0" borderId="0" applyFont="0" applyFill="0" applyBorder="0" applyAlignment="0" applyProtection="0">
      <alignment vertical="center"/>
    </xf>
    <xf numFmtId="1" fontId="37" fillId="0" borderId="0">
      <protection locked="0"/>
    </xf>
    <xf numFmtId="168" fontId="37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0" fontId="39" fillId="6" borderId="0" applyNumberFormat="0" applyBorder="0" applyAlignment="0" applyProtection="0"/>
    <xf numFmtId="41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0" fontId="37" fillId="0" borderId="0">
      <protection locked="0"/>
    </xf>
    <xf numFmtId="171" fontId="37" fillId="0" borderId="0">
      <protection locked="0"/>
    </xf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" fontId="21" fillId="0" borderId="0">
      <alignment vertical="center"/>
    </xf>
    <xf numFmtId="1" fontId="21" fillId="0" borderId="0">
      <alignment vertical="center"/>
    </xf>
    <xf numFmtId="0" fontId="21" fillId="0" borderId="0"/>
    <xf numFmtId="0" fontId="21" fillId="0" borderId="0"/>
    <xf numFmtId="1" fontId="21" fillId="0" borderId="0">
      <alignment vertical="center"/>
    </xf>
    <xf numFmtId="0" fontId="21" fillId="0" borderId="0"/>
    <xf numFmtId="0" fontId="1" fillId="0" borderId="0"/>
    <xf numFmtId="3" fontId="21" fillId="0" borderId="0">
      <alignment vertical="center"/>
    </xf>
    <xf numFmtId="3" fontId="21" fillId="0" borderId="0">
      <alignment vertical="center"/>
    </xf>
    <xf numFmtId="3" fontId="2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21" fillId="0" borderId="0"/>
    <xf numFmtId="3" fontId="21" fillId="0" borderId="0">
      <alignment vertical="center"/>
    </xf>
    <xf numFmtId="3" fontId="21" fillId="0" borderId="0">
      <alignment vertical="center"/>
    </xf>
    <xf numFmtId="0" fontId="21" fillId="26" borderId="67" applyNumberFormat="0" applyFont="0" applyAlignment="0" applyProtection="0"/>
    <xf numFmtId="0" fontId="21" fillId="26" borderId="67" applyNumberFormat="0" applyFont="0" applyAlignment="0" applyProtection="0"/>
    <xf numFmtId="0" fontId="21" fillId="26" borderId="67" applyNumberFormat="0" applyFont="0" applyAlignment="0" applyProtection="0"/>
    <xf numFmtId="0" fontId="21" fillId="26" borderId="67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Protection="0">
      <alignment vertical="center"/>
    </xf>
    <xf numFmtId="9" fontId="21" fillId="0" borderId="0" applyFont="0" applyFill="0" applyBorder="0" applyProtection="0">
      <alignment vertical="center"/>
    </xf>
    <xf numFmtId="9" fontId="2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1" fillId="0" borderId="0" applyFont="0" applyFill="0" applyBorder="0" applyAlignment="0" applyProtection="0"/>
    <xf numFmtId="172" fontId="37" fillId="0" borderId="0">
      <protection locked="0"/>
    </xf>
    <xf numFmtId="173" fontId="37" fillId="0" borderId="0">
      <protection locked="0"/>
    </xf>
    <xf numFmtId="0" fontId="41" fillId="19" borderId="68" applyNumberFormat="0" applyAlignment="0" applyProtection="0"/>
    <xf numFmtId="0" fontId="41" fillId="19" borderId="68" applyNumberFormat="0" applyAlignment="0" applyProtection="0"/>
    <xf numFmtId="0" fontId="41" fillId="19" borderId="68" applyNumberFormat="0" applyAlignment="0" applyProtection="0"/>
    <xf numFmtId="0" fontId="41" fillId="19" borderId="68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69" applyNumberFormat="0" applyFill="0" applyAlignment="0" applyProtection="0"/>
    <xf numFmtId="0" fontId="44" fillId="0" borderId="69" applyNumberFormat="0" applyFill="0" applyAlignment="0" applyProtection="0"/>
    <xf numFmtId="0" fontId="44" fillId="0" borderId="69" applyNumberFormat="0" applyFill="0" applyAlignment="0" applyProtection="0"/>
    <xf numFmtId="0" fontId="44" fillId="0" borderId="69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35" fillId="0" borderId="71" applyNumberFormat="0" applyFill="0" applyAlignment="0" applyProtection="0"/>
    <xf numFmtId="0" fontId="35" fillId="0" borderId="71" applyNumberFormat="0" applyFill="0" applyAlignment="0" applyProtection="0"/>
    <xf numFmtId="0" fontId="35" fillId="0" borderId="71" applyNumberFormat="0" applyFill="0" applyAlignment="0" applyProtection="0"/>
    <xf numFmtId="0" fontId="35" fillId="0" borderId="71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" fontId="37" fillId="0" borderId="72">
      <protection locked="0"/>
    </xf>
    <xf numFmtId="1" fontId="37" fillId="0" borderId="72">
      <protection locked="0"/>
    </xf>
    <xf numFmtId="1" fontId="37" fillId="0" borderId="72">
      <protection locked="0"/>
    </xf>
    <xf numFmtId="1" fontId="37" fillId="0" borderId="72">
      <protection locked="0"/>
    </xf>
    <xf numFmtId="9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0" fontId="47" fillId="0" borderId="0"/>
    <xf numFmtId="0" fontId="47" fillId="0" borderId="0"/>
    <xf numFmtId="0" fontId="52" fillId="0" borderId="0"/>
  </cellStyleXfs>
  <cellXfs count="3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1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2" xfId="0" applyBorder="1"/>
    <xf numFmtId="17" fontId="5" fillId="3" borderId="3" xfId="0" applyNumberFormat="1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right" vertical="center" wrapText="1"/>
    </xf>
    <xf numFmtId="0" fontId="5" fillId="4" borderId="6" xfId="0" applyFont="1" applyFill="1" applyBorder="1"/>
    <xf numFmtId="3" fontId="5" fillId="4" borderId="6" xfId="0" applyNumberFormat="1" applyFont="1" applyFill="1" applyBorder="1"/>
    <xf numFmtId="164" fontId="5" fillId="4" borderId="6" xfId="1" applyNumberFormat="1" applyFont="1" applyFill="1" applyBorder="1" applyAlignment="1">
      <alignment horizontal="right"/>
    </xf>
    <xf numFmtId="164" fontId="5" fillId="4" borderId="6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8" xfId="0" applyFont="1" applyFill="1" applyBorder="1"/>
    <xf numFmtId="3" fontId="5" fillId="4" borderId="8" xfId="0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0" fontId="5" fillId="0" borderId="6" xfId="0" applyFont="1" applyBorder="1"/>
    <xf numFmtId="3" fontId="5" fillId="0" borderId="6" xfId="0" applyNumberFormat="1" applyFont="1" applyBorder="1"/>
    <xf numFmtId="164" fontId="5" fillId="0" borderId="6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8" xfId="0" applyFont="1" applyBorder="1"/>
    <xf numFmtId="3" fontId="5" fillId="0" borderId="8" xfId="0" applyNumberFormat="1" applyFont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2" fontId="5" fillId="0" borderId="6" xfId="0" applyNumberFormat="1" applyFont="1" applyBorder="1"/>
    <xf numFmtId="164" fontId="5" fillId="0" borderId="6" xfId="1" applyNumberFormat="1" applyFont="1" applyFill="1" applyBorder="1" applyAlignment="1">
      <alignment horizontal="right"/>
    </xf>
    <xf numFmtId="4" fontId="5" fillId="0" borderId="6" xfId="0" applyNumberFormat="1" applyFont="1" applyBorder="1"/>
    <xf numFmtId="164" fontId="5" fillId="0" borderId="6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8" xfId="0" applyNumberFormat="1" applyFont="1" applyBorder="1" applyAlignment="1">
      <alignment horizontal="right"/>
    </xf>
    <xf numFmtId="4" fontId="5" fillId="4" borderId="6" xfId="0" applyNumberFormat="1" applyFont="1" applyFill="1" applyBorder="1"/>
    <xf numFmtId="4" fontId="5" fillId="4" borderId="0" xfId="0" applyNumberFormat="1" applyFont="1" applyFill="1"/>
    <xf numFmtId="164" fontId="5" fillId="4" borderId="8" xfId="1" applyNumberFormat="1" applyFont="1" applyFill="1" applyBorder="1"/>
    <xf numFmtId="0" fontId="0" fillId="0" borderId="10" xfId="0" applyBorder="1"/>
    <xf numFmtId="0" fontId="11" fillId="0" borderId="0" xfId="0" applyFont="1" applyAlignment="1">
      <alignment horizontal="left"/>
    </xf>
    <xf numFmtId="3" fontId="5" fillId="4" borderId="6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6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8" xfId="1" applyNumberFormat="1" applyFont="1" applyFill="1" applyBorder="1"/>
    <xf numFmtId="0" fontId="12" fillId="0" borderId="0" xfId="0" applyFont="1"/>
    <xf numFmtId="164" fontId="13" fillId="4" borderId="6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8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8" xfId="1" applyNumberFormat="1" applyFont="1" applyFill="1" applyBorder="1" applyAlignment="1">
      <alignment horizontal="right"/>
    </xf>
    <xf numFmtId="0" fontId="6" fillId="0" borderId="2" xfId="0" applyFont="1" applyBorder="1" applyAlignment="1">
      <alignment vertical="center" readingOrder="1"/>
    </xf>
    <xf numFmtId="0" fontId="15" fillId="2" borderId="6" xfId="0" applyFont="1" applyFill="1" applyBorder="1"/>
    <xf numFmtId="3" fontId="5" fillId="2" borderId="6" xfId="0" applyNumberFormat="1" applyFont="1" applyFill="1" applyBorder="1"/>
    <xf numFmtId="164" fontId="5" fillId="2" borderId="6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8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8" xfId="0" applyNumberFormat="1" applyFont="1" applyBorder="1"/>
    <xf numFmtId="164" fontId="5" fillId="0" borderId="8" xfId="1" applyNumberFormat="1" applyFont="1" applyBorder="1"/>
    <xf numFmtId="4" fontId="5" fillId="2" borderId="6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8" xfId="0" applyNumberFormat="1" applyFont="1" applyBorder="1"/>
    <xf numFmtId="4" fontId="5" fillId="0" borderId="8" xfId="0" applyNumberFormat="1" applyFont="1" applyBorder="1"/>
    <xf numFmtId="4" fontId="5" fillId="4" borderId="8" xfId="0" applyNumberFormat="1" applyFont="1" applyFill="1" applyBorder="1"/>
    <xf numFmtId="164" fontId="0" fillId="0" borderId="0" xfId="1" applyNumberFormat="1" applyFont="1"/>
    <xf numFmtId="164" fontId="5" fillId="0" borderId="6" xfId="1" applyNumberFormat="1" applyFont="1" applyBorder="1"/>
    <xf numFmtId="164" fontId="5" fillId="0" borderId="0" xfId="1" applyNumberFormat="1" applyFont="1" applyBorder="1"/>
    <xf numFmtId="0" fontId="6" fillId="0" borderId="2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4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right" vertical="center"/>
    </xf>
    <xf numFmtId="17" fontId="5" fillId="3" borderId="18" xfId="0" applyNumberFormat="1" applyFont="1" applyFill="1" applyBorder="1" applyAlignment="1">
      <alignment horizontal="right" vertical="center" wrapText="1"/>
    </xf>
    <xf numFmtId="0" fontId="17" fillId="2" borderId="19" xfId="0" applyFont="1" applyFill="1" applyBorder="1"/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left" indent="1"/>
    </xf>
    <xf numFmtId="3" fontId="18" fillId="0" borderId="19" xfId="0" applyNumberFormat="1" applyFont="1" applyBorder="1" applyAlignment="1">
      <alignment horizontal="right"/>
    </xf>
    <xf numFmtId="164" fontId="18" fillId="0" borderId="19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19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5" fillId="0" borderId="21" xfId="0" applyFont="1" applyBorder="1"/>
    <xf numFmtId="3" fontId="5" fillId="0" borderId="21" xfId="0" applyNumberFormat="1" applyFont="1" applyBorder="1"/>
    <xf numFmtId="3" fontId="5" fillId="0" borderId="22" xfId="0" applyNumberFormat="1" applyFont="1" applyBorder="1"/>
    <xf numFmtId="164" fontId="5" fillId="0" borderId="21" xfId="0" applyNumberFormat="1" applyFont="1" applyBorder="1"/>
    <xf numFmtId="0" fontId="11" fillId="0" borderId="23" xfId="0" applyFont="1" applyBorder="1"/>
    <xf numFmtId="0" fontId="6" fillId="0" borderId="14" xfId="0" applyFont="1" applyBorder="1" applyAlignment="1">
      <alignment vertical="center" readingOrder="1"/>
    </xf>
    <xf numFmtId="3" fontId="6" fillId="0" borderId="14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4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3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2" xfId="0" applyFont="1" applyBorder="1" applyAlignment="1">
      <alignment horizontal="left" vertical="center" readingOrder="1"/>
    </xf>
    <xf numFmtId="0" fontId="6" fillId="0" borderId="2" xfId="0" applyFont="1" applyBorder="1" applyAlignment="1">
      <alignment vertical="center" wrapText="1" readingOrder="1"/>
    </xf>
    <xf numFmtId="0" fontId="0" fillId="3" borderId="5" xfId="0" applyFill="1" applyBorder="1"/>
    <xf numFmtId="0" fontId="0" fillId="0" borderId="0" xfId="0" applyAlignment="1">
      <alignment wrapText="1"/>
    </xf>
    <xf numFmtId="0" fontId="25" fillId="3" borderId="9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5" xfId="0" applyFont="1" applyFill="1" applyBorder="1"/>
    <xf numFmtId="3" fontId="17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0" fontId="17" fillId="2" borderId="7" xfId="0" applyFont="1" applyFill="1" applyBorder="1"/>
    <xf numFmtId="0" fontId="17" fillId="0" borderId="7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7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0" fontId="2" fillId="0" borderId="7" xfId="0" applyFont="1" applyBorder="1"/>
    <xf numFmtId="0" fontId="5" fillId="0" borderId="7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9" xfId="0" applyFont="1" applyBorder="1"/>
    <xf numFmtId="0" fontId="5" fillId="0" borderId="9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3" borderId="7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7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4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3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11" fillId="0" borderId="23" xfId="0" applyNumberFormat="1" applyFont="1" applyBorder="1"/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7" fontId="5" fillId="3" borderId="59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6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8" fillId="4" borderId="10" xfId="0" applyFont="1" applyFill="1" applyBorder="1"/>
    <xf numFmtId="3" fontId="22" fillId="4" borderId="10" xfId="0" applyNumberFormat="1" applyFont="1" applyFill="1" applyBorder="1" applyAlignment="1">
      <alignment horizontal="right" vertical="center" wrapText="1"/>
    </xf>
    <xf numFmtId="164" fontId="22" fillId="4" borderId="10" xfId="1" applyNumberFormat="1" applyFont="1" applyFill="1" applyBorder="1" applyAlignment="1">
      <alignment horizontal="right" vertical="center" wrapText="1"/>
    </xf>
    <xf numFmtId="0" fontId="24" fillId="0" borderId="10" xfId="0" applyFont="1" applyBorder="1"/>
    <xf numFmtId="3" fontId="18" fillId="0" borderId="10" xfId="0" applyNumberFormat="1" applyFont="1" applyBorder="1" applyAlignment="1">
      <alignment horizontal="right" vertical="center" wrapText="1"/>
    </xf>
    <xf numFmtId="164" fontId="18" fillId="0" borderId="10" xfId="1" applyNumberFormat="1" applyFont="1" applyBorder="1" applyAlignment="1">
      <alignment horizontal="right" vertical="center" wrapText="1"/>
    </xf>
    <xf numFmtId="0" fontId="15" fillId="0" borderId="6" xfId="0" applyFont="1" applyBorder="1"/>
    <xf numFmtId="3" fontId="15" fillId="0" borderId="0" xfId="0" applyNumberFormat="1" applyFont="1"/>
    <xf numFmtId="164" fontId="15" fillId="4" borderId="6" xfId="1" applyNumberFormat="1" applyFont="1" applyFill="1" applyBorder="1"/>
    <xf numFmtId="3" fontId="15" fillId="4" borderId="6" xfId="0" applyNumberFormat="1" applyFont="1" applyFill="1" applyBorder="1"/>
    <xf numFmtId="164" fontId="15" fillId="0" borderId="6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5" xfId="0" applyNumberFormat="1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7" xfId="0" applyNumberFormat="1" applyFont="1" applyBorder="1"/>
    <xf numFmtId="164" fontId="27" fillId="0" borderId="7" xfId="1" applyNumberFormat="1" applyFont="1" applyBorder="1"/>
    <xf numFmtId="164" fontId="27" fillId="4" borderId="7" xfId="1" applyNumberFormat="1" applyFont="1" applyFill="1" applyBorder="1"/>
    <xf numFmtId="3" fontId="27" fillId="4" borderId="7" xfId="0" applyNumberFormat="1" applyFont="1" applyFill="1" applyBorder="1"/>
    <xf numFmtId="164" fontId="27" fillId="4" borderId="7" xfId="1" applyNumberFormat="1" applyFont="1" applyFill="1" applyBorder="1" applyAlignment="1">
      <alignment horizontal="right"/>
    </xf>
    <xf numFmtId="3" fontId="27" fillId="4" borderId="7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15" fillId="0" borderId="7" xfId="1" applyNumberFormat="1" applyFont="1" applyBorder="1"/>
    <xf numFmtId="164" fontId="15" fillId="4" borderId="7" xfId="1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164" fontId="5" fillId="0" borderId="7" xfId="1" applyNumberFormat="1" applyFont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/>
    <xf numFmtId="3" fontId="27" fillId="0" borderId="7" xfId="0" applyNumberFormat="1" applyFont="1" applyBorder="1" applyAlignment="1">
      <alignment horizontal="right"/>
    </xf>
    <xf numFmtId="164" fontId="27" fillId="0" borderId="7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7" xfId="1" applyNumberFormat="1" applyFont="1" applyFill="1" applyBorder="1"/>
    <xf numFmtId="3" fontId="5" fillId="4" borderId="7" xfId="1" applyNumberFormat="1" applyFont="1" applyFill="1" applyBorder="1"/>
    <xf numFmtId="3" fontId="15" fillId="4" borderId="7" xfId="1" applyNumberFormat="1" applyFont="1" applyFill="1" applyBorder="1"/>
    <xf numFmtId="0" fontId="5" fillId="0" borderId="10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2" xfId="0" applyFont="1" applyBorder="1" applyAlignment="1">
      <alignment horizontal="left" vertical="center" wrapText="1" readingOrder="1"/>
    </xf>
    <xf numFmtId="0" fontId="10" fillId="4" borderId="5" xfId="0" applyFont="1" applyFill="1" applyBorder="1" applyAlignment="1">
      <alignment horizontal="center" vertical="center" textRotation="90"/>
    </xf>
    <xf numFmtId="0" fontId="10" fillId="4" borderId="7" xfId="0" applyFont="1" applyFill="1" applyBorder="1" applyAlignment="1">
      <alignment horizontal="center" vertical="center" textRotation="90"/>
    </xf>
    <xf numFmtId="0" fontId="10" fillId="4" borderId="9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4" xfId="0" applyNumberFormat="1" applyFont="1" applyFill="1" applyBorder="1" applyAlignment="1">
      <alignment horizontal="center"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4" xfId="0" applyNumberFormat="1" applyFont="1" applyFill="1" applyBorder="1" applyAlignment="1">
      <alignment horizontal="center"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3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  <xf numFmtId="0" fontId="49" fillId="0" borderId="0" xfId="0" applyFont="1"/>
    <xf numFmtId="3" fontId="2" fillId="0" borderId="0" xfId="0" applyNumberFormat="1" applyFont="1"/>
    <xf numFmtId="0" fontId="12" fillId="0" borderId="0" xfId="0" applyFont="1" applyAlignment="1">
      <alignment horizontal="center"/>
    </xf>
    <xf numFmtId="0" fontId="22" fillId="0" borderId="0" xfId="220" applyFont="1" applyAlignment="1" applyProtection="1">
      <alignment vertical="center"/>
      <protection hidden="1"/>
    </xf>
    <xf numFmtId="3" fontId="22" fillId="0" borderId="73" xfId="220" applyNumberFormat="1" applyFont="1" applyBorder="1" applyAlignment="1" applyProtection="1">
      <alignment horizontal="right" vertical="center" wrapText="1"/>
      <protection hidden="1"/>
    </xf>
    <xf numFmtId="164" fontId="22" fillId="0" borderId="33" xfId="170" applyNumberFormat="1" applyFont="1" applyBorder="1" applyProtection="1">
      <alignment vertical="center"/>
      <protection hidden="1"/>
    </xf>
    <xf numFmtId="0" fontId="24" fillId="0" borderId="0" xfId="0" applyFont="1"/>
    <xf numFmtId="0" fontId="51" fillId="0" borderId="0" xfId="220" applyFont="1" applyAlignment="1" applyProtection="1">
      <alignment vertical="center"/>
      <protection hidden="1"/>
    </xf>
    <xf numFmtId="3" fontId="51" fillId="0" borderId="73" xfId="220" applyNumberFormat="1" applyFont="1" applyBorder="1" applyAlignment="1" applyProtection="1">
      <alignment horizontal="right" vertical="center" wrapText="1"/>
      <protection hidden="1"/>
    </xf>
    <xf numFmtId="164" fontId="16" fillId="0" borderId="33" xfId="170" applyNumberFormat="1" applyFont="1" applyBorder="1" applyProtection="1">
      <alignment vertical="center"/>
      <protection hidden="1"/>
    </xf>
    <xf numFmtId="3" fontId="16" fillId="0" borderId="73" xfId="220" applyNumberFormat="1" applyFont="1" applyBorder="1" applyAlignment="1" applyProtection="1">
      <alignment horizontal="right" vertical="center" wrapText="1"/>
      <protection hidden="1"/>
    </xf>
    <xf numFmtId="3" fontId="51" fillId="0" borderId="0" xfId="220" applyNumberFormat="1" applyFont="1" applyAlignment="1" applyProtection="1">
      <alignment horizontal="right" vertical="center" wrapText="1"/>
      <protection hidden="1"/>
    </xf>
    <xf numFmtId="164" fontId="16" fillId="0" borderId="0" xfId="170" applyNumberFormat="1" applyFont="1" applyBorder="1" applyProtection="1">
      <alignment vertical="center"/>
      <protection hidden="1"/>
    </xf>
    <xf numFmtId="3" fontId="16" fillId="0" borderId="0" xfId="220" applyNumberFormat="1" applyFont="1" applyAlignment="1" applyProtection="1">
      <alignment horizontal="right" vertical="center" wrapText="1"/>
      <protection hidden="1"/>
    </xf>
    <xf numFmtId="164" fontId="51" fillId="0" borderId="21" xfId="170" applyNumberFormat="1" applyFont="1" applyBorder="1" applyProtection="1">
      <alignment vertical="center"/>
      <protection hidden="1"/>
    </xf>
    <xf numFmtId="0" fontId="11" fillId="0" borderId="0" xfId="220" applyFont="1" applyAlignment="1" applyProtection="1">
      <alignment horizontal="left" vertical="center" wrapText="1"/>
      <protection hidden="1"/>
    </xf>
    <xf numFmtId="164" fontId="22" fillId="0" borderId="33" xfId="170" applyNumberFormat="1" applyFont="1" applyBorder="1" applyAlignment="1" applyProtection="1">
      <alignment horizontal="right" vertical="center"/>
      <protection hidden="1"/>
    </xf>
    <xf numFmtId="3" fontId="22" fillId="0" borderId="0" xfId="220" applyNumberFormat="1" applyFont="1" applyAlignment="1" applyProtection="1">
      <alignment horizontal="right" vertical="center" wrapText="1"/>
      <protection hidden="1"/>
    </xf>
    <xf numFmtId="164" fontId="16" fillId="0" borderId="33" xfId="170" applyNumberFormat="1" applyFont="1" applyBorder="1" applyAlignment="1" applyProtection="1">
      <alignment horizontal="right" vertical="center"/>
      <protection hidden="1"/>
    </xf>
    <xf numFmtId="0" fontId="11" fillId="0" borderId="0" xfId="220" applyFont="1" applyAlignment="1" applyProtection="1">
      <alignment vertical="center" wrapText="1"/>
      <protection hidden="1"/>
    </xf>
    <xf numFmtId="0" fontId="11" fillId="0" borderId="23" xfId="220" applyFont="1" applyBorder="1" applyAlignment="1" applyProtection="1">
      <alignment horizontal="left" vertical="center" wrapText="1"/>
      <protection hidden="1"/>
    </xf>
    <xf numFmtId="0" fontId="11" fillId="0" borderId="0" xfId="22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20" fillId="0" borderId="2" xfId="4" applyFont="1" applyBorder="1" applyAlignment="1" applyProtection="1">
      <alignment horizontal="left" vertical="center" wrapText="1"/>
      <protection hidden="1"/>
    </xf>
    <xf numFmtId="1" fontId="50" fillId="0" borderId="0" xfId="4" applyFont="1" applyAlignment="1" applyProtection="1">
      <alignment horizontal="center" vertical="center" wrapText="1"/>
      <protection hidden="1"/>
    </xf>
    <xf numFmtId="1" fontId="51" fillId="3" borderId="0" xfId="4" applyFont="1" applyFill="1" applyAlignment="1" applyProtection="1">
      <alignment horizontal="center" vertical="center"/>
      <protection hidden="1"/>
    </xf>
    <xf numFmtId="1" fontId="51" fillId="3" borderId="73" xfId="4" applyFont="1" applyFill="1" applyBorder="1" applyAlignment="1" applyProtection="1">
      <alignment horizontal="center" vertical="center"/>
      <protection hidden="1"/>
    </xf>
    <xf numFmtId="1" fontId="51" fillId="3" borderId="33" xfId="4" applyFont="1" applyFill="1" applyBorder="1" applyAlignment="1" applyProtection="1">
      <alignment horizontal="center" vertical="center"/>
      <protection hidden="1"/>
    </xf>
    <xf numFmtId="17" fontId="51" fillId="3" borderId="74" xfId="4" applyNumberFormat="1" applyFont="1" applyFill="1" applyBorder="1" applyAlignment="1" applyProtection="1">
      <alignment horizontal="center" vertical="center" wrapText="1"/>
      <protection hidden="1"/>
    </xf>
    <xf numFmtId="1" fontId="51" fillId="3" borderId="75" xfId="4" applyFont="1" applyFill="1" applyBorder="1" applyAlignment="1" applyProtection="1">
      <alignment horizontal="center" vertical="center" wrapText="1"/>
      <protection hidden="1"/>
    </xf>
    <xf numFmtId="1" fontId="20" fillId="0" borderId="2" xfId="4" applyFont="1" applyBorder="1" applyAlignment="1" applyProtection="1">
      <alignment vertical="center" wrapText="1"/>
      <protection hidden="1"/>
    </xf>
    <xf numFmtId="1" fontId="51" fillId="3" borderId="0" xfId="4" applyFont="1" applyFill="1" applyAlignment="1" applyProtection="1">
      <alignment horizontal="center" vertical="center"/>
      <protection hidden="1"/>
    </xf>
    <xf numFmtId="1" fontId="51" fillId="27" borderId="0" xfId="4" applyFont="1" applyFill="1" applyAlignment="1" applyProtection="1">
      <alignment horizontal="center" vertical="center"/>
      <protection hidden="1"/>
    </xf>
    <xf numFmtId="1" fontId="51" fillId="3" borderId="76" xfId="4" applyFont="1" applyFill="1" applyBorder="1" applyAlignment="1" applyProtection="1">
      <alignment horizontal="center" vertical="center"/>
      <protection hidden="1"/>
    </xf>
    <xf numFmtId="1" fontId="51" fillId="3" borderId="10" xfId="4" applyFont="1" applyFill="1" applyBorder="1" applyAlignment="1" applyProtection="1">
      <alignment horizontal="center" vertical="center"/>
      <protection hidden="1"/>
    </xf>
    <xf numFmtId="1" fontId="51" fillId="27" borderId="77" xfId="4" applyFont="1" applyFill="1" applyBorder="1" applyAlignment="1" applyProtection="1">
      <alignment horizontal="center" vertical="center"/>
      <protection hidden="1"/>
    </xf>
    <xf numFmtId="1" fontId="51" fillId="27" borderId="78" xfId="4" applyFont="1" applyFill="1" applyBorder="1" applyAlignment="1" applyProtection="1">
      <alignment horizontal="center" vertical="center"/>
      <protection hidden="1"/>
    </xf>
    <xf numFmtId="1" fontId="51" fillId="3" borderId="11" xfId="4" applyFont="1" applyFill="1" applyBorder="1" applyAlignment="1" applyProtection="1">
      <alignment horizontal="center" vertical="center"/>
      <protection hidden="1"/>
    </xf>
    <xf numFmtId="1" fontId="51" fillId="3" borderId="6" xfId="4" applyFont="1" applyFill="1" applyBorder="1" applyAlignment="1" applyProtection="1">
      <alignment horizontal="center" vertical="center"/>
      <protection hidden="1"/>
    </xf>
    <xf numFmtId="1" fontId="51" fillId="27" borderId="79" xfId="4" applyFont="1" applyFill="1" applyBorder="1" applyAlignment="1" applyProtection="1">
      <alignment horizontal="center" vertical="center"/>
      <protection hidden="1"/>
    </xf>
    <xf numFmtId="1" fontId="51" fillId="27" borderId="80" xfId="4" applyFont="1" applyFill="1" applyBorder="1" applyAlignment="1" applyProtection="1">
      <alignment horizontal="center" vertical="center"/>
      <protection hidden="1"/>
    </xf>
    <xf numFmtId="1" fontId="51" fillId="27" borderId="81" xfId="4" applyFont="1" applyFill="1" applyBorder="1" applyAlignment="1" applyProtection="1">
      <alignment horizontal="center" vertical="center"/>
      <protection hidden="1"/>
    </xf>
    <xf numFmtId="1" fontId="51" fillId="27" borderId="73" xfId="4" applyFont="1" applyFill="1" applyBorder="1" applyAlignment="1" applyProtection="1">
      <alignment horizontal="center" vertical="center"/>
      <protection hidden="1"/>
    </xf>
    <xf numFmtId="1" fontId="51" fillId="27" borderId="0" xfId="4" applyFont="1" applyFill="1" applyAlignment="1" applyProtection="1">
      <alignment horizontal="center" vertical="center"/>
      <protection hidden="1"/>
    </xf>
    <xf numFmtId="1" fontId="51" fillId="27" borderId="33" xfId="4" applyFont="1" applyFill="1" applyBorder="1" applyAlignment="1" applyProtection="1">
      <alignment horizontal="center" vertical="center"/>
      <protection hidden="1"/>
    </xf>
    <xf numFmtId="1" fontId="51" fillId="3" borderId="12" xfId="4" applyFont="1" applyFill="1" applyBorder="1" applyAlignment="1" applyProtection="1">
      <alignment horizontal="center" vertical="center"/>
      <protection hidden="1"/>
    </xf>
    <xf numFmtId="1" fontId="51" fillId="27" borderId="82" xfId="4" applyFont="1" applyFill="1" applyBorder="1" applyAlignment="1" applyProtection="1">
      <alignment horizontal="center" vertical="center"/>
      <protection hidden="1"/>
    </xf>
    <xf numFmtId="1" fontId="51" fillId="27" borderId="83" xfId="4" applyFont="1" applyFill="1" applyBorder="1" applyAlignment="1" applyProtection="1">
      <alignment horizontal="center" vertical="center"/>
      <protection hidden="1"/>
    </xf>
    <xf numFmtId="17" fontId="51" fillId="27" borderId="74" xfId="4" applyNumberFormat="1" applyFont="1" applyFill="1" applyBorder="1" applyAlignment="1" applyProtection="1">
      <alignment horizontal="center" vertical="center" wrapText="1"/>
      <protection hidden="1"/>
    </xf>
    <xf numFmtId="17" fontId="51" fillId="27" borderId="0" xfId="4" applyNumberFormat="1" applyFont="1" applyFill="1" applyAlignment="1" applyProtection="1">
      <alignment horizontal="center" vertical="center" wrapText="1"/>
      <protection hidden="1"/>
    </xf>
    <xf numFmtId="1" fontId="51" fillId="27" borderId="75" xfId="4" applyFont="1" applyFill="1" applyBorder="1" applyAlignment="1" applyProtection="1">
      <alignment horizontal="center" vertical="center" wrapText="1"/>
      <protection hidden="1"/>
    </xf>
    <xf numFmtId="17" fontId="51" fillId="3" borderId="0" xfId="4" applyNumberFormat="1" applyFont="1" applyFill="1" applyAlignment="1" applyProtection="1">
      <alignment horizontal="center" vertical="center" wrapText="1"/>
      <protection hidden="1"/>
    </xf>
    <xf numFmtId="1" fontId="51" fillId="3" borderId="84" xfId="4" applyFont="1" applyFill="1" applyBorder="1" applyAlignment="1" applyProtection="1">
      <alignment horizontal="center" vertical="center" wrapText="1"/>
      <protection hidden="1"/>
    </xf>
    <xf numFmtId="17" fontId="51" fillId="27" borderId="85" xfId="4" applyNumberFormat="1" applyFont="1" applyFill="1" applyBorder="1" applyAlignment="1" applyProtection="1">
      <alignment horizontal="center" vertical="center" wrapText="1"/>
      <protection hidden="1"/>
    </xf>
    <xf numFmtId="17" fontId="51" fillId="27" borderId="86" xfId="4" applyNumberFormat="1" applyFont="1" applyFill="1" applyBorder="1" applyAlignment="1" applyProtection="1">
      <alignment horizontal="center" vertical="center" wrapText="1"/>
      <protection hidden="1"/>
    </xf>
    <xf numFmtId="1" fontId="51" fillId="27" borderId="87" xfId="4" applyFont="1" applyFill="1" applyBorder="1" applyAlignment="1" applyProtection="1">
      <alignment horizontal="center" vertical="center" wrapText="1"/>
      <protection hidden="1"/>
    </xf>
    <xf numFmtId="1" fontId="51" fillId="27" borderId="86" xfId="4" applyFont="1" applyFill="1" applyBorder="1" applyAlignment="1" applyProtection="1">
      <alignment horizontal="center" vertical="center" wrapText="1"/>
      <protection hidden="1"/>
    </xf>
    <xf numFmtId="17" fontId="51" fillId="3" borderId="88" xfId="4" applyNumberFormat="1" applyFont="1" applyFill="1" applyBorder="1" applyAlignment="1" applyProtection="1">
      <alignment horizontal="center" vertical="center" wrapText="1"/>
      <protection hidden="1"/>
    </xf>
    <xf numFmtId="1" fontId="51" fillId="3" borderId="89" xfId="4" applyFont="1" applyFill="1" applyBorder="1" applyAlignment="1" applyProtection="1">
      <alignment horizontal="center" vertical="center" wrapText="1"/>
      <protection hidden="1"/>
    </xf>
    <xf numFmtId="17" fontId="51" fillId="27" borderId="90" xfId="4" applyNumberFormat="1" applyFont="1" applyFill="1" applyBorder="1" applyAlignment="1" applyProtection="1">
      <alignment horizontal="center" vertical="center" wrapText="1"/>
      <protection hidden="1"/>
    </xf>
  </cellXfs>
  <cellStyles count="221">
    <cellStyle name="20% - Énfasis1 2" xfId="9" xr:uid="{D4F6B9D7-B1E2-40EF-9D61-40362C9D376A}"/>
    <cellStyle name="20% - Énfasis1 3" xfId="10" xr:uid="{95645F3F-431B-4AC1-9E3F-CC4F0A389474}"/>
    <cellStyle name="20% - Énfasis1 4" xfId="11" xr:uid="{91B19772-7F92-4A60-AF59-EB1AC20B28BF}"/>
    <cellStyle name="20% - Énfasis1 5" xfId="12" xr:uid="{DFA16F00-32B9-419D-A02D-10F52C3EF6D8}"/>
    <cellStyle name="20% - Énfasis2 2" xfId="13" xr:uid="{174A698E-5FB9-4244-A15B-7578DBF13732}"/>
    <cellStyle name="20% - Énfasis2 3" xfId="14" xr:uid="{624C8DC9-35F6-4D15-9055-5FE7C1177648}"/>
    <cellStyle name="20% - Énfasis2 4" xfId="15" xr:uid="{A2461D1F-54F4-458B-9BB2-1BFFE3C4C74F}"/>
    <cellStyle name="20% - Énfasis2 5" xfId="16" xr:uid="{F138B445-960C-4BE1-9671-C48A18F9C2C8}"/>
    <cellStyle name="20% - Énfasis3 2" xfId="17" xr:uid="{5F2AE67B-E10D-411E-9161-E4D7BECFD1C1}"/>
    <cellStyle name="20% - Énfasis3 3" xfId="18" xr:uid="{008A8C1B-8026-4964-8133-A267DB7F592B}"/>
    <cellStyle name="20% - Énfasis3 4" xfId="19" xr:uid="{53BFB807-4491-422D-B12C-D19B81CA2787}"/>
    <cellStyle name="20% - Énfasis3 5" xfId="20" xr:uid="{020E3BAC-9AB7-4149-833E-4F3BA1EA8133}"/>
    <cellStyle name="20% - Énfasis4 2" xfId="21" xr:uid="{B144022C-E865-4C4A-B32D-58C931A351DB}"/>
    <cellStyle name="20% - Énfasis4 3" xfId="22" xr:uid="{C58112A7-A455-4511-BDD1-82AE820BFCF5}"/>
    <cellStyle name="20% - Énfasis4 4" xfId="23" xr:uid="{9569C622-F756-4510-92E5-AA2647EB65AD}"/>
    <cellStyle name="20% - Énfasis4 5" xfId="24" xr:uid="{FF051A8C-8C97-45EF-9B75-D8FD838A0694}"/>
    <cellStyle name="20% - Énfasis5 2" xfId="25" xr:uid="{1F7A3D83-987E-40FF-8A64-11DE5E0AD0A7}"/>
    <cellStyle name="20% - Énfasis5 3" xfId="26" xr:uid="{874C3931-9B41-468D-BA5B-5BF845A5923E}"/>
    <cellStyle name="20% - Énfasis5 4" xfId="27" xr:uid="{749716EA-AF0F-4224-839A-68304406A043}"/>
    <cellStyle name="20% - Énfasis5 5" xfId="28" xr:uid="{15716D91-43D3-49F8-BC4F-8BF227DEF865}"/>
    <cellStyle name="20% - Énfasis6 2" xfId="29" xr:uid="{C4E0CE45-24DD-4581-87F0-6BF6D354404E}"/>
    <cellStyle name="20% - Énfasis6 3" xfId="30" xr:uid="{81875D2F-EC76-4196-A096-7E3B30F2A526}"/>
    <cellStyle name="20% - Énfasis6 4" xfId="31" xr:uid="{26189341-C890-4601-9703-3CF9C5E7AF3D}"/>
    <cellStyle name="20% - Énfasis6 5" xfId="32" xr:uid="{BF9A93DD-037D-4469-A0D6-8767E0DD23AF}"/>
    <cellStyle name="40% - Énfasis1 2" xfId="33" xr:uid="{7C3A575E-CADE-4DFB-B443-3B369719CABC}"/>
    <cellStyle name="40% - Énfasis1 3" xfId="34" xr:uid="{9CD8A7AC-42F9-4BCB-B84D-A3DCF8803FDC}"/>
    <cellStyle name="40% - Énfasis1 4" xfId="35" xr:uid="{DC171A41-6BF5-46B2-A17B-31C46943CC01}"/>
    <cellStyle name="40% - Énfasis1 5" xfId="36" xr:uid="{125C835E-61C4-4031-BD0D-B940F17C8256}"/>
    <cellStyle name="40% - Énfasis2 2" xfId="37" xr:uid="{A643A53D-85EA-49F5-B6CD-A106F256FE43}"/>
    <cellStyle name="40% - Énfasis2 3" xfId="38" xr:uid="{CBDABB62-0684-428A-A94C-C0CBF2238B52}"/>
    <cellStyle name="40% - Énfasis2 4" xfId="39" xr:uid="{D39CB205-5BA3-4883-B6CB-44028279ED47}"/>
    <cellStyle name="40% - Énfasis2 5" xfId="40" xr:uid="{51DED86B-5EE4-4C91-AA3E-A75CBF4A44F0}"/>
    <cellStyle name="40% - Énfasis3 2" xfId="41" xr:uid="{D3CC7130-370A-4755-A46F-3CD6BAB54B07}"/>
    <cellStyle name="40% - Énfasis3 3" xfId="42" xr:uid="{D11A7CFF-DE71-4845-9CC9-D8D5AB833333}"/>
    <cellStyle name="40% - Énfasis3 4" xfId="43" xr:uid="{7F7315BA-B262-4067-8840-3D83B442E342}"/>
    <cellStyle name="40% - Énfasis3 5" xfId="44" xr:uid="{97C76AFE-1F8D-4DC9-A097-352AFF0A35AB}"/>
    <cellStyle name="40% - Énfasis4 2" xfId="45" xr:uid="{3C72E982-314A-413C-9A36-D1957F5A98C5}"/>
    <cellStyle name="40% - Énfasis4 3" xfId="46" xr:uid="{C1A6F04D-C1A0-4522-92A0-EE029CEF6F20}"/>
    <cellStyle name="40% - Énfasis4 4" xfId="47" xr:uid="{C228625C-310B-43BF-BAF2-2AE4D8887567}"/>
    <cellStyle name="40% - Énfasis4 5" xfId="48" xr:uid="{494DC01B-4314-4DD2-96F1-4B27BC2E4019}"/>
    <cellStyle name="40% - Énfasis5 2" xfId="49" xr:uid="{74CA22FA-4733-4BB6-9B0A-A3339CECC4AF}"/>
    <cellStyle name="40% - Énfasis5 3" xfId="50" xr:uid="{94FA0692-5F2F-48DC-97CF-8D4C441E2B91}"/>
    <cellStyle name="40% - Énfasis5 4" xfId="51" xr:uid="{A2029225-C609-4479-A80E-1505F3BF804C}"/>
    <cellStyle name="40% - Énfasis5 5" xfId="52" xr:uid="{5D81E450-5FDA-4D42-A193-2A990CB03AF9}"/>
    <cellStyle name="40% - Énfasis6 2" xfId="53" xr:uid="{36237931-BEB1-4FB6-9CE3-B56BA60BED8E}"/>
    <cellStyle name="40% - Énfasis6 3" xfId="54" xr:uid="{C5B41236-FFBD-4A7E-888E-607D62BA3917}"/>
    <cellStyle name="40% - Énfasis6 4" xfId="55" xr:uid="{A3525D14-3FCB-4698-B81D-E5DAB4FC3B10}"/>
    <cellStyle name="40% - Énfasis6 5" xfId="56" xr:uid="{5448C7C7-3113-49D1-A026-B3F8354C2808}"/>
    <cellStyle name="60% - Énfasis1 2" xfId="57" xr:uid="{26B7C76B-AE7E-43A4-AC70-06B0B4C32026}"/>
    <cellStyle name="60% - Énfasis1 3" xfId="58" xr:uid="{BDEA9321-BD43-4B9F-9924-2B8AF3F37C4D}"/>
    <cellStyle name="60% - Énfasis1 4" xfId="59" xr:uid="{DB642501-2A01-41E5-9C6E-9F1CF993F5AD}"/>
    <cellStyle name="60% - Énfasis1 5" xfId="60" xr:uid="{9BD87EB7-2881-4C4F-8695-7B62142109CA}"/>
    <cellStyle name="60% - Énfasis2 2" xfId="61" xr:uid="{1F9331D8-4C0F-4F90-AD2E-E420EC4300D9}"/>
    <cellStyle name="60% - Énfasis2 3" xfId="62" xr:uid="{68BEF213-893F-4D51-B541-E9EE3B455D08}"/>
    <cellStyle name="60% - Énfasis2 4" xfId="63" xr:uid="{D6AA3F12-A122-4F2F-A5D6-84DA0D4C1FC0}"/>
    <cellStyle name="60% - Énfasis2 5" xfId="64" xr:uid="{B8B72EC2-31A3-4D0E-9F2B-DBBF1A7F691E}"/>
    <cellStyle name="60% - Énfasis3 2" xfId="65" xr:uid="{DF7DD9EA-5DB3-462A-BD00-E93142C92B38}"/>
    <cellStyle name="60% - Énfasis3 3" xfId="66" xr:uid="{E6E1B3FC-309D-4FB1-A2B6-C8E50E6D9C12}"/>
    <cellStyle name="60% - Énfasis3 4" xfId="67" xr:uid="{0894589F-17E0-43EF-B198-0426A2DB22AB}"/>
    <cellStyle name="60% - Énfasis3 5" xfId="68" xr:uid="{038EA748-A52F-4152-961E-7F2152FF957D}"/>
    <cellStyle name="60% - Énfasis4 2" xfId="69" xr:uid="{772479DE-48C1-46AB-89C1-010A510A7ADD}"/>
    <cellStyle name="60% - Énfasis4 3" xfId="70" xr:uid="{47C03593-4CEF-44AD-B671-709C70434470}"/>
    <cellStyle name="60% - Énfasis4 4" xfId="71" xr:uid="{97483945-2445-45AB-8F61-2472E36A401F}"/>
    <cellStyle name="60% - Énfasis4 5" xfId="72" xr:uid="{2334AC17-D84C-4A08-A0D9-BB8C3E955256}"/>
    <cellStyle name="60% - Énfasis5 2" xfId="73" xr:uid="{7B6CE760-F2F0-470E-9CE7-DCFDB206536E}"/>
    <cellStyle name="60% - Énfasis5 3" xfId="74" xr:uid="{D705B8F9-D714-45EE-93ED-30DDD32BCD4C}"/>
    <cellStyle name="60% - Énfasis5 4" xfId="75" xr:uid="{4F24479E-B117-49FC-AC48-354A2CAB2474}"/>
    <cellStyle name="60% - Énfasis5 5" xfId="76" xr:uid="{CCF113ED-6EBD-46B3-AB7C-6B6182264B25}"/>
    <cellStyle name="60% - Énfasis6 2" xfId="77" xr:uid="{0D43D2DD-2B48-4C3F-A285-FEFD55F08B95}"/>
    <cellStyle name="60% - Énfasis6 3" xfId="78" xr:uid="{3325D471-8FC2-4C0C-9D1E-7B6220DCFFE3}"/>
    <cellStyle name="60% - Énfasis6 4" xfId="79" xr:uid="{EEDFBAC0-233C-49D7-B267-521196E9AC9A}"/>
    <cellStyle name="60% - Énfasis6 5" xfId="80" xr:uid="{02D50FF8-CD45-4F0E-A90E-A3CD0383DA3D}"/>
    <cellStyle name="Buena 2" xfId="81" xr:uid="{F20CEF32-D145-4BE1-BB7D-BBB690EC8313}"/>
    <cellStyle name="Buena 3" xfId="82" xr:uid="{29D412CF-056C-479D-9518-7A8A5AF590C5}"/>
    <cellStyle name="Buena 4" xfId="83" xr:uid="{6C6F0B89-9C1D-4FB5-A2E8-4A904D99BD04}"/>
    <cellStyle name="Buena 5" xfId="84" xr:uid="{2FA84F71-7C50-499C-8503-EC1338A5D5A4}"/>
    <cellStyle name="Cabecera 1" xfId="85" xr:uid="{858E439B-B5CC-4D09-B6D5-EFF641DE2A34}"/>
    <cellStyle name="Cabecera 2" xfId="86" xr:uid="{B483DA7E-6C73-4E28-BB4F-FF45798314E8}"/>
    <cellStyle name="Cálculo 2" xfId="87" xr:uid="{71FB4884-4285-4338-AE85-9BD8E447FDA5}"/>
    <cellStyle name="Cálculo 3" xfId="88" xr:uid="{C4C06854-6F99-4056-B236-A5338B65ED46}"/>
    <cellStyle name="Cálculo 4" xfId="89" xr:uid="{C34E741E-944F-45E6-A691-DB40871A2587}"/>
    <cellStyle name="Cálculo 5" xfId="90" xr:uid="{1EAD6D68-C368-429C-A8B6-96AA6722B707}"/>
    <cellStyle name="Celda de comprobación 2" xfId="91" xr:uid="{6D61A29A-A5EB-4CE2-B6EE-96F8CF7FB749}"/>
    <cellStyle name="Celda de comprobación 3" xfId="92" xr:uid="{B6941EE9-F06B-44FC-A0F7-CCFF685A7530}"/>
    <cellStyle name="Celda de comprobación 4" xfId="93" xr:uid="{6AA94CF1-34AB-43E6-B78F-B93239063249}"/>
    <cellStyle name="Celda de comprobación 5" xfId="94" xr:uid="{57B8DDA8-D455-4F22-994E-690106E44285}"/>
    <cellStyle name="Celda vinculada 2" xfId="95" xr:uid="{A261F971-A1EE-4368-BE83-77B68AAA2BD9}"/>
    <cellStyle name="Celda vinculada 3" xfId="96" xr:uid="{85394BAD-8EBE-44AE-ABEC-A914569C5A7F}"/>
    <cellStyle name="Celda vinculada 4" xfId="97" xr:uid="{44CD634F-DEC3-446F-A50A-499F55A3E47C}"/>
    <cellStyle name="Celda vinculada 5" xfId="98" xr:uid="{736EEABC-6ECE-44B3-B129-AB8871042053}"/>
    <cellStyle name="Encabezado 4 2" xfId="99" xr:uid="{2758B9C5-FBE8-40AD-9849-1B72C954AD6C}"/>
    <cellStyle name="Encabezado 4 3" xfId="100" xr:uid="{0454C1F9-6AA9-4AA7-8058-3001F90EB9EE}"/>
    <cellStyle name="Encabezado 4 4" xfId="101" xr:uid="{3083C225-D40E-49DB-8D54-F6FFFE2C5B29}"/>
    <cellStyle name="Encabezado 4 5" xfId="102" xr:uid="{20261C83-0B15-4D06-8603-9F543312D720}"/>
    <cellStyle name="Énfasis1 2" xfId="103" xr:uid="{A74DF10C-56F4-49D0-B213-6955F2DDA9A9}"/>
    <cellStyle name="Énfasis1 3" xfId="104" xr:uid="{0530CBE7-1413-4EC4-88D4-46164870AB14}"/>
    <cellStyle name="Énfasis1 4" xfId="105" xr:uid="{C19421BE-5B4E-4B06-82B6-72095419607C}"/>
    <cellStyle name="Énfasis1 5" xfId="106" xr:uid="{840FA121-D213-441D-A704-AD0DF8343026}"/>
    <cellStyle name="Énfasis2 2" xfId="107" xr:uid="{BADEC303-8F9D-4F3C-BC43-046F100A6561}"/>
    <cellStyle name="Énfasis2 3" xfId="108" xr:uid="{B371B535-6BAB-4009-B3BA-7E0B9E74AC76}"/>
    <cellStyle name="Énfasis2 4" xfId="109" xr:uid="{15E2C6E8-9814-411F-9C64-987A8367844B}"/>
    <cellStyle name="Énfasis2 5" xfId="110" xr:uid="{0F87CF69-B5B5-4B45-8B8E-3B20EBE44B17}"/>
    <cellStyle name="Énfasis3 2" xfId="111" xr:uid="{7125CF42-B7E5-4028-A277-8E63E9B137D1}"/>
    <cellStyle name="Énfasis3 3" xfId="112" xr:uid="{3C8FCD89-A7E1-4134-A0FE-0E4B5631D187}"/>
    <cellStyle name="Énfasis3 4" xfId="113" xr:uid="{9D94C08E-1C28-436C-8D8B-DED6CD2B297F}"/>
    <cellStyle name="Énfasis3 5" xfId="114" xr:uid="{1FCEA1E3-BD79-43A3-8AF9-79C7DD2D2477}"/>
    <cellStyle name="Énfasis4 2" xfId="115" xr:uid="{EE24FF76-E424-498E-9418-D159E88C000A}"/>
    <cellStyle name="Énfasis4 3" xfId="116" xr:uid="{A9DBCCA3-93A0-4A4A-BAFB-057008B1B813}"/>
    <cellStyle name="Énfasis4 4" xfId="117" xr:uid="{1452A0C6-63DB-45FA-934D-7154135ACF52}"/>
    <cellStyle name="Énfasis4 5" xfId="118" xr:uid="{ABAD4896-6DDE-4E53-934A-0B3EA57590AA}"/>
    <cellStyle name="Énfasis5 2" xfId="119" xr:uid="{E0E8D95E-705F-4BE9-B6F0-639A2C011D2D}"/>
    <cellStyle name="Énfasis5 3" xfId="120" xr:uid="{7A2AFC0D-3214-484C-A0B6-C61B1879F098}"/>
    <cellStyle name="Énfasis5 4" xfId="121" xr:uid="{398553EC-3BEA-46FF-8B00-4957C13F605C}"/>
    <cellStyle name="Énfasis5 5" xfId="122" xr:uid="{11695F56-8668-4983-B93A-A6D357C98DBB}"/>
    <cellStyle name="Énfasis6 2" xfId="123" xr:uid="{FE6EEDD5-1272-45CB-A364-0DFAA455337F}"/>
    <cellStyle name="Énfasis6 3" xfId="124" xr:uid="{76927FB3-F332-4CA8-B97C-726295019F8E}"/>
    <cellStyle name="Énfasis6 4" xfId="125" xr:uid="{E097E3EC-B0E7-469E-9018-DD1CDE6BB2E2}"/>
    <cellStyle name="Énfasis6 5" xfId="126" xr:uid="{88A92B2B-6894-431C-A37B-959C764FA3C5}"/>
    <cellStyle name="Entrada 2" xfId="127" xr:uid="{E6CF2C88-D526-4BCD-AA3F-2EE958E234C6}"/>
    <cellStyle name="Entrada 3" xfId="128" xr:uid="{2650ED41-3FC2-4191-85A2-6CB5ED1D231A}"/>
    <cellStyle name="Entrada 4" xfId="129" xr:uid="{8E2BD7EA-D095-4CDE-A912-2594B16AD7F3}"/>
    <cellStyle name="Entrada 5" xfId="130" xr:uid="{D9C276D7-D80B-4965-B86B-994D089E4944}"/>
    <cellStyle name="Estilo 1" xfId="131" xr:uid="{6CF16606-241B-49B4-AC05-E663CA8BDDCA}"/>
    <cellStyle name="Euro" xfId="132" xr:uid="{A82BE0A4-78BD-4B1F-B618-DDC863AE9436}"/>
    <cellStyle name="Fecha" xfId="133" xr:uid="{8C8EA7CF-1738-42EE-AEF4-99E3D51C0EBE}"/>
    <cellStyle name="Fijo" xfId="134" xr:uid="{25F8523B-1300-4C11-B2BB-3843CA39DB2B}"/>
    <cellStyle name="Hipervínculo" xfId="2" builtinId="8"/>
    <cellStyle name="Hipervínculo 2" xfId="135" xr:uid="{504ABF47-E90F-46A6-8EB2-9B3EBDD1CAF8}"/>
    <cellStyle name="Incorrecto 2" xfId="136" xr:uid="{0D980656-7E3A-4873-8B5A-644F7727C93B}"/>
    <cellStyle name="Incorrecto 3" xfId="137" xr:uid="{5196CC14-D508-4C79-A339-995A1A94C595}"/>
    <cellStyle name="Incorrecto 4" xfId="138" xr:uid="{4F3AA66B-18AC-47AD-A805-60205D251A6B}"/>
    <cellStyle name="Incorrecto 5" xfId="139" xr:uid="{04C72A51-B4DE-427C-9DD1-476930CE72E8}"/>
    <cellStyle name="Millares [0] 2" xfId="140" xr:uid="{CF59780F-D4F6-4916-8AEE-8C4393A4488D}"/>
    <cellStyle name="Millares [0] 2 2" xfId="141" xr:uid="{9AD06C96-B123-4FA1-95DA-6061C76B3FD2}"/>
    <cellStyle name="Millares [0] 2 3" xfId="217" xr:uid="{240AF7FE-ADF5-4588-83C6-9FF135CF4410}"/>
    <cellStyle name="Monetario" xfId="142" xr:uid="{9C4FDA97-53DF-4446-9DD3-236370E0D866}"/>
    <cellStyle name="Monetario0" xfId="143" xr:uid="{29ECD05D-A2B3-453F-94D4-7A397D2A6123}"/>
    <cellStyle name="Neutral 2" xfId="144" xr:uid="{06F8EC2F-B6BC-45DD-83A9-2CF373500D22}"/>
    <cellStyle name="Neutral 3" xfId="145" xr:uid="{F8A6BB03-8065-4F53-8C94-AF3F0BDBB0CC}"/>
    <cellStyle name="Neutral 4" xfId="146" xr:uid="{BA7BDC93-8413-4AA0-B840-76105CB5AFBB}"/>
    <cellStyle name="Neutral 5" xfId="147" xr:uid="{37E61360-6B82-4C4E-93FC-D5AF870E14A6}"/>
    <cellStyle name="Normal" xfId="0" builtinId="0"/>
    <cellStyle name="Normal 10" xfId="219" xr:uid="{78AAC186-49BF-4A88-8299-97B6C6FA65EA}"/>
    <cellStyle name="Normal 2" xfId="148" xr:uid="{E7F40F45-4A5E-46CF-8B58-C409DEF5AE72}"/>
    <cellStyle name="Normal 2 2" xfId="4" xr:uid="{25EACC0B-C272-4BC9-838D-2B617CC7EDE8}"/>
    <cellStyle name="Normal 2 2 2" xfId="149" xr:uid="{64A51D1F-4EE0-4AE4-B929-EC10F92BFF95}"/>
    <cellStyle name="Normal 2 2 3" xfId="150" xr:uid="{0C1ED452-1898-4ABF-BD14-0AFC9C9C69E4}"/>
    <cellStyle name="Normal 2 3" xfId="151" xr:uid="{A9FC5A51-F169-472D-BCAB-B3EAD27CACD1}"/>
    <cellStyle name="Normal 2 4" xfId="152" xr:uid="{CA40A5B3-9237-496D-AC65-4FBA93204068}"/>
    <cellStyle name="Normal 2 5" xfId="153" xr:uid="{41139938-DE4B-483C-932B-CBD0B1B8CC1F}"/>
    <cellStyle name="Normal 2 6" xfId="3" xr:uid="{591B4BFA-3602-417D-9597-7EBEA02D9C7B}"/>
    <cellStyle name="Normal 2_Entrada Turistas Ext Aerop mes" xfId="154" xr:uid="{3E336E41-08E5-42B8-979D-84DD93B75461}"/>
    <cellStyle name="Normal 3" xfId="155" xr:uid="{751C7B85-31AB-458D-B188-FA71AE50325F}"/>
    <cellStyle name="Normal 3 2" xfId="156" xr:uid="{BFEA1726-D92F-42A6-A92C-74C3F350398D}"/>
    <cellStyle name="Normal 3 3" xfId="157" xr:uid="{0D031FA0-98E8-41D0-9F9C-ADF79BE28C02}"/>
    <cellStyle name="Normal 3 4" xfId="158" xr:uid="{EFA69B58-CAAA-46EF-92B6-FFD9E39F3BF3}"/>
    <cellStyle name="Normal 4" xfId="159" xr:uid="{C1A38538-CA3E-4E1E-A780-E814F0162283}"/>
    <cellStyle name="Normal 5" xfId="160" xr:uid="{A9D9CEB0-2070-4E02-A36D-A7A053272E64}"/>
    <cellStyle name="Normal 6" xfId="161" xr:uid="{E395E8ED-8253-4D79-963B-C23340F54C65}"/>
    <cellStyle name="Normal 7" xfId="162" xr:uid="{3CB86134-CF40-4103-819B-8683F83A4E34}"/>
    <cellStyle name="Normal 8" xfId="163" xr:uid="{1FE6C95E-66F1-4C18-89BB-6FE9A82A836D}"/>
    <cellStyle name="Normal 9" xfId="218" xr:uid="{4494D0B9-B397-436D-A35E-1A253CEEE467}"/>
    <cellStyle name="Normal_PlazasEstablecimientosMunicipioAutAños" xfId="220" xr:uid="{7FCDAD1D-E160-4044-B07C-11CF76CB98A7}"/>
    <cellStyle name="Notas 2" xfId="164" xr:uid="{8467F9AC-925D-44D7-AFEB-F2CC896BC016}"/>
    <cellStyle name="Notas 3" xfId="165" xr:uid="{BF8B71E6-7B22-4663-8B4F-9C7761E1A3C7}"/>
    <cellStyle name="Notas 4" xfId="166" xr:uid="{21A9729A-CDF0-411E-9398-10D1E53DA64C}"/>
    <cellStyle name="Notas 5" xfId="167" xr:uid="{33FB0CE4-9E4D-4ED5-B24E-4E3FB1EA84E9}"/>
    <cellStyle name="Porcentaje" xfId="1" builtinId="5"/>
    <cellStyle name="Porcentaje 2" xfId="168" xr:uid="{31E6D735-4713-4255-8AE9-B7A0C91A36F7}"/>
    <cellStyle name="Porcentaje 2 2" xfId="216" xr:uid="{A58A19BE-8C42-46B4-90F1-27451210778A}"/>
    <cellStyle name="Porcentaje 3" xfId="169" xr:uid="{49B6607E-BB96-42A7-B102-E5F9AB85C1C9}"/>
    <cellStyle name="Porcentual 2" xfId="170" xr:uid="{F454B133-0155-4E62-8D3D-D1AED815DC72}"/>
    <cellStyle name="Porcentual 2 10" xfId="171" xr:uid="{7A60F1F1-5AEC-4569-9B40-F9DE97FC4E42}"/>
    <cellStyle name="Porcentual 2 11" xfId="172" xr:uid="{67ED625B-C7C2-4855-8BD9-BEB05CF179D9}"/>
    <cellStyle name="Porcentual 2 2" xfId="173" xr:uid="{CFD02929-F7FB-4AE8-8173-A99228C03F0B}"/>
    <cellStyle name="Porcentual 2 3" xfId="174" xr:uid="{EAE3E4A4-2F7B-4CF1-965F-A2945D1D1BB1}"/>
    <cellStyle name="Porcentual 2 4" xfId="175" xr:uid="{B33D3007-166A-4B0B-9E85-A064A0429FB0}"/>
    <cellStyle name="Porcentual 2 5" xfId="176" xr:uid="{785924C6-201D-4265-9841-4910E81B0D23}"/>
    <cellStyle name="Porcentual 2 6" xfId="177" xr:uid="{80FBDEAE-3623-4186-863E-B562EF4FB4B6}"/>
    <cellStyle name="Porcentual 2 7" xfId="178" xr:uid="{43AAE064-5664-444B-8CB0-F055A098FD18}"/>
    <cellStyle name="Porcentual 2 8" xfId="179" xr:uid="{111FEA90-A807-49B9-939A-50E9C51462A6}"/>
    <cellStyle name="Porcentual 2 9" xfId="180" xr:uid="{2D7FF7C6-A542-4595-9BDC-80DA8417C3EA}"/>
    <cellStyle name="Porcentual_Series anuales Estadísticas de Turismo" xfId="181" xr:uid="{A9900999-F70C-4919-A8F9-B4B99E6F5C93}"/>
    <cellStyle name="Punto" xfId="182" xr:uid="{3C5B4B41-3076-4436-932D-F8A889CF0379}"/>
    <cellStyle name="Punto0" xfId="183" xr:uid="{067A656E-ACAE-4104-B9B1-C0F80E882818}"/>
    <cellStyle name="Salida 2" xfId="184" xr:uid="{AC53F563-134A-4BF1-8836-E77EB5F0E297}"/>
    <cellStyle name="Salida 3" xfId="185" xr:uid="{088DA229-A28A-477D-A0FF-6C85EB661C83}"/>
    <cellStyle name="Salida 4" xfId="186" xr:uid="{3ADE5016-ABDB-40C4-A57F-23F8B396ADA7}"/>
    <cellStyle name="Salida 5" xfId="187" xr:uid="{4FC6EBE2-9597-45A0-B168-7E3005F7A5BD}"/>
    <cellStyle name="style1602083048330" xfId="5" xr:uid="{7D1181C4-5BA5-4395-A34D-9358AFA855CD}"/>
    <cellStyle name="style1602083050160" xfId="6" xr:uid="{63532F6A-964C-48B8-9740-BD2CD78D1CF7}"/>
    <cellStyle name="style1602083050187" xfId="7" xr:uid="{5900AFF6-C7D4-44D0-8306-0D1A96FD46D7}"/>
    <cellStyle name="style1602083050207" xfId="8" xr:uid="{65D87F22-A7A8-4B9B-8862-DDD39612499F}"/>
    <cellStyle name="Texto de advertencia 2" xfId="188" xr:uid="{B84B32E9-C47C-46EF-802E-E8764BA2B248}"/>
    <cellStyle name="Texto de advertencia 3" xfId="189" xr:uid="{0F6673DE-1397-4B6C-B720-1C107A89E515}"/>
    <cellStyle name="Texto de advertencia 4" xfId="190" xr:uid="{D936CF6D-CCB7-4893-9DAC-8FB4E1B36FE7}"/>
    <cellStyle name="Texto de advertencia 5" xfId="191" xr:uid="{F607A19A-E709-4776-8ED1-5D1D3D07296C}"/>
    <cellStyle name="Texto explicativo 2" xfId="192" xr:uid="{90C31BFF-8759-4540-A52B-16D3A1D4C865}"/>
    <cellStyle name="Texto explicativo 3" xfId="193" xr:uid="{AF46DCB9-FCBE-495E-BB70-4A6BB96BEDBE}"/>
    <cellStyle name="Texto explicativo 4" xfId="194" xr:uid="{297456CA-166F-4BC9-B91F-80028EDEC054}"/>
    <cellStyle name="Texto explicativo 5" xfId="195" xr:uid="{9AC9EABD-E97A-4C0C-B522-2FDF01B80A63}"/>
    <cellStyle name="Título 1 2" xfId="196" xr:uid="{D2311B31-4E29-4B3A-A0C8-BF0EC764BA35}"/>
    <cellStyle name="Título 1 3" xfId="197" xr:uid="{B3680F66-7E43-4CAB-A59E-5E282525A4EA}"/>
    <cellStyle name="Título 1 4" xfId="198" xr:uid="{27B4DE3E-EEA8-43B1-8660-1FFBC6A9666E}"/>
    <cellStyle name="Título 1 5" xfId="199" xr:uid="{6D624553-E7DF-4E27-8545-88C56E25E66F}"/>
    <cellStyle name="Título 2 2" xfId="200" xr:uid="{733A5C91-5A97-47C7-B00C-E5097BB29D06}"/>
    <cellStyle name="Título 2 3" xfId="201" xr:uid="{1E3BC893-2C12-47C5-801D-FB8B8B219246}"/>
    <cellStyle name="Título 2 4" xfId="202" xr:uid="{88199E5C-169A-41AB-AEDA-B9F3076A1BFE}"/>
    <cellStyle name="Título 2 5" xfId="203" xr:uid="{AD226CB9-59F1-46AE-B665-F3B52172DB6B}"/>
    <cellStyle name="Título 3 2" xfId="204" xr:uid="{02647F59-54A5-4950-87C5-277F4ABA1AF8}"/>
    <cellStyle name="Título 3 3" xfId="205" xr:uid="{5B11F9C3-23F9-4ED1-89CE-9E03D1679935}"/>
    <cellStyle name="Título 3 4" xfId="206" xr:uid="{002E19DA-47AC-48B2-BCE6-1CAEB5688EC5}"/>
    <cellStyle name="Título 3 5" xfId="207" xr:uid="{265F36B8-B160-4967-A160-EA3344D43684}"/>
    <cellStyle name="Título 4" xfId="208" xr:uid="{881EA1BA-C33E-47A4-9621-59CE53EB2A83}"/>
    <cellStyle name="Título 5" xfId="209" xr:uid="{35E87F82-1595-438A-899C-B7878CE13D3F}"/>
    <cellStyle name="Título 6" xfId="210" xr:uid="{B13ECFBD-C1BF-44E5-8885-A47E452D976F}"/>
    <cellStyle name="Título 7" xfId="211" xr:uid="{4260F9A4-DF80-41A7-B890-9C992DEE1750}"/>
    <cellStyle name="Total 2" xfId="212" xr:uid="{B5E91EF1-B37A-49C6-9F8C-956578F2D955}"/>
    <cellStyle name="Total 3" xfId="213" xr:uid="{C8C5B76A-5B5F-464E-AE92-F279E66B4600}"/>
    <cellStyle name="Total 4" xfId="214" xr:uid="{460CB1CC-31AE-4A7C-9895-4BF93535F140}"/>
    <cellStyle name="Total 5" xfId="215" xr:uid="{9082143F-3E07-41AA-9CBD-933733AD2FDB}"/>
  </cellStyles>
  <dxfs count="0"/>
  <tableStyles count="1" defaultTableStyle="TableStyleMedium2" defaultPivotStyle="PivotStyleLight16">
    <tableStyle name="Invisible" pivot="0" table="0" count="0" xr9:uid="{824AB023-5319-4679-B86A-C6AEDF4F752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6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7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8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90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2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3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100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2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2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2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6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7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22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8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40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4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4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16-4441-94D5-C20EF0E276A1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16-4441-94D5-C20EF0E276A1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16-4441-94D5-C20EF0E276A1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16-4441-94D5-C20EF0E276A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16-4441-94D5-C20EF0E276A1}"/>
              </c:ext>
            </c:extLst>
          </c:dPt>
          <c:dLbls>
            <c:dLbl>
              <c:idx val="0"/>
              <c:layout>
                <c:manualLayout>
                  <c:x val="0.230158689064101"/>
                  <c:y val="9.0901701803403609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A16-4441-94D5-C20EF0E276A1}"/>
                </c:ext>
              </c:extLst>
            </c:dLbl>
            <c:dLbl>
              <c:idx val="1"/>
              <c:layout>
                <c:manualLayout>
                  <c:x val="-0.19983007484241705"/>
                  <c:y val="3.3239474097995818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A16-4441-94D5-C20EF0E276A1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A16-4441-94D5-C20EF0E276A1}"/>
                </c:ext>
              </c:extLst>
            </c:dLbl>
            <c:dLbl>
              <c:idx val="3"/>
              <c:layout>
                <c:manualLayout>
                  <c:x val="-0.1894557484857699"/>
                  <c:y val="-0.1696958041535131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A16-4441-94D5-C20EF0E276A1}"/>
                </c:ext>
              </c:extLst>
            </c:dLbl>
            <c:dLbl>
              <c:idx val="4"/>
              <c:layout>
                <c:manualLayout>
                  <c:x val="0.23433513054883665"/>
                  <c:y val="7.9880256903370889E-2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5A16-4441-94D5-C20EF0E27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149.314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86745</c:v>
                </c:pt>
                <c:pt idx="1">
                  <c:v>45197</c:v>
                </c:pt>
                <c:pt idx="2">
                  <c:v>543</c:v>
                </c:pt>
                <c:pt idx="3">
                  <c:v>1062</c:v>
                </c:pt>
                <c:pt idx="4">
                  <c:v>102512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16-4441-94D5-C20EF0E27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6-4A28-A5E0-CAF5E8D624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6-4A28-A5E0-CAF5E8D624D3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C6-4A28-A5E0-CAF5E8D624D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C6-4A28-A5E0-CAF5E8D624D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C6-4A28-A5E0-CAF5E8D624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C6-4A28-A5E0-CAF5E8D624D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C6-4A28-A5E0-CAF5E8D624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C6-4A28-A5E0-CAF5E8D624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12">
                  <c:v>34121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C6-4A28-A5E0-CAF5E8D6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C6-4A28-A5E0-CAF5E8D624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C6-4A28-A5E0-CAF5E8D624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C6-4A28-A5E0-CAF5E8D624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C6-4A28-A5E0-CAF5E8D624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C6-4A28-A5E0-CAF5E8D624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C6-4A28-A5E0-CAF5E8D624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C6-4A28-A5E0-CAF5E8D624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C6-4A28-A5E0-CAF5E8D624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C6-4A28-A5E0-CAF5E8D624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C6-4A28-A5E0-CAF5E8D624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C6-4A28-A5E0-CAF5E8D624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C6-4A28-A5E0-CAF5E8D624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C6-4A28-A5E0-CAF5E8D624D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12">
                  <c:v>3.7301635556636459E-2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C6-4A28-A5E0-CAF5E8D624D3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12">
                  <c:v>0.11284693910831356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C6-4A28-A5E0-CAF5E8D6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E4-47A3-B992-473262D7B5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4098</c:v>
                </c:pt>
                <c:pt idx="1">
                  <c:v>4714</c:v>
                </c:pt>
                <c:pt idx="2">
                  <c:v>5393</c:v>
                </c:pt>
                <c:pt idx="3">
                  <c:v>6633</c:v>
                </c:pt>
                <c:pt idx="4">
                  <c:v>4622</c:v>
                </c:pt>
                <c:pt idx="5">
                  <c:v>3823</c:v>
                </c:pt>
                <c:pt idx="6">
                  <c:v>6279</c:v>
                </c:pt>
                <c:pt idx="7">
                  <c:v>5759</c:v>
                </c:pt>
                <c:pt idx="8">
                  <c:v>4487</c:v>
                </c:pt>
                <c:pt idx="9">
                  <c:v>6463</c:v>
                </c:pt>
                <c:pt idx="10">
                  <c:v>4489</c:v>
                </c:pt>
                <c:pt idx="11">
                  <c:v>4668</c:v>
                </c:pt>
                <c:pt idx="12">
                  <c:v>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4-47A3-B992-473262D7B595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E4-47A3-B992-473262D7B595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5898</c:v>
                </c:pt>
                <c:pt idx="1">
                  <c:v>6830</c:v>
                </c:pt>
                <c:pt idx="2">
                  <c:v>6235</c:v>
                </c:pt>
                <c:pt idx="3">
                  <c:v>8867</c:v>
                </c:pt>
                <c:pt idx="4">
                  <c:v>6899</c:v>
                </c:pt>
                <c:pt idx="5">
                  <c:v>5674</c:v>
                </c:pt>
                <c:pt idx="6">
                  <c:v>6649</c:v>
                </c:pt>
                <c:pt idx="7">
                  <c:v>7358</c:v>
                </c:pt>
                <c:pt idx="8">
                  <c:v>6059</c:v>
                </c:pt>
                <c:pt idx="9">
                  <c:v>5618</c:v>
                </c:pt>
                <c:pt idx="10">
                  <c:v>5119</c:v>
                </c:pt>
                <c:pt idx="11">
                  <c:v>4695</c:v>
                </c:pt>
                <c:pt idx="12">
                  <c:v>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E4-47A3-B992-473262D7B595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E4-47A3-B992-473262D7B5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E4-47A3-B992-473262D7B595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E4-47A3-B992-473262D7B5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E4-47A3-B992-473262D7B59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12">
                  <c:v>30041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E4-47A3-B992-473262D7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E4-47A3-B992-473262D7B5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E4-47A3-B992-473262D7B5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E4-47A3-B992-473262D7B5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E4-47A3-B992-473262D7B5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E4-47A3-B992-473262D7B5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E4-47A3-B992-473262D7B5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E4-47A3-B992-473262D7B5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E4-47A3-B992-473262D7B5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E4-47A3-B992-473262D7B5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E4-47A3-B992-473262D7B5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E4-47A3-B992-473262D7B5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E4-47A3-B992-473262D7B5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E4-47A3-B992-473262D7B59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-3.0443660664562833E-2</c:v>
                </c:pt>
                <c:pt idx="1">
                  <c:v>0.14942744509104555</c:v>
                </c:pt>
                <c:pt idx="2">
                  <c:v>6.3586265366680772E-2</c:v>
                </c:pt>
                <c:pt idx="3">
                  <c:v>-7.198868749196552E-2</c:v>
                </c:pt>
                <c:pt idx="4">
                  <c:v>0.16192875134940632</c:v>
                </c:pt>
                <c:pt idx="12">
                  <c:v>4.4214258403142193E-2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E4-47A3-B992-473262D7B595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0.27452415812591502</c:v>
                </c:pt>
                <c:pt idx="1">
                  <c:v>0.29889690284259651</c:v>
                </c:pt>
                <c:pt idx="2">
                  <c:v>-6.9534581865381084E-2</c:v>
                </c:pt>
                <c:pt idx="3">
                  <c:v>8.8346148047640627E-2</c:v>
                </c:pt>
                <c:pt idx="4">
                  <c:v>0.39723063608827358</c:v>
                </c:pt>
                <c:pt idx="12">
                  <c:v>0.17992930086410053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E4-47A3-B992-473262D7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B4-4B27-990A-FF2FD85659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4-4B27-990A-FF2FD85659E1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B4-4B27-990A-FF2FD85659E1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B4-4B27-990A-FF2FD85659E1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B4-4B27-990A-FF2FD85659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B4-4B27-990A-FF2FD85659E1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B4-4B27-990A-FF2FD85659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B4-4B27-990A-FF2FD85659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12">
                  <c:v>34121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B4-4B27-990A-FF2FD8565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B4-4B27-990A-FF2FD85659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B4-4B27-990A-FF2FD85659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B4-4B27-990A-FF2FD85659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B4-4B27-990A-FF2FD85659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B4-4B27-990A-FF2FD85659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B4-4B27-990A-FF2FD85659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B4-4B27-990A-FF2FD85659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B4-4B27-990A-FF2FD85659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B4-4B27-990A-FF2FD85659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B4-4B27-990A-FF2FD85659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B4-4B27-990A-FF2FD85659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B4-4B27-990A-FF2FD85659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B4-4B27-990A-FF2FD85659E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12">
                  <c:v>3.7301635556636459E-2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B4-4B27-990A-FF2FD85659E1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12">
                  <c:v>0.11284693910831356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B4-4B27-990A-FF2FD8565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C-42A7-B83F-A0F36119B2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4588</c:v>
                </c:pt>
                <c:pt idx="1">
                  <c:v>5060</c:v>
                </c:pt>
                <c:pt idx="2">
                  <c:v>4711</c:v>
                </c:pt>
                <c:pt idx="3">
                  <c:v>2172</c:v>
                </c:pt>
                <c:pt idx="4">
                  <c:v>2560</c:v>
                </c:pt>
                <c:pt idx="5">
                  <c:v>794</c:v>
                </c:pt>
                <c:pt idx="6">
                  <c:v>1127</c:v>
                </c:pt>
                <c:pt idx="7">
                  <c:v>560</c:v>
                </c:pt>
                <c:pt idx="8">
                  <c:v>891</c:v>
                </c:pt>
                <c:pt idx="9">
                  <c:v>2179</c:v>
                </c:pt>
                <c:pt idx="10">
                  <c:v>2939</c:v>
                </c:pt>
                <c:pt idx="11">
                  <c:v>3383</c:v>
                </c:pt>
                <c:pt idx="12">
                  <c:v>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C-42A7-B83F-A0F36119B22E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C-42A7-B83F-A0F36119B22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2668</c:v>
                </c:pt>
                <c:pt idx="1">
                  <c:v>3232</c:v>
                </c:pt>
                <c:pt idx="2">
                  <c:v>3519</c:v>
                </c:pt>
                <c:pt idx="3">
                  <c:v>2608</c:v>
                </c:pt>
                <c:pt idx="4">
                  <c:v>519</c:v>
                </c:pt>
                <c:pt idx="5">
                  <c:v>388</c:v>
                </c:pt>
                <c:pt idx="6">
                  <c:v>687</c:v>
                </c:pt>
                <c:pt idx="7">
                  <c:v>460</c:v>
                </c:pt>
                <c:pt idx="8">
                  <c:v>487</c:v>
                </c:pt>
                <c:pt idx="9">
                  <c:v>2499</c:v>
                </c:pt>
                <c:pt idx="10">
                  <c:v>3397</c:v>
                </c:pt>
                <c:pt idx="11">
                  <c:v>2400</c:v>
                </c:pt>
                <c:pt idx="12">
                  <c:v>22864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C-42A7-B83F-A0F36119B22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C-42A7-B83F-A0F36119B2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CC-42A7-B83F-A0F36119B22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C-42A7-B83F-A0F36119B2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C-42A7-B83F-A0F36119B2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12">
                  <c:v>13260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CC-42A7-B83F-A0F36119B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CC-42A7-B83F-A0F36119B2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CC-42A7-B83F-A0F36119B2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CC-42A7-B83F-A0F36119B2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CC-42A7-B83F-A0F36119B2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CC-42A7-B83F-A0F36119B2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CC-42A7-B83F-A0F36119B2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CC-42A7-B83F-A0F36119B2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CC-42A7-B83F-A0F36119B2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CC-42A7-B83F-A0F36119B2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CC-42A7-B83F-A0F36119B2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CC-42A7-B83F-A0F36119B2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CC-42A7-B83F-A0F36119B2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CC-42A7-B83F-A0F36119B22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-0.17008939357332686</c:v>
                </c:pt>
                <c:pt idx="1">
                  <c:v>-0.18030164533820836</c:v>
                </c:pt>
                <c:pt idx="2">
                  <c:v>8.4321120689655249E-2</c:v>
                </c:pt>
                <c:pt idx="3">
                  <c:v>-0.24810964083175802</c:v>
                </c:pt>
                <c:pt idx="4">
                  <c:v>0.43317972350230405</c:v>
                </c:pt>
                <c:pt idx="12">
                  <c:v>-0.10265953847194964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CC-42A7-B83F-A0F36119B22E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-0.25130775937227545</c:v>
                </c:pt>
                <c:pt idx="1">
                  <c:v>-0.29110671936758892</c:v>
                </c:pt>
                <c:pt idx="2">
                  <c:v>-0.14561664190193169</c:v>
                </c:pt>
                <c:pt idx="3">
                  <c:v>-0.26749539594843463</c:v>
                </c:pt>
                <c:pt idx="4">
                  <c:v>-0.75703125000000004</c:v>
                </c:pt>
                <c:pt idx="12">
                  <c:v>-0.3054318788958148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CC-42A7-B83F-A0F36119B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3C-4517-A683-4C251810E8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5128</c:v>
                </c:pt>
                <c:pt idx="1">
                  <c:v>4340</c:v>
                </c:pt>
                <c:pt idx="2">
                  <c:v>4954</c:v>
                </c:pt>
                <c:pt idx="3">
                  <c:v>2353</c:v>
                </c:pt>
                <c:pt idx="4">
                  <c:v>588</c:v>
                </c:pt>
                <c:pt idx="5">
                  <c:v>1107</c:v>
                </c:pt>
                <c:pt idx="6">
                  <c:v>620</c:v>
                </c:pt>
                <c:pt idx="7">
                  <c:v>677</c:v>
                </c:pt>
                <c:pt idx="8">
                  <c:v>586</c:v>
                </c:pt>
                <c:pt idx="9">
                  <c:v>3682</c:v>
                </c:pt>
                <c:pt idx="10">
                  <c:v>5260</c:v>
                </c:pt>
                <c:pt idx="11">
                  <c:v>6251</c:v>
                </c:pt>
                <c:pt idx="12">
                  <c:v>35546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C-4517-A683-4C251810E893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3C-4517-A683-4C251810E89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1897</c:v>
                </c:pt>
                <c:pt idx="1">
                  <c:v>1725</c:v>
                </c:pt>
                <c:pt idx="2">
                  <c:v>2166</c:v>
                </c:pt>
                <c:pt idx="3">
                  <c:v>1648</c:v>
                </c:pt>
                <c:pt idx="4">
                  <c:v>211</c:v>
                </c:pt>
                <c:pt idx="5">
                  <c:v>298</c:v>
                </c:pt>
                <c:pt idx="6">
                  <c:v>242</c:v>
                </c:pt>
                <c:pt idx="7">
                  <c:v>287</c:v>
                </c:pt>
                <c:pt idx="8">
                  <c:v>382</c:v>
                </c:pt>
                <c:pt idx="9">
                  <c:v>2204</c:v>
                </c:pt>
                <c:pt idx="10">
                  <c:v>4737</c:v>
                </c:pt>
                <c:pt idx="11">
                  <c:v>3908</c:v>
                </c:pt>
                <c:pt idx="12">
                  <c:v>19705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3C-4517-A683-4C251810E89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3C-4517-A683-4C251810E8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3C-4517-A683-4C251810E89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3C-4517-A683-4C251810E8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3C-4517-A683-4C251810E8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12">
                  <c:v>13117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3C-4517-A683-4C251810E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3C-4517-A683-4C251810E8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3C-4517-A683-4C251810E8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3C-4517-A683-4C251810E8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3C-4517-A683-4C251810E8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3C-4517-A683-4C251810E8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3C-4517-A683-4C251810E8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3C-4517-A683-4C251810E8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3C-4517-A683-4C251810E8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3C-4517-A683-4C251810E8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3C-4517-A683-4C251810E8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3C-4517-A683-4C251810E8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3C-4517-A683-4C251810E8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3C-4517-A683-4C251810E89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-0.15090417792558719</c:v>
                </c:pt>
                <c:pt idx="1">
                  <c:v>7.9914919477362512E-2</c:v>
                </c:pt>
                <c:pt idx="2">
                  <c:v>0.34327346662148428</c:v>
                </c:pt>
                <c:pt idx="3">
                  <c:v>-0.28894736842105262</c:v>
                </c:pt>
                <c:pt idx="4">
                  <c:v>-0.41785714285714282</c:v>
                </c:pt>
                <c:pt idx="12">
                  <c:v>-8.7659638781832916E-3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3C-4517-A683-4C251810E893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-0.20339313572542905</c:v>
                </c:pt>
                <c:pt idx="1">
                  <c:v>-0.18110599078341016</c:v>
                </c:pt>
                <c:pt idx="2">
                  <c:v>-0.19983851433185307</c:v>
                </c:pt>
                <c:pt idx="3">
                  <c:v>-0.42583935401614958</c:v>
                </c:pt>
                <c:pt idx="4">
                  <c:v>-0.72278911564625847</c:v>
                </c:pt>
                <c:pt idx="12">
                  <c:v>-0.24454299372228305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3C-4517-A683-4C251810E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1-4743-967D-F100615C24C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1-4743-967D-F100615C24C5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41-4743-967D-F100615C24C5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1-4743-967D-F100615C24C5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41-4743-967D-F100615C24C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1-4743-967D-F100615C24C5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41-4743-967D-F100615C24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41-4743-967D-F100615C24C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12">
                  <c:v>801852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1-4743-967D-F100615C2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1-4743-967D-F100615C24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1-4743-967D-F100615C24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1-4743-967D-F100615C24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41-4743-967D-F100615C24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41-4743-967D-F100615C24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41-4743-967D-F100615C24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41-4743-967D-F100615C24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41-4743-967D-F100615C24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41-4743-967D-F100615C24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41-4743-967D-F100615C24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41-4743-967D-F100615C24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41-4743-967D-F100615C24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41-4743-967D-F100615C24C5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12">
                  <c:v>5.6883200759198393E-2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41-4743-967D-F100615C24C5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12">
                  <c:v>0.11620720183971534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41-4743-967D-F100615C2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4-4E19-ACCF-7FF68E1A531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103762</c:v>
                </c:pt>
                <c:pt idx="1">
                  <c:v>101610</c:v>
                </c:pt>
                <c:pt idx="2">
                  <c:v>120181</c:v>
                </c:pt>
                <c:pt idx="3">
                  <c:v>115932</c:v>
                </c:pt>
                <c:pt idx="4">
                  <c:v>113491</c:v>
                </c:pt>
                <c:pt idx="5">
                  <c:v>114202</c:v>
                </c:pt>
                <c:pt idx="6">
                  <c:v>118640</c:v>
                </c:pt>
                <c:pt idx="7">
                  <c:v>127392</c:v>
                </c:pt>
                <c:pt idx="8">
                  <c:v>108328</c:v>
                </c:pt>
                <c:pt idx="9">
                  <c:v>127037</c:v>
                </c:pt>
                <c:pt idx="10">
                  <c:v>108022</c:v>
                </c:pt>
                <c:pt idx="11">
                  <c:v>112755</c:v>
                </c:pt>
                <c:pt idx="12">
                  <c:v>1371352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4-4E19-ACCF-7FF68E1A531E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4-4E19-ACCF-7FF68E1A531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86205</c:v>
                </c:pt>
                <c:pt idx="1">
                  <c:v>113659</c:v>
                </c:pt>
                <c:pt idx="2">
                  <c:v>123375</c:v>
                </c:pt>
                <c:pt idx="3">
                  <c:v>141494</c:v>
                </c:pt>
                <c:pt idx="4">
                  <c:v>125144</c:v>
                </c:pt>
                <c:pt idx="5">
                  <c:v>123799</c:v>
                </c:pt>
                <c:pt idx="6">
                  <c:v>138653</c:v>
                </c:pt>
                <c:pt idx="7">
                  <c:v>138022</c:v>
                </c:pt>
                <c:pt idx="8">
                  <c:v>116996</c:v>
                </c:pt>
                <c:pt idx="9">
                  <c:v>135198</c:v>
                </c:pt>
                <c:pt idx="10">
                  <c:v>121503</c:v>
                </c:pt>
                <c:pt idx="11">
                  <c:v>126581</c:v>
                </c:pt>
                <c:pt idx="12">
                  <c:v>1490629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4-4E19-ACCF-7FF68E1A531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4-4E19-ACCF-7FF68E1A531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4-4E19-ACCF-7FF68E1A531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74-4E19-ACCF-7FF68E1A53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74-4E19-ACCF-7FF68E1A531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12">
                  <c:v>652775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74-4E19-ACCF-7FF68E1A5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74-4E19-ACCF-7FF68E1A53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74-4E19-ACCF-7FF68E1A53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74-4E19-ACCF-7FF68E1A53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74-4E19-ACCF-7FF68E1A53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74-4E19-ACCF-7FF68E1A53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74-4E19-ACCF-7FF68E1A53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74-4E19-ACCF-7FF68E1A53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74-4E19-ACCF-7FF68E1A53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74-4E19-ACCF-7FF68E1A53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74-4E19-ACCF-7FF68E1A53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74-4E19-ACCF-7FF68E1A53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74-4E19-ACCF-7FF68E1A53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74-4E19-ACCF-7FF68E1A531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5.9968954812004149E-2</c:v>
                </c:pt>
                <c:pt idx="1">
                  <c:v>2.9002320185614883E-2</c:v>
                </c:pt>
                <c:pt idx="2">
                  <c:v>0.13985649158854496</c:v>
                </c:pt>
                <c:pt idx="3">
                  <c:v>-4.9945577244031591E-2</c:v>
                </c:pt>
                <c:pt idx="4">
                  <c:v>6.9123273327695189E-2</c:v>
                </c:pt>
                <c:pt idx="12">
                  <c:v>4.7461717562825134E-2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74-4E19-ACCF-7FF68E1A531E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0.18457624178408283</c:v>
                </c:pt>
                <c:pt idx="1">
                  <c:v>0.22212380671193777</c:v>
                </c:pt>
                <c:pt idx="2">
                  <c:v>0.18169261364109146</c:v>
                </c:pt>
                <c:pt idx="3">
                  <c:v>0.12934306317496458</c:v>
                </c:pt>
                <c:pt idx="4">
                  <c:v>0.16958172894766976</c:v>
                </c:pt>
                <c:pt idx="12">
                  <c:v>0.17622203482673116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74-4E19-ACCF-7FF68E1A5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39-43AD-BEC4-23A85494AC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85879</c:v>
                </c:pt>
                <c:pt idx="1">
                  <c:v>85984</c:v>
                </c:pt>
                <c:pt idx="2">
                  <c:v>100308</c:v>
                </c:pt>
                <c:pt idx="3">
                  <c:v>95760</c:v>
                </c:pt>
                <c:pt idx="4">
                  <c:v>93420</c:v>
                </c:pt>
                <c:pt idx="5">
                  <c:v>96008</c:v>
                </c:pt>
                <c:pt idx="6">
                  <c:v>100301</c:v>
                </c:pt>
                <c:pt idx="7">
                  <c:v>108308</c:v>
                </c:pt>
                <c:pt idx="8">
                  <c:v>92717</c:v>
                </c:pt>
                <c:pt idx="9">
                  <c:v>108418</c:v>
                </c:pt>
                <c:pt idx="10">
                  <c:v>92532</c:v>
                </c:pt>
                <c:pt idx="11">
                  <c:v>97485</c:v>
                </c:pt>
                <c:pt idx="12">
                  <c:v>1157120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9-43AD-BEC4-23A85494AC0E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39-43AD-BEC4-23A85494AC0E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77462</c:v>
                </c:pt>
                <c:pt idx="1">
                  <c:v>101190</c:v>
                </c:pt>
                <c:pt idx="2">
                  <c:v>109531</c:v>
                </c:pt>
                <c:pt idx="3">
                  <c:v>126772</c:v>
                </c:pt>
                <c:pt idx="4">
                  <c:v>113457</c:v>
                </c:pt>
                <c:pt idx="5">
                  <c:v>110209</c:v>
                </c:pt>
                <c:pt idx="6">
                  <c:v>123042</c:v>
                </c:pt>
                <c:pt idx="7">
                  <c:v>121901</c:v>
                </c:pt>
                <c:pt idx="8">
                  <c:v>103802</c:v>
                </c:pt>
                <c:pt idx="9">
                  <c:v>119950</c:v>
                </c:pt>
                <c:pt idx="10">
                  <c:v>107416</c:v>
                </c:pt>
                <c:pt idx="11">
                  <c:v>110632</c:v>
                </c:pt>
                <c:pt idx="12">
                  <c:v>1325364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39-43AD-BEC4-23A85494AC0E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39-43AD-BEC4-23A85494AC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39-43AD-BEC4-23A85494AC0E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39-43AD-BEC4-23A85494AC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39-43AD-BEC4-23A85494AC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12">
                  <c:v>588001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39-43AD-BEC4-23A85494A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39-43AD-BEC4-23A85494AC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39-43AD-BEC4-23A85494AC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39-43AD-BEC4-23A85494AC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39-43AD-BEC4-23A85494AC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39-43AD-BEC4-23A85494AC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39-43AD-BEC4-23A85494AC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39-43AD-BEC4-23A85494AC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39-43AD-BEC4-23A85494AC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39-43AD-BEC4-23A85494AC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39-43AD-BEC4-23A85494AC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39-43AD-BEC4-23A85494AC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39-43AD-BEC4-23A85494AC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39-43AD-BEC4-23A85494AC0E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8.9657132775283754E-2</c:v>
                </c:pt>
                <c:pt idx="1">
                  <c:v>4.3142449371752711E-2</c:v>
                </c:pt>
                <c:pt idx="2">
                  <c:v>0.14758769952204887</c:v>
                </c:pt>
                <c:pt idx="3">
                  <c:v>-4.4414197635887831E-2</c:v>
                </c:pt>
                <c:pt idx="4">
                  <c:v>7.7221188170447652E-2</c:v>
                </c:pt>
                <c:pt idx="12">
                  <c:v>5.9925336678942287E-2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39-43AD-BEC4-23A85494AC0E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0.29448409972170153</c:v>
                </c:pt>
                <c:pt idx="1">
                  <c:v>0.30056754745068859</c:v>
                </c:pt>
                <c:pt idx="2">
                  <c:v>0.26865255014555167</c:v>
                </c:pt>
                <c:pt idx="3">
                  <c:v>0.23169381787802834</c:v>
                </c:pt>
                <c:pt idx="4">
                  <c:v>0.28239135088846079</c:v>
                </c:pt>
                <c:pt idx="12">
                  <c:v>0.27451983413929959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39-43AD-BEC4-23A85494A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3E-4370-84F8-8A3FD2570E1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17883</c:v>
                </c:pt>
                <c:pt idx="1">
                  <c:v>15626</c:v>
                </c:pt>
                <c:pt idx="2">
                  <c:v>19873</c:v>
                </c:pt>
                <c:pt idx="3">
                  <c:v>20172</c:v>
                </c:pt>
                <c:pt idx="4">
                  <c:v>20071</c:v>
                </c:pt>
                <c:pt idx="5">
                  <c:v>18194</c:v>
                </c:pt>
                <c:pt idx="6">
                  <c:v>18339</c:v>
                </c:pt>
                <c:pt idx="7">
                  <c:v>19084</c:v>
                </c:pt>
                <c:pt idx="8">
                  <c:v>15611</c:v>
                </c:pt>
                <c:pt idx="9">
                  <c:v>18619</c:v>
                </c:pt>
                <c:pt idx="10">
                  <c:v>15490</c:v>
                </c:pt>
                <c:pt idx="11">
                  <c:v>15270</c:v>
                </c:pt>
                <c:pt idx="12">
                  <c:v>214232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E-4370-84F8-8A3FD2570E16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3E-4370-84F8-8A3FD2570E16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8743</c:v>
                </c:pt>
                <c:pt idx="1">
                  <c:v>12469</c:v>
                </c:pt>
                <c:pt idx="2">
                  <c:v>13844</c:v>
                </c:pt>
                <c:pt idx="3">
                  <c:v>14722</c:v>
                </c:pt>
                <c:pt idx="4">
                  <c:v>11687</c:v>
                </c:pt>
                <c:pt idx="5">
                  <c:v>13590</c:v>
                </c:pt>
                <c:pt idx="6">
                  <c:v>15611</c:v>
                </c:pt>
                <c:pt idx="7">
                  <c:v>16121</c:v>
                </c:pt>
                <c:pt idx="8">
                  <c:v>13194</c:v>
                </c:pt>
                <c:pt idx="9">
                  <c:v>15248</c:v>
                </c:pt>
                <c:pt idx="10">
                  <c:v>14087</c:v>
                </c:pt>
                <c:pt idx="11">
                  <c:v>15949</c:v>
                </c:pt>
                <c:pt idx="12">
                  <c:v>165265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3E-4370-84F8-8A3FD2570E16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3E-4370-84F8-8A3FD2570E1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3E-4370-84F8-8A3FD2570E16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3E-4370-84F8-8A3FD2570E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3E-4370-84F8-8A3FD2570E1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12">
                  <c:v>64774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3E-4370-84F8-8A3FD257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3E-4370-84F8-8A3FD2570E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3E-4370-84F8-8A3FD2570E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3E-4370-84F8-8A3FD2570E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3E-4370-84F8-8A3FD2570E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3E-4370-84F8-8A3FD2570E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3E-4370-84F8-8A3FD2570E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3E-4370-84F8-8A3FD2570E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3E-4370-84F8-8A3FD2570E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3E-4370-84F8-8A3FD2570E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3E-4370-84F8-8A3FD2570E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3E-4370-84F8-8A3FD2570E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3E-4370-84F8-8A3FD2570E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3E-4370-84F8-8A3FD2570E16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-0.15733964700817904</c:v>
                </c:pt>
                <c:pt idx="1">
                  <c:v>-8.3475550938636234E-2</c:v>
                </c:pt>
                <c:pt idx="2">
                  <c:v>7.7287987155159721E-2</c:v>
                </c:pt>
                <c:pt idx="3">
                  <c:v>-9.7420207217856936E-2</c:v>
                </c:pt>
                <c:pt idx="4">
                  <c:v>-4.6360686138158247E-4</c:v>
                </c:pt>
                <c:pt idx="12">
                  <c:v>-5.3565166569257694E-2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3E-4370-84F8-8A3FD2570E16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-0.34323100150981378</c:v>
                </c:pt>
                <c:pt idx="1">
                  <c:v>-0.20952259055420452</c:v>
                </c:pt>
                <c:pt idx="2">
                  <c:v>-0.25723343229507367</c:v>
                </c:pt>
                <c:pt idx="3">
                  <c:v>-0.35653380924053146</c:v>
                </c:pt>
                <c:pt idx="4">
                  <c:v>-0.35548801753774106</c:v>
                </c:pt>
                <c:pt idx="12">
                  <c:v>-0.30815487316421897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3E-4370-84F8-8A3FD257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D1-4941-8FA8-613C749D2BE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27665</c:v>
                </c:pt>
                <c:pt idx="1">
                  <c:v>28211</c:v>
                </c:pt>
                <c:pt idx="2">
                  <c:v>34858</c:v>
                </c:pt>
                <c:pt idx="3">
                  <c:v>38858</c:v>
                </c:pt>
                <c:pt idx="4">
                  <c:v>33804</c:v>
                </c:pt>
                <c:pt idx="5">
                  <c:v>36941</c:v>
                </c:pt>
                <c:pt idx="6">
                  <c:v>37095</c:v>
                </c:pt>
                <c:pt idx="7">
                  <c:v>37422</c:v>
                </c:pt>
                <c:pt idx="8">
                  <c:v>28438</c:v>
                </c:pt>
                <c:pt idx="9">
                  <c:v>31625</c:v>
                </c:pt>
                <c:pt idx="10">
                  <c:v>28006</c:v>
                </c:pt>
                <c:pt idx="11">
                  <c:v>28440</c:v>
                </c:pt>
                <c:pt idx="12">
                  <c:v>391363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1-4941-8FA8-613C749D2BEF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D1-4941-8FA8-613C749D2BEF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13744</c:v>
                </c:pt>
                <c:pt idx="1">
                  <c:v>17238</c:v>
                </c:pt>
                <c:pt idx="2">
                  <c:v>16928</c:v>
                </c:pt>
                <c:pt idx="3">
                  <c:v>24732</c:v>
                </c:pt>
                <c:pt idx="4">
                  <c:v>20702</c:v>
                </c:pt>
                <c:pt idx="5">
                  <c:v>21190</c:v>
                </c:pt>
                <c:pt idx="6">
                  <c:v>26190</c:v>
                </c:pt>
                <c:pt idx="7">
                  <c:v>26652</c:v>
                </c:pt>
                <c:pt idx="8">
                  <c:v>23399</c:v>
                </c:pt>
                <c:pt idx="9">
                  <c:v>24075</c:v>
                </c:pt>
                <c:pt idx="10">
                  <c:v>24176</c:v>
                </c:pt>
                <c:pt idx="11">
                  <c:v>27394</c:v>
                </c:pt>
                <c:pt idx="12">
                  <c:v>266420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1-4941-8FA8-613C749D2BEF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D1-4941-8FA8-613C749D2BE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D1-4941-8FA8-613C749D2BEF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D1-4941-8FA8-613C749D2B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D1-4941-8FA8-613C749D2BE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12">
                  <c:v>149077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D1-4941-8FA8-613C749D2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D1-4941-8FA8-613C749D2B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D1-4941-8FA8-613C749D2B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D1-4941-8FA8-613C749D2B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D1-4941-8FA8-613C749D2B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D1-4941-8FA8-613C749D2B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D1-4941-8FA8-613C749D2B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D1-4941-8FA8-613C749D2B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D1-4941-8FA8-613C749D2B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D1-4941-8FA8-613C749D2B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D1-4941-8FA8-613C749D2B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D1-4941-8FA8-613C749D2B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D1-4941-8FA8-613C749D2B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D1-4941-8FA8-613C749D2BEF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0.18479824041959225</c:v>
                </c:pt>
                <c:pt idx="1">
                  <c:v>0.15396584440227712</c:v>
                </c:pt>
                <c:pt idx="2">
                  <c:v>0.14867382541241825</c:v>
                </c:pt>
                <c:pt idx="3">
                  <c:v>-6.3390910615461982E-2</c:v>
                </c:pt>
                <c:pt idx="4">
                  <c:v>0.10141383263278558</c:v>
                </c:pt>
                <c:pt idx="12">
                  <c:v>0.10021550133581303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D1-4941-8FA8-613C749D2BEF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1.2506777516717804E-2</c:v>
                </c:pt>
                <c:pt idx="1">
                  <c:v>7.7841976533976176E-2</c:v>
                </c:pt>
                <c:pt idx="2">
                  <c:v>-2.7196052556084704E-2</c:v>
                </c:pt>
                <c:pt idx="3">
                  <c:v>-0.28135776416696689</c:v>
                </c:pt>
                <c:pt idx="4">
                  <c:v>-0.14731984380546681</c:v>
                </c:pt>
                <c:pt idx="12">
                  <c:v>-8.763372420377491E-2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D1-4941-8FA8-613C749D2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E4-42DB-8D52-3A1E4D1CA2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4-42DB-8D52-3A1E4D1CA236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E4-42DB-8D52-3A1E4D1CA23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4-42DB-8D52-3A1E4D1CA23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E4-42DB-8D52-3A1E4D1CA2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4-42DB-8D52-3A1E4D1CA23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E4-42DB-8D52-3A1E4D1CA2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E4-42DB-8D52-3A1E4D1CA2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12">
                  <c:v>801852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E4-42DB-8D52-3A1E4D1CA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E4-42DB-8D52-3A1E4D1CA2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E4-42DB-8D52-3A1E4D1CA2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E4-42DB-8D52-3A1E4D1CA2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E4-42DB-8D52-3A1E4D1CA2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4-42DB-8D52-3A1E4D1CA2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4-42DB-8D52-3A1E4D1CA2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4-42DB-8D52-3A1E4D1CA2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E4-42DB-8D52-3A1E4D1CA2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E4-42DB-8D52-3A1E4D1CA2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E4-42DB-8D52-3A1E4D1CA2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E4-42DB-8D52-3A1E4D1CA2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E4-42DB-8D52-3A1E4D1CA2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E4-42DB-8D52-3A1E4D1CA23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12">
                  <c:v>5.6883200759198393E-2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E4-42DB-8D52-3A1E4D1CA236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12">
                  <c:v>0.11620720183971534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E4-42DB-8D52-3A1E4D1CA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1888332</c:v>
                </c:pt>
                <c:pt idx="1">
                  <c:v>1757049</c:v>
                </c:pt>
                <c:pt idx="2">
                  <c:v>881045</c:v>
                </c:pt>
                <c:pt idx="3">
                  <c:v>550867</c:v>
                </c:pt>
                <c:pt idx="4">
                  <c:v>1762715</c:v>
                </c:pt>
                <c:pt idx="5">
                  <c:v>1715135</c:v>
                </c:pt>
                <c:pt idx="6">
                  <c:v>1770949</c:v>
                </c:pt>
                <c:pt idx="7">
                  <c:v>1796305</c:v>
                </c:pt>
                <c:pt idx="8">
                  <c:v>1586916</c:v>
                </c:pt>
                <c:pt idx="9">
                  <c:v>1707161</c:v>
                </c:pt>
                <c:pt idx="10">
                  <c:v>1640374</c:v>
                </c:pt>
                <c:pt idx="11">
                  <c:v>1615078</c:v>
                </c:pt>
                <c:pt idx="12">
                  <c:v>1634925</c:v>
                </c:pt>
                <c:pt idx="13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2-4249-A83E-44F9ECB71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7.4717893467968199E-2</c:v>
                </c:pt>
                <c:pt idx="1">
                  <c:v>0.99427838532651558</c:v>
                </c:pt>
                <c:pt idx="2">
                  <c:v>0.5993787974229714</c:v>
                </c:pt>
                <c:pt idx="3">
                  <c:v>-0.68748946936969391</c:v>
                </c:pt>
                <c:pt idx="4">
                  <c:v>2.7741256519166146E-2</c:v>
                </c:pt>
                <c:pt idx="5">
                  <c:v>-3.1516435538234022E-2</c:v>
                </c:pt>
                <c:pt idx="6">
                  <c:v>-1.4115642944822815E-2</c:v>
                </c:pt>
                <c:pt idx="7">
                  <c:v>0.13194712259502084</c:v>
                </c:pt>
                <c:pt idx="8">
                  <c:v>-7.0435653110632268E-2</c:v>
                </c:pt>
                <c:pt idx="9">
                  <c:v>4.0714495596735789E-2</c:v>
                </c:pt>
                <c:pt idx="10">
                  <c:v>1.5662401444388463E-2</c:v>
                </c:pt>
                <c:pt idx="11">
                  <c:v>-1.2139394773460599E-2</c:v>
                </c:pt>
                <c:pt idx="12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2-4249-A83E-44F9ECB71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1543103</c:v>
                </c:pt>
                <c:pt idx="1">
                  <c:v>1490629</c:v>
                </c:pt>
                <c:pt idx="2">
                  <c:v>752768</c:v>
                </c:pt>
                <c:pt idx="3">
                  <c:v>441622</c:v>
                </c:pt>
                <c:pt idx="4">
                  <c:v>1371352</c:v>
                </c:pt>
                <c:pt idx="5">
                  <c:v>1336905</c:v>
                </c:pt>
                <c:pt idx="6">
                  <c:v>1350595</c:v>
                </c:pt>
                <c:pt idx="7">
                  <c:v>1404226</c:v>
                </c:pt>
                <c:pt idx="8">
                  <c:v>1271855</c:v>
                </c:pt>
                <c:pt idx="9">
                  <c:v>1360978</c:v>
                </c:pt>
                <c:pt idx="10">
                  <c:v>1300561</c:v>
                </c:pt>
                <c:pt idx="11">
                  <c:v>1280423</c:v>
                </c:pt>
                <c:pt idx="12">
                  <c:v>1293434</c:v>
                </c:pt>
                <c:pt idx="13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2-4EF0-A900-36DDA8BCD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3.5202588974184712E-2</c:v>
                </c:pt>
                <c:pt idx="1">
                  <c:v>0.98019708595476951</c:v>
                </c:pt>
                <c:pt idx="2">
                  <c:v>0.70455276231709463</c:v>
                </c:pt>
                <c:pt idx="3">
                  <c:v>-0.6779659781004439</c:v>
                </c:pt>
                <c:pt idx="4">
                  <c:v>2.5766228714830142E-2</c:v>
                </c:pt>
                <c:pt idx="5">
                  <c:v>-1.0136273272150387E-2</c:v>
                </c:pt>
                <c:pt idx="6">
                  <c:v>-3.8192570141843296E-2</c:v>
                </c:pt>
                <c:pt idx="7">
                  <c:v>0.10407711570894485</c:v>
                </c:pt>
                <c:pt idx="8">
                  <c:v>-6.5484526568394208E-2</c:v>
                </c:pt>
                <c:pt idx="9">
                  <c:v>4.6454568451614442E-2</c:v>
                </c:pt>
                <c:pt idx="10">
                  <c:v>1.5727615014725638E-2</c:v>
                </c:pt>
                <c:pt idx="11">
                  <c:v>-1.0059268582703118E-2</c:v>
                </c:pt>
                <c:pt idx="12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2-4EF0-A900-36DDA8BCD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1377487</c:v>
                </c:pt>
                <c:pt idx="1">
                  <c:v>1325364</c:v>
                </c:pt>
                <c:pt idx="2">
                  <c:v>687822</c:v>
                </c:pt>
                <c:pt idx="3">
                  <c:v>398770</c:v>
                </c:pt>
                <c:pt idx="4">
                  <c:v>1157120</c:v>
                </c:pt>
                <c:pt idx="5">
                  <c:v>1092698</c:v>
                </c:pt>
                <c:pt idx="6">
                  <c:v>1097270</c:v>
                </c:pt>
                <c:pt idx="7">
                  <c:v>1095441</c:v>
                </c:pt>
                <c:pt idx="8">
                  <c:v>1010380</c:v>
                </c:pt>
                <c:pt idx="9">
                  <c:v>1051706</c:v>
                </c:pt>
                <c:pt idx="10">
                  <c:v>1012281</c:v>
                </c:pt>
                <c:pt idx="11">
                  <c:v>1007286</c:v>
                </c:pt>
                <c:pt idx="12">
                  <c:v>1006522</c:v>
                </c:pt>
                <c:pt idx="13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F9-40CE-A996-597556D97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3.9327309327852555E-2</c:v>
                </c:pt>
                <c:pt idx="1">
                  <c:v>0.92689969207149514</c:v>
                </c:pt>
                <c:pt idx="2">
                  <c:v>0.72485894124432626</c:v>
                </c:pt>
                <c:pt idx="3">
                  <c:v>-0.65537714325221241</c:v>
                </c:pt>
                <c:pt idx="4">
                  <c:v>5.8956820640286622E-2</c:v>
                </c:pt>
                <c:pt idx="5">
                  <c:v>-4.1667046396967056E-3</c:v>
                </c:pt>
                <c:pt idx="6">
                  <c:v>1.6696472014468E-3</c:v>
                </c:pt>
                <c:pt idx="7">
                  <c:v>8.4187137512619081E-2</c:v>
                </c:pt>
                <c:pt idx="8">
                  <c:v>-3.9294251435287086E-2</c:v>
                </c:pt>
                <c:pt idx="9">
                  <c:v>3.8946695630956318E-2</c:v>
                </c:pt>
                <c:pt idx="10">
                  <c:v>4.958869675544042E-3</c:v>
                </c:pt>
                <c:pt idx="11">
                  <c:v>7.590494792959479E-4</c:v>
                </c:pt>
                <c:pt idx="12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F9-40CE-A996-597556D97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2-46DC-9418-8FA817F9CD5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42-46DC-9418-8FA817F9CD5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42-46DC-9418-8FA817F9CD5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42-46DC-9418-8FA817F9CD5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42-46DC-9418-8FA817F9CD5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42-46DC-9418-8FA817F9CD5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42-46DC-9418-8FA817F9CD5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42-46DC-9418-8FA817F9CD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1888332</c:v>
                </c:pt>
                <c:pt idx="1">
                  <c:v>181512</c:v>
                </c:pt>
                <c:pt idx="2">
                  <c:v>1706820</c:v>
                </c:pt>
                <c:pt idx="3">
                  <c:v>883653</c:v>
                </c:pt>
                <c:pt idx="4">
                  <c:v>182538</c:v>
                </c:pt>
                <c:pt idx="5">
                  <c:v>65334</c:v>
                </c:pt>
                <c:pt idx="6">
                  <c:v>70878</c:v>
                </c:pt>
                <c:pt idx="7">
                  <c:v>80226</c:v>
                </c:pt>
                <c:pt idx="8">
                  <c:v>24590</c:v>
                </c:pt>
                <c:pt idx="9">
                  <c:v>25667</c:v>
                </c:pt>
                <c:pt idx="10">
                  <c:v>373934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42-46DC-9418-8FA817F9CD55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42-46DC-9418-8FA817F9CD55}"/>
                </c:ext>
              </c:extLst>
            </c:dLbl>
            <c:dLbl>
              <c:idx val="1"/>
              <c:layout>
                <c:manualLayout>
                  <c:x val="-8.8046397532593867E-3"/>
                  <c:y val="-0.166314287637122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42-46DC-9418-8FA817F9CD55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42-46DC-9418-8FA817F9CD55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42-46DC-9418-8FA817F9CD55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42-46DC-9418-8FA817F9CD55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42-46DC-9418-8FA817F9CD55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42-46DC-9418-8FA817F9CD5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42-46DC-9418-8FA817F9CD55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42-46DC-9418-8FA817F9CD5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42-46DC-9418-8FA817F9CD5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42-46DC-9418-8FA817F9CD5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7.4717893467968199E-2</c:v>
                </c:pt>
                <c:pt idx="1">
                  <c:v>-0.12401065595922933</c:v>
                </c:pt>
                <c:pt idx="2">
                  <c:v>0.10128716429620854</c:v>
                </c:pt>
                <c:pt idx="3">
                  <c:v>0.12757296692387299</c:v>
                </c:pt>
                <c:pt idx="4">
                  <c:v>7.819892616022539E-2</c:v>
                </c:pt>
                <c:pt idx="5">
                  <c:v>3.415854121818418E-2</c:v>
                </c:pt>
                <c:pt idx="6">
                  <c:v>-6.6178311221195996E-2</c:v>
                </c:pt>
                <c:pt idx="7">
                  <c:v>-3.1005036657688501E-2</c:v>
                </c:pt>
                <c:pt idx="8">
                  <c:v>7.5489853044086841E-2</c:v>
                </c:pt>
                <c:pt idx="9">
                  <c:v>0.30256280131946212</c:v>
                </c:pt>
                <c:pt idx="10">
                  <c:v>0.12486387947994437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42-46DC-9418-8FA817F9CD5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D42-46DC-9418-8FA817F9CD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D42-46DC-9418-8FA817F9CD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D42-46DC-9418-8FA817F9CD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D42-46DC-9418-8FA817F9CD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D42-46DC-9418-8FA817F9CD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D42-46DC-9418-8FA817F9CD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D42-46DC-9418-8FA817F9CD5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42-46DC-9418-8FA817F9CD5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42-46DC-9418-8FA817F9CD5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42-46DC-9418-8FA817F9CD5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42-46DC-9418-8FA817F9CD5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42-46DC-9418-8FA817F9CD5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42-46DC-9418-8FA817F9CD5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42-46DC-9418-8FA817F9CD5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42-46DC-9418-8FA817F9CD5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42-46DC-9418-8FA817F9CD5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42-46DC-9418-8FA817F9CD5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42-46DC-9418-8FA817F9CD5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9.6122927536047689E-2</c:v>
                </c:pt>
                <c:pt idx="2">
                  <c:v>0.90387707246395232</c:v>
                </c:pt>
                <c:pt idx="3">
                  <c:v>0.46795425804360674</c:v>
                </c:pt>
                <c:pt idx="4">
                  <c:v>9.6666264195067395E-2</c:v>
                </c:pt>
                <c:pt idx="5">
                  <c:v>3.4598788772313344E-2</c:v>
                </c:pt>
                <c:pt idx="6">
                  <c:v>3.753471317543737E-2</c:v>
                </c:pt>
                <c:pt idx="7">
                  <c:v>4.2485113846505808E-2</c:v>
                </c:pt>
                <c:pt idx="8">
                  <c:v>1.3022074508084383E-2</c:v>
                </c:pt>
                <c:pt idx="9">
                  <c:v>1.3592419129686941E-2</c:v>
                </c:pt>
                <c:pt idx="10">
                  <c:v>0.19802344079325035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D42-46DC-9418-8FA817F9C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07-403E-93A5-551B43581BF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07-403E-93A5-551B43581BF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207-403E-93A5-551B43581B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207-403E-93A5-551B43581BF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207-403E-93A5-551B43581BF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207-403E-93A5-551B43581BF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207-403E-93A5-551B43581BF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207-403E-93A5-551B43581B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191773</c:v>
                </c:pt>
                <c:pt idx="1">
                  <c:v>16677</c:v>
                </c:pt>
                <c:pt idx="2">
                  <c:v>175096</c:v>
                </c:pt>
                <c:pt idx="3">
                  <c:v>100258</c:v>
                </c:pt>
                <c:pt idx="4">
                  <c:v>16630</c:v>
                </c:pt>
                <c:pt idx="5">
                  <c:v>5838</c:v>
                </c:pt>
                <c:pt idx="6">
                  <c:v>8885</c:v>
                </c:pt>
                <c:pt idx="7">
                  <c:v>6962</c:v>
                </c:pt>
                <c:pt idx="8">
                  <c:v>768</c:v>
                </c:pt>
                <c:pt idx="9">
                  <c:v>210</c:v>
                </c:pt>
                <c:pt idx="10">
                  <c:v>35545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07-403E-93A5-551B43581BFA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07-403E-93A5-551B43581BFA}"/>
                </c:ext>
              </c:extLst>
            </c:dLbl>
            <c:dLbl>
              <c:idx val="1"/>
              <c:layout>
                <c:manualLayout>
                  <c:x val="-9.1468876652948464E-3"/>
                  <c:y val="-0.14102240979276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07-403E-93A5-551B43581BFA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07-403E-93A5-551B43581BFA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07-403E-93A5-551B43581BFA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07-403E-93A5-551B43581BFA}"/>
                </c:ext>
              </c:extLst>
            </c:dLbl>
            <c:dLbl>
              <c:idx val="5"/>
              <c:layout>
                <c:manualLayout>
                  <c:x val="-9.2813577300450804E-3"/>
                  <c:y val="0.21608126051912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07-403E-93A5-551B43581BFA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07-403E-93A5-551B43581BFA}"/>
                </c:ext>
              </c:extLst>
            </c:dLbl>
            <c:dLbl>
              <c:idx val="7"/>
              <c:layout>
                <c:manualLayout>
                  <c:x val="-5.2363979562220593E-3"/>
                  <c:y val="0.19004053064795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07-403E-93A5-551B43581BFA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07-403E-93A5-551B43581BFA}"/>
                </c:ext>
              </c:extLst>
            </c:dLbl>
            <c:dLbl>
              <c:idx val="9"/>
              <c:layout>
                <c:manualLayout>
                  <c:x val="-2.3827719625738905E-3"/>
                  <c:y val="0.173861537984443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07-403E-93A5-551B43581BFA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07-403E-93A5-551B43581BF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6.3839347627104637E-2</c:v>
                </c:pt>
                <c:pt idx="1">
                  <c:v>-1.2727918541321381E-2</c:v>
                </c:pt>
                <c:pt idx="2">
                  <c:v>7.1756042920188667E-2</c:v>
                </c:pt>
                <c:pt idx="3">
                  <c:v>0.10297256265264365</c:v>
                </c:pt>
                <c:pt idx="4">
                  <c:v>-1.9226232602028825E-2</c:v>
                </c:pt>
                <c:pt idx="5">
                  <c:v>-0.10267445434983091</c:v>
                </c:pt>
                <c:pt idx="6">
                  <c:v>2.3499596820642843E-2</c:v>
                </c:pt>
                <c:pt idx="7">
                  <c:v>-6.5754159957058467E-2</c:v>
                </c:pt>
                <c:pt idx="8">
                  <c:v>0.44090056285178236</c:v>
                </c:pt>
                <c:pt idx="9">
                  <c:v>-0.45595854922279788</c:v>
                </c:pt>
                <c:pt idx="10">
                  <c:v>0.11213666656237287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07-403E-93A5-551B43581BF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207-403E-93A5-551B43581BF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207-403E-93A5-551B43581BF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207-403E-93A5-551B43581BF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207-403E-93A5-551B43581BF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207-403E-93A5-551B43581BF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207-403E-93A5-551B43581BF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207-403E-93A5-551B43581BFA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07-403E-93A5-551B43581BFA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207-403E-93A5-551B43581BFA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07-403E-93A5-551B43581BFA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07-403E-93A5-551B43581BFA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07-403E-93A5-551B43581BFA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07-403E-93A5-551B43581BFA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07-403E-93A5-551B43581BFA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07-403E-93A5-551B43581BFA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07-403E-93A5-551B43581BFA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207-403E-93A5-551B43581BFA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207-403E-93A5-551B43581BF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8.6962189672164486E-2</c:v>
                </c:pt>
                <c:pt idx="2">
                  <c:v>0.91303781032783549</c:v>
                </c:pt>
                <c:pt idx="3">
                  <c:v>0.52279517971768708</c:v>
                </c:pt>
                <c:pt idx="4">
                  <c:v>8.6717108247772109E-2</c:v>
                </c:pt>
                <c:pt idx="5">
                  <c:v>3.0442241608568465E-2</c:v>
                </c:pt>
                <c:pt idx="6">
                  <c:v>4.6330818206942584E-2</c:v>
                </c:pt>
                <c:pt idx="7">
                  <c:v>3.6303337800420291E-2</c:v>
                </c:pt>
                <c:pt idx="8">
                  <c:v>4.0047347645393253E-3</c:v>
                </c:pt>
                <c:pt idx="9">
                  <c:v>1.0950446621787217E-3</c:v>
                </c:pt>
                <c:pt idx="10">
                  <c:v>0.18534934531972697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207-403E-93A5-551B43581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5-4130-A89F-6579D0CA670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05-4130-A89F-6579D0CA67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05-4130-A89F-6579D0CA67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05-4130-A89F-6579D0CA67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05-4130-A89F-6579D0CA67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05-4130-A89F-6579D0CA670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05-4130-A89F-6579D0CA670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05-4130-A89F-6579D0CA67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801852</c:v>
                </c:pt>
                <c:pt idx="1">
                  <c:v>49810</c:v>
                </c:pt>
                <c:pt idx="2">
                  <c:v>752042</c:v>
                </c:pt>
                <c:pt idx="3">
                  <c:v>376629</c:v>
                </c:pt>
                <c:pt idx="4">
                  <c:v>78866</c:v>
                </c:pt>
                <c:pt idx="5">
                  <c:v>28446</c:v>
                </c:pt>
                <c:pt idx="6">
                  <c:v>30041</c:v>
                </c:pt>
                <c:pt idx="7">
                  <c:v>34121</c:v>
                </c:pt>
                <c:pt idx="8">
                  <c:v>13260</c:v>
                </c:pt>
                <c:pt idx="9">
                  <c:v>13117</c:v>
                </c:pt>
                <c:pt idx="10">
                  <c:v>177562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05-4130-A89F-6579D0CA670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05-4130-A89F-6579D0CA6705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05-4130-A89F-6579D0CA6705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05-4130-A89F-6579D0CA6705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05-4130-A89F-6579D0CA6705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05-4130-A89F-6579D0CA6705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05-4130-A89F-6579D0CA6705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05-4130-A89F-6579D0CA670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05-4130-A89F-6579D0CA6705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05-4130-A89F-6579D0CA670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05-4130-A89F-6579D0CA670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05-4130-A89F-6579D0CA670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5.6883200759198393E-2</c:v>
                </c:pt>
                <c:pt idx="1">
                  <c:v>-0.12773185766321093</c:v>
                </c:pt>
                <c:pt idx="2">
                  <c:v>7.1909417310085155E-2</c:v>
                </c:pt>
                <c:pt idx="3">
                  <c:v>8.977983281298374E-2</c:v>
                </c:pt>
                <c:pt idx="4">
                  <c:v>3.6251593151746864E-2</c:v>
                </c:pt>
                <c:pt idx="5">
                  <c:v>-1.3011345893619186E-2</c:v>
                </c:pt>
                <c:pt idx="6">
                  <c:v>4.4214258403142193E-2</c:v>
                </c:pt>
                <c:pt idx="7">
                  <c:v>3.7301635556636459E-2</c:v>
                </c:pt>
                <c:pt idx="8">
                  <c:v>-0.10265953847194964</c:v>
                </c:pt>
                <c:pt idx="9">
                  <c:v>-8.7659638781832916E-3</c:v>
                </c:pt>
                <c:pt idx="10">
                  <c:v>0.10021129073233004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005-4130-A89F-6579D0CA670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005-4130-A89F-6579D0CA670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005-4130-A89F-6579D0CA670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005-4130-A89F-6579D0CA670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005-4130-A89F-6579D0CA670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005-4130-A89F-6579D0CA670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005-4130-A89F-6579D0CA670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005-4130-A89F-6579D0CA670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05-4130-A89F-6579D0CA670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05-4130-A89F-6579D0CA670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05-4130-A89F-6579D0CA670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05-4130-A89F-6579D0CA670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05-4130-A89F-6579D0CA670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05-4130-A89F-6579D0CA670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05-4130-A89F-6579D0CA670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05-4130-A89F-6579D0CA670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05-4130-A89F-6579D0CA670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05-4130-A89F-6579D0CA670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05-4130-A89F-6579D0CA670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6.2118695220564395E-2</c:v>
                </c:pt>
                <c:pt idx="2">
                  <c:v>0.93788130477943565</c:v>
                </c:pt>
                <c:pt idx="3">
                  <c:v>0.46969889705332157</c:v>
                </c:pt>
                <c:pt idx="4">
                  <c:v>9.8354808618049211E-2</c:v>
                </c:pt>
                <c:pt idx="5">
                  <c:v>3.5475374508013947E-2</c:v>
                </c:pt>
                <c:pt idx="6">
                  <c:v>3.7464519637040249E-2</c:v>
                </c:pt>
                <c:pt idx="7">
                  <c:v>4.2552740405960202E-2</c:v>
                </c:pt>
                <c:pt idx="8">
                  <c:v>1.6536717498989838E-2</c:v>
                </c:pt>
                <c:pt idx="9">
                  <c:v>1.6358380349490928E-2</c:v>
                </c:pt>
                <c:pt idx="10">
                  <c:v>0.22143986670856966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005-4130-A89F-6579D0CA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86-43A6-B700-661C2CC28B9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86-43A6-B700-661C2CC28B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86-43A6-B700-661C2CC28B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86-43A6-B700-661C2CC28B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86-43A6-B700-661C2CC28B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86-43A6-B700-661C2CC28B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86-43A6-B700-661C2CC28B9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186-43A6-B700-661C2CC28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652775</c:v>
                </c:pt>
                <c:pt idx="1">
                  <c:v>37960</c:v>
                </c:pt>
                <c:pt idx="2">
                  <c:v>614815</c:v>
                </c:pt>
                <c:pt idx="3">
                  <c:v>300106</c:v>
                </c:pt>
                <c:pt idx="4">
                  <c:v>71536</c:v>
                </c:pt>
                <c:pt idx="5">
                  <c:v>19753</c:v>
                </c:pt>
                <c:pt idx="6">
                  <c:v>25328</c:v>
                </c:pt>
                <c:pt idx="7">
                  <c:v>31773</c:v>
                </c:pt>
                <c:pt idx="8">
                  <c:v>11517</c:v>
                </c:pt>
                <c:pt idx="9">
                  <c:v>11011</c:v>
                </c:pt>
                <c:pt idx="10">
                  <c:v>143791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86-43A6-B700-661C2CC28B96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6-43A6-B700-661C2CC28B96}"/>
                </c:ext>
              </c:extLst>
            </c:dLbl>
            <c:dLbl>
              <c:idx val="1"/>
              <c:layout>
                <c:manualLayout>
                  <c:x val="-6.4950711709962266E-3"/>
                  <c:y val="0.23587934966775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86-43A6-B700-661C2CC28B96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6-43A6-B700-661C2CC28B96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86-43A6-B700-661C2CC28B96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86-43A6-B700-661C2CC28B96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86-43A6-B700-661C2CC28B96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86-43A6-B700-661C2CC28B96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86-43A6-B700-661C2CC28B96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86-43A6-B700-661C2CC28B96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86-43A6-B700-661C2CC28B96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86-43A6-B700-661C2CC28B9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4.7461717562825134E-2</c:v>
                </c:pt>
                <c:pt idx="1">
                  <c:v>-0.15424548269946303</c:v>
                </c:pt>
                <c:pt idx="2">
                  <c:v>6.3116230974868293E-2</c:v>
                </c:pt>
                <c:pt idx="3">
                  <c:v>6.9854658106099254E-2</c:v>
                </c:pt>
                <c:pt idx="4">
                  <c:v>2.6591851671139199E-2</c:v>
                </c:pt>
                <c:pt idx="5">
                  <c:v>-0.10429420033555525</c:v>
                </c:pt>
                <c:pt idx="6">
                  <c:v>9.115974495950363E-2</c:v>
                </c:pt>
                <c:pt idx="7">
                  <c:v>3.6233774704846455E-2</c:v>
                </c:pt>
                <c:pt idx="8">
                  <c:v>-7.9450083926144943E-2</c:v>
                </c:pt>
                <c:pt idx="9">
                  <c:v>-2.9183565508728582E-2</c:v>
                </c:pt>
                <c:pt idx="10">
                  <c:v>0.12039114851176569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86-43A6-B700-661C2CC28B9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186-43A6-B700-661C2CC28B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186-43A6-B700-661C2CC28B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186-43A6-B700-661C2CC28B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186-43A6-B700-661C2CC28B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186-43A6-B700-661C2CC28B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186-43A6-B700-661C2CC28B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186-43A6-B700-661C2CC28B9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86-43A6-B700-661C2CC28B9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86-43A6-B700-661C2CC28B9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86-43A6-B700-661C2CC28B9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86-43A6-B700-661C2CC28B9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86-43A6-B700-661C2CC28B9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86-43A6-B700-661C2CC28B9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86-43A6-B700-661C2CC28B9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86-43A6-B700-661C2CC28B9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86-43A6-B700-661C2CC28B9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86-43A6-B700-661C2CC28B9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86-43A6-B700-661C2CC28B9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5.8151736815901342E-2</c:v>
                </c:pt>
                <c:pt idx="2">
                  <c:v>0.94184826318409864</c:v>
                </c:pt>
                <c:pt idx="3">
                  <c:v>0.45973880739918044</c:v>
                </c:pt>
                <c:pt idx="4">
                  <c:v>0.10958753015970281</c:v>
                </c:pt>
                <c:pt idx="5">
                  <c:v>3.0260043659760254E-2</c:v>
                </c:pt>
                <c:pt idx="6">
                  <c:v>3.8800505534066103E-2</c:v>
                </c:pt>
                <c:pt idx="7">
                  <c:v>4.8673739037187393E-2</c:v>
                </c:pt>
                <c:pt idx="8">
                  <c:v>1.7643138906974071E-2</c:v>
                </c:pt>
                <c:pt idx="9">
                  <c:v>1.6867986672283713E-2</c:v>
                </c:pt>
                <c:pt idx="10">
                  <c:v>0.2202765118149439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186-43A6-B700-661C2CC28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8-4EFE-AACE-4BFC1CFC2AF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88-4EFE-AACE-4BFC1CFC2A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88-4EFE-AACE-4BFC1CFC2A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88-4EFE-AACE-4BFC1CFC2A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88-4EFE-AACE-4BFC1CFC2A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88-4EFE-AACE-4BFC1CFC2A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88-4EFE-AACE-4BFC1CFC2AF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288-4EFE-AACE-4BFC1CFC2A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149077</c:v>
                </c:pt>
                <c:pt idx="1">
                  <c:v>11850</c:v>
                </c:pt>
                <c:pt idx="2">
                  <c:v>137227</c:v>
                </c:pt>
                <c:pt idx="3">
                  <c:v>76523</c:v>
                </c:pt>
                <c:pt idx="4">
                  <c:v>7330</c:v>
                </c:pt>
                <c:pt idx="5">
                  <c:v>8693</c:v>
                </c:pt>
                <c:pt idx="6">
                  <c:v>4713</c:v>
                </c:pt>
                <c:pt idx="7">
                  <c:v>2348</c:v>
                </c:pt>
                <c:pt idx="8">
                  <c:v>1743</c:v>
                </c:pt>
                <c:pt idx="9">
                  <c:v>2106</c:v>
                </c:pt>
                <c:pt idx="10">
                  <c:v>33771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88-4EFE-AACE-4BFC1CFC2AFF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88-4EFE-AACE-4BFC1CFC2AFF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88-4EFE-AACE-4BFC1CFC2AFF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88-4EFE-AACE-4BFC1CFC2AFF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88-4EFE-AACE-4BFC1CFC2AFF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88-4EFE-AACE-4BFC1CFC2AFF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88-4EFE-AACE-4BFC1CFC2AFF}"/>
                </c:ext>
              </c:extLst>
            </c:dLbl>
            <c:dLbl>
              <c:idx val="6"/>
              <c:layout>
                <c:manualLayout>
                  <c:x val="-5.1691629238469292E-3"/>
                  <c:y val="0.2116021211634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88-4EFE-AACE-4BFC1CFC2AFF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88-4EFE-AACE-4BFC1CFC2AFF}"/>
                </c:ext>
              </c:extLst>
            </c:dLbl>
            <c:dLbl>
              <c:idx val="8"/>
              <c:layout>
                <c:manualLayout>
                  <c:x val="-5.1018234892476148E-3"/>
                  <c:y val="0.224163896806132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88-4EFE-AACE-4BFC1CFC2AFF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88-4EFE-AACE-4BFC1CFC2AFF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88-4EFE-AACE-4BFC1CFC2AF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0.10021550133581303</c:v>
                </c:pt>
                <c:pt idx="1">
                  <c:v>-3.035758121266674E-2</c:v>
                </c:pt>
                <c:pt idx="2">
                  <c:v>0.11315979460888892</c:v>
                </c:pt>
                <c:pt idx="3">
                  <c:v>0.17564910124443078</c:v>
                </c:pt>
                <c:pt idx="4">
                  <c:v>0.14103362391033625</c:v>
                </c:pt>
                <c:pt idx="5">
                  <c:v>0.28442671394799057</c:v>
                </c:pt>
                <c:pt idx="6">
                  <c:v>-0.15188051106712253</c:v>
                </c:pt>
                <c:pt idx="7">
                  <c:v>5.1971326164874654E-2</c:v>
                </c:pt>
                <c:pt idx="8">
                  <c:v>-0.23080317740511913</c:v>
                </c:pt>
                <c:pt idx="9">
                  <c:v>0.11369645690111052</c:v>
                </c:pt>
                <c:pt idx="10">
                  <c:v>2.1846349360041151E-2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88-4EFE-AACE-4BFC1CFC2AF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288-4EFE-AACE-4BFC1CFC2A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288-4EFE-AACE-4BFC1CFC2A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288-4EFE-AACE-4BFC1CFC2A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288-4EFE-AACE-4BFC1CFC2A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288-4EFE-AACE-4BFC1CFC2A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288-4EFE-AACE-4BFC1CFC2A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288-4EFE-AACE-4BFC1CFC2AFF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88-4EFE-AACE-4BFC1CFC2AFF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88-4EFE-AACE-4BFC1CFC2AFF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88-4EFE-AACE-4BFC1CFC2AFF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88-4EFE-AACE-4BFC1CFC2AFF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88-4EFE-AACE-4BFC1CFC2AFF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88-4EFE-AACE-4BFC1CFC2AFF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88-4EFE-AACE-4BFC1CFC2AFF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88-4EFE-AACE-4BFC1CFC2AFF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88-4EFE-AACE-4BFC1CFC2AFF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88-4EFE-AACE-4BFC1CFC2AFF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88-4EFE-AACE-4BFC1CFC2AF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7.9489123070627929E-2</c:v>
                </c:pt>
                <c:pt idx="2">
                  <c:v>0.92051087692937206</c:v>
                </c:pt>
                <c:pt idx="3">
                  <c:v>0.51331191263575204</c:v>
                </c:pt>
                <c:pt idx="4">
                  <c:v>4.916922127491162E-2</c:v>
                </c:pt>
                <c:pt idx="5">
                  <c:v>5.8312147413752624E-2</c:v>
                </c:pt>
                <c:pt idx="6">
                  <c:v>3.1614534770621892E-2</c:v>
                </c:pt>
                <c:pt idx="7">
                  <c:v>1.5750249870872101E-2</c:v>
                </c:pt>
                <c:pt idx="8">
                  <c:v>1.1691944431401223E-2</c:v>
                </c:pt>
                <c:pt idx="9">
                  <c:v>1.4126927695083748E-2</c:v>
                </c:pt>
                <c:pt idx="10">
                  <c:v>0.22653393883697687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288-4EFE-AACE-4BFC1CFC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0A-4144-90CC-A867FA695B6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0A-4144-90CC-A867FA695B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0A-4144-90CC-A867FA695B6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0A-4144-90CC-A867FA695B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0A-4144-90CC-A867FA695B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0A-4144-90CC-A867FA695B6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0A-4144-90CC-A867FA695B6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0A-4144-90CC-A867FA695B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191773</c:v>
                </c:pt>
                <c:pt idx="1">
                  <c:v>16677</c:v>
                </c:pt>
                <c:pt idx="2">
                  <c:v>175096</c:v>
                </c:pt>
                <c:pt idx="3">
                  <c:v>100258</c:v>
                </c:pt>
                <c:pt idx="4">
                  <c:v>16630</c:v>
                </c:pt>
                <c:pt idx="5">
                  <c:v>5838</c:v>
                </c:pt>
                <c:pt idx="6">
                  <c:v>8885</c:v>
                </c:pt>
                <c:pt idx="7">
                  <c:v>6962</c:v>
                </c:pt>
                <c:pt idx="8">
                  <c:v>768</c:v>
                </c:pt>
                <c:pt idx="9">
                  <c:v>210</c:v>
                </c:pt>
                <c:pt idx="10">
                  <c:v>35545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0A-4144-90CC-A867FA695B6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0A-4144-90CC-A867FA695B6C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0A-4144-90CC-A867FA695B6C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A-4144-90CC-A867FA695B6C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A-4144-90CC-A867FA695B6C}"/>
                </c:ext>
              </c:extLst>
            </c:dLbl>
            <c:dLbl>
              <c:idx val="4"/>
              <c:layout>
                <c:manualLayout>
                  <c:x val="-3.8432546766976809E-3"/>
                  <c:y val="0.227180061138974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0A-4144-90CC-A867FA695B6C}"/>
                </c:ext>
              </c:extLst>
            </c:dLbl>
            <c:dLbl>
              <c:idx val="5"/>
              <c:layout>
                <c:manualLayout>
                  <c:x val="-6.6295412357464866E-3"/>
                  <c:y val="0.20892050147866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0A-4144-90CC-A867FA695B6C}"/>
                </c:ext>
              </c:extLst>
            </c:dLbl>
            <c:dLbl>
              <c:idx val="6"/>
              <c:layout>
                <c:manualLayout>
                  <c:x val="-7.8209794181455239E-3"/>
                  <c:y val="-0.11301895533734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0A-4144-90CC-A867FA695B6C}"/>
                </c:ext>
              </c:extLst>
            </c:dLbl>
            <c:dLbl>
              <c:idx val="7"/>
              <c:layout>
                <c:manualLayout>
                  <c:x val="-1.0540030944819248E-2"/>
                  <c:y val="0.211522807769329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0A-4144-90CC-A867FA695B6C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0A-4144-90CC-A867FA695B6C}"/>
                </c:ext>
              </c:extLst>
            </c:dLbl>
            <c:dLbl>
              <c:idx val="9"/>
              <c:layout>
                <c:manualLayout>
                  <c:x val="-7.6864049511710794E-3"/>
                  <c:y val="0.17624845766459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0A-4144-90CC-A867FA695B6C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0A-4144-90CC-A867FA695B6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6.3839347627104637E-2</c:v>
                </c:pt>
                <c:pt idx="1">
                  <c:v>-1.2727918541321381E-2</c:v>
                </c:pt>
                <c:pt idx="2">
                  <c:v>7.1756042920188667E-2</c:v>
                </c:pt>
                <c:pt idx="3">
                  <c:v>0.10297256265264365</c:v>
                </c:pt>
                <c:pt idx="4">
                  <c:v>-1.9226232602028825E-2</c:v>
                </c:pt>
                <c:pt idx="5">
                  <c:v>-0.10267445434983091</c:v>
                </c:pt>
                <c:pt idx="6">
                  <c:v>2.3499596820642843E-2</c:v>
                </c:pt>
                <c:pt idx="7">
                  <c:v>-6.5754159957058467E-2</c:v>
                </c:pt>
                <c:pt idx="8">
                  <c:v>0.44090056285178236</c:v>
                </c:pt>
                <c:pt idx="9">
                  <c:v>-0.45595854922279788</c:v>
                </c:pt>
                <c:pt idx="10">
                  <c:v>0.11213666656237287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0A-4144-90CC-A867FA695B6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50A-4144-90CC-A867FA695B6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50A-4144-90CC-A867FA695B6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50A-4144-90CC-A867FA695B6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50A-4144-90CC-A867FA695B6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50A-4144-90CC-A867FA695B6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50A-4144-90CC-A867FA695B6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50A-4144-90CC-A867FA695B6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0A-4144-90CC-A867FA695B6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0A-4144-90CC-A867FA695B6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0A-4144-90CC-A867FA695B6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0A-4144-90CC-A867FA695B6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0A-4144-90CC-A867FA695B6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0A-4144-90CC-A867FA695B6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0A-4144-90CC-A867FA695B6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0A-4144-90CC-A867FA695B6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0A-4144-90CC-A867FA695B6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0A-4144-90CC-A867FA695B6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0A-4144-90CC-A867FA695B6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8.6962189672164486E-2</c:v>
                </c:pt>
                <c:pt idx="2">
                  <c:v>0.91303781032783549</c:v>
                </c:pt>
                <c:pt idx="3">
                  <c:v>0.52279517971768708</c:v>
                </c:pt>
                <c:pt idx="4">
                  <c:v>8.6717108247772109E-2</c:v>
                </c:pt>
                <c:pt idx="5">
                  <c:v>3.0442241608568465E-2</c:v>
                </c:pt>
                <c:pt idx="6">
                  <c:v>4.6330818206942584E-2</c:v>
                </c:pt>
                <c:pt idx="7">
                  <c:v>3.6303337800420291E-2</c:v>
                </c:pt>
                <c:pt idx="8">
                  <c:v>4.0047347645393253E-3</c:v>
                </c:pt>
                <c:pt idx="9">
                  <c:v>1.0950446621787217E-3</c:v>
                </c:pt>
                <c:pt idx="10">
                  <c:v>0.18534934531972697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50A-4144-90CC-A867FA69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AC-45D8-A4F7-0593FDA4824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AC-45D8-A4F7-0593FDA482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AC-45D8-A4F7-0593FDA482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AC-45D8-A4F7-0593FDA4824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AC-45D8-A4F7-0593FDA4824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AC-45D8-A4F7-0593FDA4824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AC-45D8-A4F7-0593FDA4824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AC-45D8-A4F7-0593FDA482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970339</c:v>
                </c:pt>
                <c:pt idx="1">
                  <c:v>56915</c:v>
                </c:pt>
                <c:pt idx="2">
                  <c:v>20638</c:v>
                </c:pt>
                <c:pt idx="3">
                  <c:v>36277</c:v>
                </c:pt>
                <c:pt idx="4">
                  <c:v>913424</c:v>
                </c:pt>
                <c:pt idx="5">
                  <c:v>451884</c:v>
                </c:pt>
                <c:pt idx="6">
                  <c:v>96357</c:v>
                </c:pt>
                <c:pt idx="7">
                  <c:v>36167</c:v>
                </c:pt>
                <c:pt idx="8">
                  <c:v>36509</c:v>
                </c:pt>
                <c:pt idx="9">
                  <c:v>42672</c:v>
                </c:pt>
                <c:pt idx="10">
                  <c:v>16771</c:v>
                </c:pt>
                <c:pt idx="11">
                  <c:v>16950</c:v>
                </c:pt>
                <c:pt idx="12">
                  <c:v>216114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AC-45D8-A4F7-0593FDA4824B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845814619234646E-3"/>
                  <c:y val="-0.484415012033270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C-45D8-A4F7-0593FDA4824B}"/>
                </c:ext>
              </c:extLst>
            </c:dLbl>
            <c:dLbl>
              <c:idx val="1"/>
              <c:layout>
                <c:manualLayout>
                  <c:x val="-3.8432546766976566E-3"/>
                  <c:y val="-0.130470345342170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C-45D8-A4F7-0593FDA4824B}"/>
                </c:ext>
              </c:extLst>
            </c:dLbl>
            <c:dLbl>
              <c:idx val="2"/>
              <c:layout>
                <c:manualLayout>
                  <c:x val="2.4308037055885426E-17"/>
                  <c:y val="-0.105024465926721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2E-4699-B4B7-EF1283D7F9E4}"/>
                </c:ext>
              </c:extLst>
            </c:dLbl>
            <c:dLbl>
              <c:idx val="3"/>
              <c:layout>
                <c:manualLayout>
                  <c:x val="-5.3036329885971893E-3"/>
                  <c:y val="-0.10741138560687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2E-4699-B4B7-EF1283D7F9E4}"/>
                </c:ext>
              </c:extLst>
            </c:dLbl>
            <c:dLbl>
              <c:idx val="4"/>
              <c:layout>
                <c:manualLayout>
                  <c:x val="-6.4277317363969121E-3"/>
                  <c:y val="-0.463190973308787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C-45D8-A4F7-0593FDA4824B}"/>
                </c:ext>
              </c:extLst>
            </c:dLbl>
            <c:dLbl>
              <c:idx val="5"/>
              <c:layout>
                <c:manualLayout>
                  <c:x val="-5.1018234892476148E-3"/>
                  <c:y val="-0.28861956165253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C-45D8-A4F7-0593FDA4824B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AC-45D8-A4F7-0593FDA4824B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AC-45D8-A4F7-0593FDA4824B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AC-45D8-A4F7-0593FDA4824B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AC-45D8-A4F7-0593FDA4824B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AC-45D8-A4F7-0593FDA4824B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AC-45D8-A4F7-0593FDA4824B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AC-45D8-A4F7-0593FDA4824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5.8716411135987689E-2</c:v>
                </c:pt>
                <c:pt idx="1">
                  <c:v>-0.12123457933824322</c:v>
                </c:pt>
                <c:pt idx="2">
                  <c:v>-0.22646176911544225</c:v>
                </c:pt>
                <c:pt idx="3">
                  <c:v>-4.7522776800483113E-2</c:v>
                </c:pt>
                <c:pt idx="4">
                  <c:v>7.2399757207748161E-2</c:v>
                </c:pt>
                <c:pt idx="5">
                  <c:v>8.2209135519222487E-2</c:v>
                </c:pt>
                <c:pt idx="6">
                  <c:v>4.2339603864002706E-2</c:v>
                </c:pt>
                <c:pt idx="7">
                  <c:v>3.7671429391174627E-2</c:v>
                </c:pt>
                <c:pt idx="8">
                  <c:v>-4.3362059561470323E-3</c:v>
                </c:pt>
                <c:pt idx="9">
                  <c:v>5.8070914951648955E-2</c:v>
                </c:pt>
                <c:pt idx="10">
                  <c:v>-5.9763413130010656E-2</c:v>
                </c:pt>
                <c:pt idx="11">
                  <c:v>3.7839823659074234E-2</c:v>
                </c:pt>
                <c:pt idx="12">
                  <c:v>0.10410961703519028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AC-45D8-A4F7-0593FDA4824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6AC-45D8-A4F7-0593FDA482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6AC-45D8-A4F7-0593FDA482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6AC-45D8-A4F7-0593FDA482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6AC-45D8-A4F7-0593FDA482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6AC-45D8-A4F7-0593FDA482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6AC-45D8-A4F7-0593FDA4824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6AC-45D8-A4F7-0593FDA4824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AC-45D8-A4F7-0593FDA4824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AC-45D8-A4F7-0593FDA4824B}"/>
                </c:ext>
              </c:extLst>
            </c:dLbl>
            <c:dLbl>
              <c:idx val="2"/>
              <c:layout>
                <c:manualLayout>
                  <c:x val="0"/>
                  <c:y val="5.96729920038189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2E-4699-B4B7-EF1283D7F9E4}"/>
                </c:ext>
              </c:extLst>
            </c:dLbl>
            <c:dLbl>
              <c:idx val="3"/>
              <c:layout>
                <c:manualLayout>
                  <c:x val="-4.8616074111770853E-17"/>
                  <c:y val="5.4899152643513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2E-4699-B4B7-EF1283D7F9E4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AC-45D8-A4F7-0593FDA4824B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AC-45D8-A4F7-0593FDA4824B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AC-45D8-A4F7-0593FDA4824B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AC-45D8-A4F7-0593FDA4824B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AC-45D8-A4F7-0593FDA4824B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AC-45D8-A4F7-0593FDA4824B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AC-45D8-A4F7-0593FDA4824B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AC-45D8-A4F7-0593FDA4824B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AC-45D8-A4F7-0593FDA4824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5.8654758800790241E-2</c:v>
                </c:pt>
                <c:pt idx="2">
                  <c:v>2.1268855523688113E-2</c:v>
                </c:pt>
                <c:pt idx="3">
                  <c:v>3.7385903277102124E-2</c:v>
                </c:pt>
                <c:pt idx="4">
                  <c:v>0.94134524119920981</c:v>
                </c:pt>
                <c:pt idx="5">
                  <c:v>0.46569703990048839</c:v>
                </c:pt>
                <c:pt idx="6">
                  <c:v>9.9302408745809451E-2</c:v>
                </c:pt>
                <c:pt idx="7">
                  <c:v>3.7272540833667406E-2</c:v>
                </c:pt>
                <c:pt idx="8">
                  <c:v>3.7624994975982623E-2</c:v>
                </c:pt>
                <c:pt idx="9">
                  <c:v>4.3976383511329549E-2</c:v>
                </c:pt>
                <c:pt idx="10">
                  <c:v>1.728365035312401E-2</c:v>
                </c:pt>
                <c:pt idx="11">
                  <c:v>1.7468121965622325E-2</c:v>
                </c:pt>
                <c:pt idx="12">
                  <c:v>0.222720100913186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6AC-45D8-A4F7-0593FDA4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3-4538-A14F-28050EC95E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7712</c:v>
                </c:pt>
                <c:pt idx="1">
                  <c:v>6892</c:v>
                </c:pt>
                <c:pt idx="2">
                  <c:v>10253</c:v>
                </c:pt>
                <c:pt idx="3">
                  <c:v>18049</c:v>
                </c:pt>
                <c:pt idx="4">
                  <c:v>20501</c:v>
                </c:pt>
                <c:pt idx="5">
                  <c:v>26877</c:v>
                </c:pt>
                <c:pt idx="6">
                  <c:v>28822</c:v>
                </c:pt>
                <c:pt idx="7">
                  <c:v>41205</c:v>
                </c:pt>
                <c:pt idx="8">
                  <c:v>22805</c:v>
                </c:pt>
                <c:pt idx="9">
                  <c:v>17145</c:v>
                </c:pt>
                <c:pt idx="10">
                  <c:v>10324</c:v>
                </c:pt>
                <c:pt idx="11">
                  <c:v>12402</c:v>
                </c:pt>
                <c:pt idx="12">
                  <c:v>222987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3-4538-A14F-28050EC95EBB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3-4538-A14F-28050EC95EB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8963</c:v>
                </c:pt>
                <c:pt idx="1">
                  <c:v>9611</c:v>
                </c:pt>
                <c:pt idx="2">
                  <c:v>8161</c:v>
                </c:pt>
                <c:pt idx="3">
                  <c:v>17904</c:v>
                </c:pt>
                <c:pt idx="4">
                  <c:v>21254</c:v>
                </c:pt>
                <c:pt idx="5">
                  <c:v>22658</c:v>
                </c:pt>
                <c:pt idx="6">
                  <c:v>30318</c:v>
                </c:pt>
                <c:pt idx="7">
                  <c:v>33443</c:v>
                </c:pt>
                <c:pt idx="8">
                  <c:v>19659</c:v>
                </c:pt>
                <c:pt idx="9">
                  <c:v>12335</c:v>
                </c:pt>
                <c:pt idx="10">
                  <c:v>10001</c:v>
                </c:pt>
                <c:pt idx="11">
                  <c:v>12901</c:v>
                </c:pt>
                <c:pt idx="12">
                  <c:v>207208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53-4538-A14F-28050EC95EB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53-4538-A14F-28050EC95E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53-4538-A14F-28050EC95EB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53-4538-A14F-28050EC95E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53-4538-A14F-28050EC95E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12">
                  <c:v>49810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53-4538-A14F-28050EC95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53-4538-A14F-28050EC95E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53-4538-A14F-28050EC95E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53-4538-A14F-28050EC95E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53-4538-A14F-28050EC95E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53-4538-A14F-28050EC95E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53-4538-A14F-28050EC95E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53-4538-A14F-28050EC95E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53-4538-A14F-28050EC95E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53-4538-A14F-28050EC95E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53-4538-A14F-28050EC95E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53-4538-A14F-28050EC95E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53-4538-A14F-28050EC95E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53-4538-A14F-28050EC95EB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-0.18652612282309811</c:v>
                </c:pt>
                <c:pt idx="1">
                  <c:v>0.1824941905499613</c:v>
                </c:pt>
                <c:pt idx="2">
                  <c:v>0.26042632066728455</c:v>
                </c:pt>
                <c:pt idx="3">
                  <c:v>-0.50370655098566797</c:v>
                </c:pt>
                <c:pt idx="4">
                  <c:v>5.3720652606445984E-3</c:v>
                </c:pt>
                <c:pt idx="12">
                  <c:v>-0.12773185766321093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53-4538-A14F-28050EC95EBB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-7.9356846473029097E-2</c:v>
                </c:pt>
                <c:pt idx="1">
                  <c:v>0.1075159605339524</c:v>
                </c:pt>
                <c:pt idx="2">
                  <c:v>6.1152833317077882E-2</c:v>
                </c:pt>
                <c:pt idx="3">
                  <c:v>-0.49925203612388502</c:v>
                </c:pt>
                <c:pt idx="4">
                  <c:v>-0.26057265499243942</c:v>
                </c:pt>
                <c:pt idx="12">
                  <c:v>-0.21444004605169775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53-4538-A14F-28050EC95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32-4AFA-BCC7-CA0B6CDCE7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32-4AFA-BCC7-CA0B6CDCE727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32-4AFA-BCC7-CA0B6CDCE727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32-4AFA-BCC7-CA0B6CDCE727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32-4AFA-BCC7-CA0B6CDCE7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32-4AFA-BCC7-CA0B6CDCE727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32-4AFA-BCC7-CA0B6CDCE7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32-4AFA-BCC7-CA0B6CDCE7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12">
                  <c:v>5660857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32-4AFA-BCC7-CA0B6CDCE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32-4AFA-BCC7-CA0B6CDCE7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32-4AFA-BCC7-CA0B6CDCE7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2-4AFA-BCC7-CA0B6CDCE7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2-4AFA-BCC7-CA0B6CDCE7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2-4AFA-BCC7-CA0B6CDCE7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2-4AFA-BCC7-CA0B6CDCE7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2-4AFA-BCC7-CA0B6CDCE7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2-4AFA-BCC7-CA0B6CDCE7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2-4AFA-BCC7-CA0B6CDCE7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2-4AFA-BCC7-CA0B6CDCE7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32-4AFA-BCC7-CA0B6CDCE7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32-4AFA-BCC7-CA0B6CDCE7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32-4AFA-BCC7-CA0B6CDCE72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12">
                  <c:v>4.2936117121312956E-2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32-4AFA-BCC7-CA0B6CDCE727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12">
                  <c:v>7.3732845636524713E-2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32-4AFA-BCC7-CA0B6CDCE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FA-4B28-AAAF-D7FA13FE18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49730</c:v>
                </c:pt>
                <c:pt idx="1">
                  <c:v>38806</c:v>
                </c:pt>
                <c:pt idx="2">
                  <c:v>54279</c:v>
                </c:pt>
                <c:pt idx="3">
                  <c:v>74199</c:v>
                </c:pt>
                <c:pt idx="4">
                  <c:v>79372</c:v>
                </c:pt>
                <c:pt idx="5">
                  <c:v>104444</c:v>
                </c:pt>
                <c:pt idx="6">
                  <c:v>132915</c:v>
                </c:pt>
                <c:pt idx="7">
                  <c:v>192488</c:v>
                </c:pt>
                <c:pt idx="8">
                  <c:v>109655</c:v>
                </c:pt>
                <c:pt idx="9">
                  <c:v>76048</c:v>
                </c:pt>
                <c:pt idx="10">
                  <c:v>45987</c:v>
                </c:pt>
                <c:pt idx="11">
                  <c:v>55656</c:v>
                </c:pt>
                <c:pt idx="12">
                  <c:v>1013579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A-4B28-AAAF-D7FA13FE1821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FA-4B28-AAAF-D7FA13FE1821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44512</c:v>
                </c:pt>
                <c:pt idx="1">
                  <c:v>38037</c:v>
                </c:pt>
                <c:pt idx="2">
                  <c:v>39226</c:v>
                </c:pt>
                <c:pt idx="3">
                  <c:v>70700</c:v>
                </c:pt>
                <c:pt idx="4">
                  <c:v>79634</c:v>
                </c:pt>
                <c:pt idx="5">
                  <c:v>87469</c:v>
                </c:pt>
                <c:pt idx="6">
                  <c:v>131999</c:v>
                </c:pt>
                <c:pt idx="7">
                  <c:v>165148</c:v>
                </c:pt>
                <c:pt idx="8">
                  <c:v>90471</c:v>
                </c:pt>
                <c:pt idx="9">
                  <c:v>58177</c:v>
                </c:pt>
                <c:pt idx="10">
                  <c:v>48949</c:v>
                </c:pt>
                <c:pt idx="11">
                  <c:v>69802</c:v>
                </c:pt>
                <c:pt idx="12">
                  <c:v>924124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FA-4B28-AAAF-D7FA13FE1821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FA-4B28-AAAF-D7FA13FE18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FA-4B28-AAAF-D7FA13FE1821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FA-4B28-AAAF-D7FA13FE18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FA-4B28-AAAF-D7FA13FE18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12">
                  <c:v>229018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FA-4B28-AAAF-D7FA13FE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FA-4B28-AAAF-D7FA13FE18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FA-4B28-AAAF-D7FA13FE18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FA-4B28-AAAF-D7FA13FE18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FA-4B28-AAAF-D7FA13FE18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FA-4B28-AAAF-D7FA13FE18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FA-4B28-AAAF-D7FA13FE18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FA-4B28-AAAF-D7FA13FE18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FA-4B28-AAAF-D7FA13FE18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FA-4B28-AAAF-D7FA13FE18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FA-4B28-AAAF-D7FA13FE18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FA-4B28-AAAF-D7FA13FE18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FA-4B28-AAAF-D7FA13FE18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FA-4B28-AAAF-D7FA13FE1821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-0.17349853171889451</c:v>
                </c:pt>
                <c:pt idx="1">
                  <c:v>0.2482521771127193</c:v>
                </c:pt>
                <c:pt idx="2">
                  <c:v>0.23830460780865281</c:v>
                </c:pt>
                <c:pt idx="3">
                  <c:v>-0.4654217114713729</c:v>
                </c:pt>
                <c:pt idx="4">
                  <c:v>3.634314692210161E-2</c:v>
                </c:pt>
                <c:pt idx="12">
                  <c:v>-9.1266928287152993E-2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FA-4B28-AAAF-D7FA13FE1821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-0.17369796903277701</c:v>
                </c:pt>
                <c:pt idx="1">
                  <c:v>4.9013039220739074E-2</c:v>
                </c:pt>
                <c:pt idx="2">
                  <c:v>-9.1969269883380278E-2</c:v>
                </c:pt>
                <c:pt idx="3">
                  <c:v>-0.47337565196296449</c:v>
                </c:pt>
                <c:pt idx="4">
                  <c:v>-0.25847906062591341</c:v>
                </c:pt>
                <c:pt idx="12">
                  <c:v>-0.22729818547434766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FA-4B28-AAAF-D7FA13FE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AF-404B-BD82-9B40F6FD06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32515</c:v>
                </c:pt>
                <c:pt idx="1">
                  <c:v>25675</c:v>
                </c:pt>
                <c:pt idx="2">
                  <c:v>28454</c:v>
                </c:pt>
                <c:pt idx="3">
                  <c:v>47066</c:v>
                </c:pt>
                <c:pt idx="4">
                  <c:v>44206</c:v>
                </c:pt>
                <c:pt idx="5">
                  <c:v>59890</c:v>
                </c:pt>
                <c:pt idx="6">
                  <c:v>78337</c:v>
                </c:pt>
                <c:pt idx="7">
                  <c:v>113973</c:v>
                </c:pt>
                <c:pt idx="8">
                  <c:v>62330</c:v>
                </c:pt>
                <c:pt idx="9">
                  <c:v>46379</c:v>
                </c:pt>
                <c:pt idx="10">
                  <c:v>29955</c:v>
                </c:pt>
                <c:pt idx="11">
                  <c:v>35447</c:v>
                </c:pt>
                <c:pt idx="12">
                  <c:v>604227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F-404B-BD82-9B40F6FD06BD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AF-404B-BD82-9B40F6FD06B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30162</c:v>
                </c:pt>
                <c:pt idx="1">
                  <c:v>26209</c:v>
                </c:pt>
                <c:pt idx="2">
                  <c:v>27580</c:v>
                </c:pt>
                <c:pt idx="3">
                  <c:v>45950</c:v>
                </c:pt>
                <c:pt idx="4">
                  <c:v>53768</c:v>
                </c:pt>
                <c:pt idx="5">
                  <c:v>59477</c:v>
                </c:pt>
                <c:pt idx="6">
                  <c:v>95238</c:v>
                </c:pt>
                <c:pt idx="7">
                  <c:v>115097</c:v>
                </c:pt>
                <c:pt idx="8">
                  <c:v>63414</c:v>
                </c:pt>
                <c:pt idx="9">
                  <c:v>42541</c:v>
                </c:pt>
                <c:pt idx="10">
                  <c:v>32686</c:v>
                </c:pt>
                <c:pt idx="11">
                  <c:v>45431</c:v>
                </c:pt>
                <c:pt idx="12">
                  <c:v>637553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AF-404B-BD82-9B40F6FD06B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F-404B-BD82-9B40F6FD06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AF-404B-BD82-9B40F6FD06B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AF-404B-BD82-9B40F6FD06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AF-404B-BD82-9B40F6FD06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12">
                  <c:v>155220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AF-404B-BD82-9B40F6FD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AF-404B-BD82-9B40F6FD06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AF-404B-BD82-9B40F6FD06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AF-404B-BD82-9B40F6FD06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AF-404B-BD82-9B40F6FD06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AF-404B-BD82-9B40F6FD06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AF-404B-BD82-9B40F6FD06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AF-404B-BD82-9B40F6FD06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AF-404B-BD82-9B40F6FD06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AF-404B-BD82-9B40F6FD06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AF-404B-BD82-9B40F6FD06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AF-404B-BD82-9B40F6FD06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AF-404B-BD82-9B40F6FD06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AF-404B-BD82-9B40F6FD06B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-3.597768825534553E-2</c:v>
                </c:pt>
                <c:pt idx="1">
                  <c:v>0.11976833627437666</c:v>
                </c:pt>
                <c:pt idx="2">
                  <c:v>0.28462331513230743</c:v>
                </c:pt>
                <c:pt idx="3">
                  <c:v>-0.47131669625143569</c:v>
                </c:pt>
                <c:pt idx="4">
                  <c:v>6.8097705403404873E-2</c:v>
                </c:pt>
                <c:pt idx="12">
                  <c:v>-6.6475013983027909E-2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AF-404B-BD82-9B40F6FD06BD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-4.3241580808857427E-2</c:v>
                </c:pt>
                <c:pt idx="1">
                  <c:v>-3.610516066212266E-2</c:v>
                </c:pt>
                <c:pt idx="2">
                  <c:v>0.18236451816967736</c:v>
                </c:pt>
                <c:pt idx="3">
                  <c:v>-0.46211702715335912</c:v>
                </c:pt>
                <c:pt idx="4">
                  <c:v>-8.6006424467266918E-2</c:v>
                </c:pt>
                <c:pt idx="12">
                  <c:v>-0.12756581757683405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AF-404B-BD82-9B40F6FD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4-4D63-8637-96B5B30EB5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17215</c:v>
                </c:pt>
                <c:pt idx="1">
                  <c:v>13131</c:v>
                </c:pt>
                <c:pt idx="2">
                  <c:v>25825</c:v>
                </c:pt>
                <c:pt idx="3">
                  <c:v>27133</c:v>
                </c:pt>
                <c:pt idx="4">
                  <c:v>35166</c:v>
                </c:pt>
                <c:pt idx="5">
                  <c:v>44554</c:v>
                </c:pt>
                <c:pt idx="6">
                  <c:v>54578</c:v>
                </c:pt>
                <c:pt idx="7">
                  <c:v>78515</c:v>
                </c:pt>
                <c:pt idx="8">
                  <c:v>47325</c:v>
                </c:pt>
                <c:pt idx="9">
                  <c:v>29669</c:v>
                </c:pt>
                <c:pt idx="10">
                  <c:v>16032</c:v>
                </c:pt>
                <c:pt idx="11">
                  <c:v>20209</c:v>
                </c:pt>
                <c:pt idx="12">
                  <c:v>409352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4-4D63-8637-96B5B30EB59C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4-4D63-8637-96B5B30EB59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14350</c:v>
                </c:pt>
                <c:pt idx="1">
                  <c:v>11828</c:v>
                </c:pt>
                <c:pt idx="2">
                  <c:v>11646</c:v>
                </c:pt>
                <c:pt idx="3">
                  <c:v>24750</c:v>
                </c:pt>
                <c:pt idx="4">
                  <c:v>25866</c:v>
                </c:pt>
                <c:pt idx="5">
                  <c:v>27992</c:v>
                </c:pt>
                <c:pt idx="6">
                  <c:v>36761</c:v>
                </c:pt>
                <c:pt idx="7">
                  <c:v>50051</c:v>
                </c:pt>
                <c:pt idx="8">
                  <c:v>27057</c:v>
                </c:pt>
                <c:pt idx="9">
                  <c:v>15636</c:v>
                </c:pt>
                <c:pt idx="10">
                  <c:v>16263</c:v>
                </c:pt>
                <c:pt idx="11">
                  <c:v>24371</c:v>
                </c:pt>
                <c:pt idx="12">
                  <c:v>286571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4-4D63-8637-96B5B30EB59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4-4D63-8637-96B5B30EB5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C4-4D63-8637-96B5B30EB59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C4-4D63-8637-96B5B30EB5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C4-4D63-8637-96B5B30EB5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12">
                  <c:v>73798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C4-4D63-8637-96B5B30EB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C4-4D63-8637-96B5B30EB5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C4-4D63-8637-96B5B30EB5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4-4D63-8637-96B5B30EB5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4-4D63-8637-96B5B30EB5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4-4D63-8637-96B5B30EB5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4-4D63-8637-96B5B30EB5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4-4D63-8637-96B5B30EB5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4-4D63-8637-96B5B30EB5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C4-4D63-8637-96B5B30EB5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C4-4D63-8637-96B5B30EB5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C4-4D63-8637-96B5B30EB5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C4-4D63-8637-96B5B30EB5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C4-4D63-8637-96B5B30EB59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-0.42784273269142592</c:v>
                </c:pt>
                <c:pt idx="1">
                  <c:v>0.51840928551041765</c:v>
                </c:pt>
                <c:pt idx="2">
                  <c:v>0.14919562183207224</c:v>
                </c:pt>
                <c:pt idx="3">
                  <c:v>-0.4542245140817136</c:v>
                </c:pt>
                <c:pt idx="4">
                  <c:v>-2.6998523518245054E-2</c:v>
                </c:pt>
                <c:pt idx="12">
                  <c:v>-0.13934177687588922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C4-4D63-8637-96B5B30EB59C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-0.42009875108916639</c:v>
                </c:pt>
                <c:pt idx="1">
                  <c:v>0.21544436828878233</c:v>
                </c:pt>
                <c:pt idx="2">
                  <c:v>-0.3942303969022265</c:v>
                </c:pt>
                <c:pt idx="3">
                  <c:v>-0.49290531824715289</c:v>
                </c:pt>
                <c:pt idx="4">
                  <c:v>-0.47528863106409602</c:v>
                </c:pt>
                <c:pt idx="12">
                  <c:v>-0.37707436481809742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C4-4D63-8637-96B5B30EB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CC-4EB3-B46C-88E64B0AC8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1059399</c:v>
                </c:pt>
                <c:pt idx="1">
                  <c:v>976914</c:v>
                </c:pt>
                <c:pt idx="2">
                  <c:v>1063787</c:v>
                </c:pt>
                <c:pt idx="3">
                  <c:v>971252</c:v>
                </c:pt>
                <c:pt idx="4">
                  <c:v>904390</c:v>
                </c:pt>
                <c:pt idx="5">
                  <c:v>955559</c:v>
                </c:pt>
                <c:pt idx="6">
                  <c:v>1050150</c:v>
                </c:pt>
                <c:pt idx="7">
                  <c:v>1079362</c:v>
                </c:pt>
                <c:pt idx="8">
                  <c:v>951062</c:v>
                </c:pt>
                <c:pt idx="9">
                  <c:v>1083071</c:v>
                </c:pt>
                <c:pt idx="10">
                  <c:v>978510</c:v>
                </c:pt>
                <c:pt idx="11">
                  <c:v>1018910</c:v>
                </c:pt>
                <c:pt idx="12">
                  <c:v>12092366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CC-4EB3-B46C-88E64B0AC8A4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CC-4EB3-B46C-88E64B0AC8A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741846</c:v>
                </c:pt>
                <c:pt idx="1">
                  <c:v>874447</c:v>
                </c:pt>
                <c:pt idx="2">
                  <c:v>1017822</c:v>
                </c:pt>
                <c:pt idx="3">
                  <c:v>1046375</c:v>
                </c:pt>
                <c:pt idx="4">
                  <c:v>916073</c:v>
                </c:pt>
                <c:pt idx="5">
                  <c:v>942395</c:v>
                </c:pt>
                <c:pt idx="6">
                  <c:v>1047957</c:v>
                </c:pt>
                <c:pt idx="7">
                  <c:v>1076405</c:v>
                </c:pt>
                <c:pt idx="8">
                  <c:v>923259</c:v>
                </c:pt>
                <c:pt idx="9">
                  <c:v>1066955</c:v>
                </c:pt>
                <c:pt idx="10">
                  <c:v>1015209</c:v>
                </c:pt>
                <c:pt idx="11">
                  <c:v>1039520</c:v>
                </c:pt>
                <c:pt idx="12">
                  <c:v>11708263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CC-4EB3-B46C-88E64B0AC8A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CC-4EB3-B46C-88E64B0AC8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CC-4EB3-B46C-88E64B0AC8A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CC-4EB3-B46C-88E64B0AC8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CC-4EB3-B46C-88E64B0AC8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12">
                  <c:v>5431839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CC-4EB3-B46C-88E64B0A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CC-4EB3-B46C-88E64B0AC8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CC-4EB3-B46C-88E64B0AC8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CC-4EB3-B46C-88E64B0AC8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CC-4EB3-B46C-88E64B0AC8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CC-4EB3-B46C-88E64B0AC8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CC-4EB3-B46C-88E64B0AC8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CC-4EB3-B46C-88E64B0AC8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CC-4EB3-B46C-88E64B0AC8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CC-4EB3-B46C-88E64B0AC8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CC-4EB3-B46C-88E64B0AC8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CC-4EB3-B46C-88E64B0AC8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CC-4EB3-B46C-88E64B0AC8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CC-4EB3-B46C-88E64B0AC8A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6.4640537051577018E-2</c:v>
                </c:pt>
                <c:pt idx="1">
                  <c:v>2.7647281790928124E-2</c:v>
                </c:pt>
                <c:pt idx="2">
                  <c:v>8.6083792596175934E-2</c:v>
                </c:pt>
                <c:pt idx="3">
                  <c:v>1.9213023577599575E-2</c:v>
                </c:pt>
                <c:pt idx="4">
                  <c:v>4.8804557712833097E-2</c:v>
                </c:pt>
                <c:pt idx="12">
                  <c:v>4.947071837742989E-2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CC-4EB3-B46C-88E64B0AC8A4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6.1062923412236625E-2</c:v>
                </c:pt>
                <c:pt idx="1">
                  <c:v>9.8987218936364973E-2</c:v>
                </c:pt>
                <c:pt idx="2">
                  <c:v>8.0582861042671095E-2</c:v>
                </c:pt>
                <c:pt idx="3">
                  <c:v>8.6028136878997463E-2</c:v>
                </c:pt>
                <c:pt idx="4">
                  <c:v>0.13868684969979772</c:v>
                </c:pt>
                <c:pt idx="12">
                  <c:v>9.1664117633108777E-2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CC-4EB3-B46C-88E64B0AC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F3-4D90-AE14-55844061D6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453772</c:v>
                </c:pt>
                <c:pt idx="1">
                  <c:v>421449</c:v>
                </c:pt>
                <c:pt idx="2">
                  <c:v>488430</c:v>
                </c:pt>
                <c:pt idx="3">
                  <c:v>463768</c:v>
                </c:pt>
                <c:pt idx="4">
                  <c:v>451101</c:v>
                </c:pt>
                <c:pt idx="5">
                  <c:v>482201</c:v>
                </c:pt>
                <c:pt idx="6">
                  <c:v>492814</c:v>
                </c:pt>
                <c:pt idx="7">
                  <c:v>529315</c:v>
                </c:pt>
                <c:pt idx="8">
                  <c:v>493327</c:v>
                </c:pt>
                <c:pt idx="9">
                  <c:v>521682</c:v>
                </c:pt>
                <c:pt idx="10">
                  <c:v>411956</c:v>
                </c:pt>
                <c:pt idx="11">
                  <c:v>440250</c:v>
                </c:pt>
                <c:pt idx="12">
                  <c:v>5650065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3-4D90-AE14-55844061D642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F3-4D90-AE14-55844061D642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287804</c:v>
                </c:pt>
                <c:pt idx="1">
                  <c:v>387845</c:v>
                </c:pt>
                <c:pt idx="2">
                  <c:v>471283</c:v>
                </c:pt>
                <c:pt idx="3">
                  <c:v>499381</c:v>
                </c:pt>
                <c:pt idx="4">
                  <c:v>490237</c:v>
                </c:pt>
                <c:pt idx="5">
                  <c:v>521079</c:v>
                </c:pt>
                <c:pt idx="6">
                  <c:v>562174</c:v>
                </c:pt>
                <c:pt idx="7">
                  <c:v>591418</c:v>
                </c:pt>
                <c:pt idx="8">
                  <c:v>521203</c:v>
                </c:pt>
                <c:pt idx="9">
                  <c:v>572438</c:v>
                </c:pt>
                <c:pt idx="10">
                  <c:v>445764</c:v>
                </c:pt>
                <c:pt idx="11">
                  <c:v>489037</c:v>
                </c:pt>
                <c:pt idx="12">
                  <c:v>5839663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F3-4D90-AE14-55844061D642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F3-4D90-AE14-55844061D6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F3-4D90-AE14-55844061D642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F3-4D90-AE14-55844061D6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F3-4D90-AE14-55844061D6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12">
                  <c:v>2621459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F3-4D90-AE14-55844061D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F3-4D90-AE14-55844061D6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F3-4D90-AE14-55844061D6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F3-4D90-AE14-55844061D6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F3-4D90-AE14-55844061D6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F3-4D90-AE14-55844061D6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F3-4D90-AE14-55844061D6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F3-4D90-AE14-55844061D6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F3-4D90-AE14-55844061D6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F3-4D90-AE14-55844061D6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F3-4D90-AE14-55844061D6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F3-4D90-AE14-55844061D6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F3-4D90-AE14-55844061D6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F3-4D90-AE14-55844061D64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9.3509438680373869E-2</c:v>
                </c:pt>
                <c:pt idx="1">
                  <c:v>1.5551392509592032E-2</c:v>
                </c:pt>
                <c:pt idx="2">
                  <c:v>3.9950725732816883E-2</c:v>
                </c:pt>
                <c:pt idx="3">
                  <c:v>6.7467831901879327E-2</c:v>
                </c:pt>
                <c:pt idx="4">
                  <c:v>7.5202246095366965E-2</c:v>
                </c:pt>
                <c:pt idx="12">
                  <c:v>5.8848928592922567E-2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F3-4D90-AE14-55844061D642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0.11788960094496792</c:v>
                </c:pt>
                <c:pt idx="1">
                  <c:v>9.7190881933519879E-2</c:v>
                </c:pt>
                <c:pt idx="2">
                  <c:v>8.1993325553303409E-2</c:v>
                </c:pt>
                <c:pt idx="3">
                  <c:v>0.16202282175570537</c:v>
                </c:pt>
                <c:pt idx="4">
                  <c:v>0.29548593330540163</c:v>
                </c:pt>
                <c:pt idx="12">
                  <c:v>0.15050954128118255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F3-4D90-AE14-55844061D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FB-4A6E-9668-C1463537A0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155896</c:v>
                </c:pt>
                <c:pt idx="1">
                  <c:v>138102</c:v>
                </c:pt>
                <c:pt idx="2">
                  <c:v>152215</c:v>
                </c:pt>
                <c:pt idx="3">
                  <c:v>135917</c:v>
                </c:pt>
                <c:pt idx="4">
                  <c:v>138172</c:v>
                </c:pt>
                <c:pt idx="5">
                  <c:v>153690</c:v>
                </c:pt>
                <c:pt idx="6">
                  <c:v>161985</c:v>
                </c:pt>
                <c:pt idx="7">
                  <c:v>153414</c:v>
                </c:pt>
                <c:pt idx="8">
                  <c:v>156073</c:v>
                </c:pt>
                <c:pt idx="9">
                  <c:v>161015</c:v>
                </c:pt>
                <c:pt idx="10">
                  <c:v>156127</c:v>
                </c:pt>
                <c:pt idx="11">
                  <c:v>151225</c:v>
                </c:pt>
                <c:pt idx="12">
                  <c:v>1813831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B-4A6E-9668-C1463537A0DE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FB-4A6E-9668-C1463537A0D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89583</c:v>
                </c:pt>
                <c:pt idx="1">
                  <c:v>91975</c:v>
                </c:pt>
                <c:pt idx="2">
                  <c:v>129712</c:v>
                </c:pt>
                <c:pt idx="3">
                  <c:v>128074</c:v>
                </c:pt>
                <c:pt idx="4">
                  <c:v>110814</c:v>
                </c:pt>
                <c:pt idx="5">
                  <c:v>119906</c:v>
                </c:pt>
                <c:pt idx="6">
                  <c:v>113982</c:v>
                </c:pt>
                <c:pt idx="7">
                  <c:v>122390</c:v>
                </c:pt>
                <c:pt idx="8">
                  <c:v>113401</c:v>
                </c:pt>
                <c:pt idx="9">
                  <c:v>119919</c:v>
                </c:pt>
                <c:pt idx="10">
                  <c:v>151513</c:v>
                </c:pt>
                <c:pt idx="11">
                  <c:v>129270</c:v>
                </c:pt>
                <c:pt idx="12">
                  <c:v>1420539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FB-4A6E-9668-C1463537A0D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FB-4A6E-9668-C1463537A0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FB-4A6E-9668-C1463537A0D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FB-4A6E-9668-C1463537A0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FB-4A6E-9668-C1463537A0D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12">
                  <c:v>624862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FB-4A6E-9668-C1463537A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FB-4A6E-9668-C1463537A0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FB-4A6E-9668-C1463537A0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FB-4A6E-9668-C1463537A0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FB-4A6E-9668-C1463537A0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FB-4A6E-9668-C1463537A0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FB-4A6E-9668-C1463537A0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FB-4A6E-9668-C1463537A0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FB-4A6E-9668-C1463537A0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FB-4A6E-9668-C1463537A0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FB-4A6E-9668-C1463537A0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FB-4A6E-9668-C1463537A0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FB-4A6E-9668-C1463537A0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FB-4A6E-9668-C1463537A0D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3.1130154628637774E-2</c:v>
                </c:pt>
                <c:pt idx="1">
                  <c:v>3.1356532610960608E-2</c:v>
                </c:pt>
                <c:pt idx="2">
                  <c:v>8.764919369925539E-2</c:v>
                </c:pt>
                <c:pt idx="3">
                  <c:v>-3.9769114526131522E-2</c:v>
                </c:pt>
                <c:pt idx="4">
                  <c:v>-2.6878121620925843E-2</c:v>
                </c:pt>
                <c:pt idx="12">
                  <c:v>1.8473484502744775E-2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FB-4A6E-9668-C1463537A0DE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-0.1911274182788526</c:v>
                </c:pt>
                <c:pt idx="1">
                  <c:v>-0.10401732053120161</c:v>
                </c:pt>
                <c:pt idx="2">
                  <c:v>-4.5113819268797428E-2</c:v>
                </c:pt>
                <c:pt idx="3">
                  <c:v>-0.14445580758845467</c:v>
                </c:pt>
                <c:pt idx="4">
                  <c:v>-0.17932721535477525</c:v>
                </c:pt>
                <c:pt idx="12">
                  <c:v>-0.13249997917540146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FB-4A6E-9668-C1463537A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3-4C5E-8053-C0799BCDB9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40267</c:v>
                </c:pt>
                <c:pt idx="1">
                  <c:v>46517</c:v>
                </c:pt>
                <c:pt idx="2">
                  <c:v>35668</c:v>
                </c:pt>
                <c:pt idx="3">
                  <c:v>37332</c:v>
                </c:pt>
                <c:pt idx="4">
                  <c:v>33165</c:v>
                </c:pt>
                <c:pt idx="5">
                  <c:v>25762</c:v>
                </c:pt>
                <c:pt idx="6">
                  <c:v>33884</c:v>
                </c:pt>
                <c:pt idx="7">
                  <c:v>50559</c:v>
                </c:pt>
                <c:pt idx="8">
                  <c:v>27743</c:v>
                </c:pt>
                <c:pt idx="9">
                  <c:v>36634</c:v>
                </c:pt>
                <c:pt idx="10">
                  <c:v>30266</c:v>
                </c:pt>
                <c:pt idx="11">
                  <c:v>30743</c:v>
                </c:pt>
                <c:pt idx="12">
                  <c:v>428540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3-4C5E-8053-C0799BCDB9F9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3-4C5E-8053-C0799BCDB9F9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32383</c:v>
                </c:pt>
                <c:pt idx="1">
                  <c:v>48271</c:v>
                </c:pt>
                <c:pt idx="2">
                  <c:v>39560</c:v>
                </c:pt>
                <c:pt idx="3">
                  <c:v>44208</c:v>
                </c:pt>
                <c:pt idx="4">
                  <c:v>38263</c:v>
                </c:pt>
                <c:pt idx="5">
                  <c:v>29144</c:v>
                </c:pt>
                <c:pt idx="6">
                  <c:v>36769</c:v>
                </c:pt>
                <c:pt idx="7">
                  <c:v>50961</c:v>
                </c:pt>
                <c:pt idx="8">
                  <c:v>31016</c:v>
                </c:pt>
                <c:pt idx="9">
                  <c:v>43770</c:v>
                </c:pt>
                <c:pt idx="10">
                  <c:v>31683</c:v>
                </c:pt>
                <c:pt idx="11">
                  <c:v>40785</c:v>
                </c:pt>
                <c:pt idx="12">
                  <c:v>466813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3-4C5E-8053-C0799BCDB9F9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3-4C5E-8053-C0799BCDB9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13-4C5E-8053-C0799BCDB9F9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13-4C5E-8053-C0799BCDB9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13-4C5E-8053-C0799BCDB9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12">
                  <c:v>239585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13-4C5E-8053-C0799BCDB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3-4C5E-8053-C0799BCDB9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3-4C5E-8053-C0799BCDB9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3-4C5E-8053-C0799BCDB9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3-4C5E-8053-C0799BCDB9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3-4C5E-8053-C0799BCDB9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3-4C5E-8053-C0799BCDB9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3-4C5E-8053-C0799BCDB9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3-4C5E-8053-C0799BCDB9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3-4C5E-8053-C0799BCDB9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3-4C5E-8053-C0799BCDB9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13-4C5E-8053-C0799BCDB9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13-4C5E-8053-C0799BCDB9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13-4C5E-8053-C0799BCDB9F9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0.22003161499956092</c:v>
                </c:pt>
                <c:pt idx="1">
                  <c:v>2.9717058576718802E-2</c:v>
                </c:pt>
                <c:pt idx="2">
                  <c:v>0.28069323753580266</c:v>
                </c:pt>
                <c:pt idx="3">
                  <c:v>-0.15313276624977268</c:v>
                </c:pt>
                <c:pt idx="4">
                  <c:v>-7.3697549985919486E-2</c:v>
                </c:pt>
                <c:pt idx="12">
                  <c:v>5.7462284720567025E-2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13-4C5E-8053-C0799BCDB9F9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0.38003824471651715</c:v>
                </c:pt>
                <c:pt idx="1">
                  <c:v>0.21344884665821096</c:v>
                </c:pt>
                <c:pt idx="2">
                  <c:v>0.47925311203319509</c:v>
                </c:pt>
                <c:pt idx="3">
                  <c:v>0.12273652630451082</c:v>
                </c:pt>
                <c:pt idx="4">
                  <c:v>-8.2014171566410221E-3</c:v>
                </c:pt>
                <c:pt idx="12">
                  <c:v>0.24170117492187049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13-4C5E-8053-C0799BCDB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CB-4E22-923E-297FEF6C3B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56916</c:v>
                </c:pt>
                <c:pt idx="1">
                  <c:v>46571</c:v>
                </c:pt>
                <c:pt idx="2">
                  <c:v>58812</c:v>
                </c:pt>
                <c:pt idx="3">
                  <c:v>48865</c:v>
                </c:pt>
                <c:pt idx="4">
                  <c:v>37232</c:v>
                </c:pt>
                <c:pt idx="5">
                  <c:v>39535</c:v>
                </c:pt>
                <c:pt idx="6">
                  <c:v>53072</c:v>
                </c:pt>
                <c:pt idx="7">
                  <c:v>44661</c:v>
                </c:pt>
                <c:pt idx="8">
                  <c:v>39139</c:v>
                </c:pt>
                <c:pt idx="9">
                  <c:v>40651</c:v>
                </c:pt>
                <c:pt idx="10">
                  <c:v>46363</c:v>
                </c:pt>
                <c:pt idx="11">
                  <c:v>54458</c:v>
                </c:pt>
                <c:pt idx="12">
                  <c:v>566275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B-4E22-923E-297FEF6C3B32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CB-4E22-923E-297FEF6C3B32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60039</c:v>
                </c:pt>
                <c:pt idx="1">
                  <c:v>56597</c:v>
                </c:pt>
                <c:pt idx="2">
                  <c:v>63116</c:v>
                </c:pt>
                <c:pt idx="3">
                  <c:v>63281</c:v>
                </c:pt>
                <c:pt idx="4">
                  <c:v>41515</c:v>
                </c:pt>
                <c:pt idx="5">
                  <c:v>38119</c:v>
                </c:pt>
                <c:pt idx="6">
                  <c:v>61424</c:v>
                </c:pt>
                <c:pt idx="7">
                  <c:v>44123</c:v>
                </c:pt>
                <c:pt idx="8">
                  <c:v>44068</c:v>
                </c:pt>
                <c:pt idx="9">
                  <c:v>49340</c:v>
                </c:pt>
                <c:pt idx="10">
                  <c:v>61960</c:v>
                </c:pt>
                <c:pt idx="11">
                  <c:v>56047</c:v>
                </c:pt>
                <c:pt idx="12">
                  <c:v>639629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CB-4E22-923E-297FEF6C3B32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CB-4E22-923E-297FEF6C3B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CB-4E22-923E-297FEF6C3B32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CB-4E22-923E-297FEF6C3B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CB-4E22-923E-297FEF6C3B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12">
                  <c:v>263789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CB-4E22-923E-297FEF6C3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CB-4E22-923E-297FEF6C3B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CB-4E22-923E-297FEF6C3B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CB-4E22-923E-297FEF6C3B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CB-4E22-923E-297FEF6C3B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CB-4E22-923E-297FEF6C3B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CB-4E22-923E-297FEF6C3B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CB-4E22-923E-297FEF6C3B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CB-4E22-923E-297FEF6C3B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CB-4E22-923E-297FEF6C3B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CB-4E22-923E-297FEF6C3B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CB-4E22-923E-297FEF6C3B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CB-4E22-923E-297FEF6C3B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CB-4E22-923E-297FEF6C3B32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-4.0786006119669649E-2</c:v>
                </c:pt>
                <c:pt idx="1">
                  <c:v>-4.2225472745536896E-2</c:v>
                </c:pt>
                <c:pt idx="2">
                  <c:v>0.16856011704966001</c:v>
                </c:pt>
                <c:pt idx="3">
                  <c:v>0.25693979391242361</c:v>
                </c:pt>
                <c:pt idx="4">
                  <c:v>-8.4019557385486388E-2</c:v>
                </c:pt>
                <c:pt idx="12">
                  <c:v>4.3960566880770546E-2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CB-4E22-923E-297FEF6C3B32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-4.7139644388221269E-2</c:v>
                </c:pt>
                <c:pt idx="1">
                  <c:v>0.16697086169504627</c:v>
                </c:pt>
                <c:pt idx="2">
                  <c:v>-7.6549003604706511E-2</c:v>
                </c:pt>
                <c:pt idx="3">
                  <c:v>0.19072956103550598</c:v>
                </c:pt>
                <c:pt idx="4">
                  <c:v>0.14723893425010748</c:v>
                </c:pt>
                <c:pt idx="12">
                  <c:v>6.1969596933928006E-2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CB-4E22-923E-297FEF6C3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47-483E-831B-91C83ECE24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36664</c:v>
                </c:pt>
                <c:pt idx="1">
                  <c:v>38177</c:v>
                </c:pt>
                <c:pt idx="2">
                  <c:v>41165</c:v>
                </c:pt>
                <c:pt idx="3">
                  <c:v>46920</c:v>
                </c:pt>
                <c:pt idx="4">
                  <c:v>39238</c:v>
                </c:pt>
                <c:pt idx="5">
                  <c:v>33847</c:v>
                </c:pt>
                <c:pt idx="6">
                  <c:v>49761</c:v>
                </c:pt>
                <c:pt idx="7">
                  <c:v>57581</c:v>
                </c:pt>
                <c:pt idx="8">
                  <c:v>39886</c:v>
                </c:pt>
                <c:pt idx="9">
                  <c:v>48095</c:v>
                </c:pt>
                <c:pt idx="10">
                  <c:v>33368</c:v>
                </c:pt>
                <c:pt idx="11">
                  <c:v>37462</c:v>
                </c:pt>
                <c:pt idx="12">
                  <c:v>502164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7-483E-831B-91C83ECE245A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47-483E-831B-91C83ECE245A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44879</c:v>
                </c:pt>
                <c:pt idx="1">
                  <c:v>45597</c:v>
                </c:pt>
                <c:pt idx="2">
                  <c:v>50300</c:v>
                </c:pt>
                <c:pt idx="3">
                  <c:v>53650</c:v>
                </c:pt>
                <c:pt idx="4">
                  <c:v>62535</c:v>
                </c:pt>
                <c:pt idx="5">
                  <c:v>45469</c:v>
                </c:pt>
                <c:pt idx="6">
                  <c:v>50032</c:v>
                </c:pt>
                <c:pt idx="7">
                  <c:v>65282</c:v>
                </c:pt>
                <c:pt idx="8">
                  <c:v>49325</c:v>
                </c:pt>
                <c:pt idx="9">
                  <c:v>45028</c:v>
                </c:pt>
                <c:pt idx="10">
                  <c:v>36109</c:v>
                </c:pt>
                <c:pt idx="11">
                  <c:v>35693</c:v>
                </c:pt>
                <c:pt idx="12">
                  <c:v>583899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7-483E-831B-91C83ECE245A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47-483E-831B-91C83ECE24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47-483E-831B-91C83ECE245A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47-483E-831B-91C83ECE24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47-483E-831B-91C83ECE24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12">
                  <c:v>227896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47-483E-831B-91C83ECE2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47-483E-831B-91C83ECE24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47-483E-831B-91C83ECE24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47-483E-831B-91C83ECE24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47-483E-831B-91C83ECE24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47-483E-831B-91C83ECE24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47-483E-831B-91C83ECE24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47-483E-831B-91C83ECE24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47-483E-831B-91C83ECE24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47-483E-831B-91C83ECE24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47-483E-831B-91C83ECE24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47-483E-831B-91C83ECE24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47-483E-831B-91C83ECE24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47-483E-831B-91C83ECE245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-7.021970436314251E-3</c:v>
                </c:pt>
                <c:pt idx="1">
                  <c:v>0.20597239648682564</c:v>
                </c:pt>
                <c:pt idx="2">
                  <c:v>8.9235775664819883E-3</c:v>
                </c:pt>
                <c:pt idx="3">
                  <c:v>-9.8673230974632986E-3</c:v>
                </c:pt>
                <c:pt idx="4">
                  <c:v>5.025239517873703E-2</c:v>
                </c:pt>
                <c:pt idx="12">
                  <c:v>4.6998612553177832E-2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47-483E-831B-91C83ECE245A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0.1377918394065023</c:v>
                </c:pt>
                <c:pt idx="1">
                  <c:v>0.25882075595253684</c:v>
                </c:pt>
                <c:pt idx="2">
                  <c:v>-3.5952872585934603E-2</c:v>
                </c:pt>
                <c:pt idx="3">
                  <c:v>1.1572890025575377E-2</c:v>
                </c:pt>
                <c:pt idx="4">
                  <c:v>0.29909781334420704</c:v>
                </c:pt>
                <c:pt idx="12">
                  <c:v>0.12728280010288673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47-483E-831B-91C83ECE2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11-4D38-A6A1-00F9BFD7EC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4575</c:v>
                </c:pt>
                <c:pt idx="1">
                  <c:v>3757</c:v>
                </c:pt>
                <c:pt idx="2">
                  <c:v>5536</c:v>
                </c:pt>
                <c:pt idx="3">
                  <c:v>10567</c:v>
                </c:pt>
                <c:pt idx="4">
                  <c:v>9680</c:v>
                </c:pt>
                <c:pt idx="5">
                  <c:v>12636</c:v>
                </c:pt>
                <c:pt idx="6">
                  <c:v>12964</c:v>
                </c:pt>
                <c:pt idx="7">
                  <c:v>18294</c:v>
                </c:pt>
                <c:pt idx="8">
                  <c:v>10523</c:v>
                </c:pt>
                <c:pt idx="9">
                  <c:v>8914</c:v>
                </c:pt>
                <c:pt idx="10">
                  <c:v>5780</c:v>
                </c:pt>
                <c:pt idx="11">
                  <c:v>6694</c:v>
                </c:pt>
                <c:pt idx="12">
                  <c:v>109920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1-4D38-A6A1-00F9BFD7ECCE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11-4D38-A6A1-00F9BFD7ECC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4732</c:v>
                </c:pt>
                <c:pt idx="1">
                  <c:v>5268</c:v>
                </c:pt>
                <c:pt idx="2">
                  <c:v>4697</c:v>
                </c:pt>
                <c:pt idx="3">
                  <c:v>9381</c:v>
                </c:pt>
                <c:pt idx="4">
                  <c:v>11407</c:v>
                </c:pt>
                <c:pt idx="5">
                  <c:v>13024</c:v>
                </c:pt>
                <c:pt idx="6">
                  <c:v>17927</c:v>
                </c:pt>
                <c:pt idx="7">
                  <c:v>19833</c:v>
                </c:pt>
                <c:pt idx="8">
                  <c:v>11662</c:v>
                </c:pt>
                <c:pt idx="9">
                  <c:v>8162</c:v>
                </c:pt>
                <c:pt idx="10">
                  <c:v>5890</c:v>
                </c:pt>
                <c:pt idx="11">
                  <c:v>8414</c:v>
                </c:pt>
                <c:pt idx="12">
                  <c:v>120397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11-4D38-A6A1-00F9BFD7ECC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11-4D38-A6A1-00F9BFD7EC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11-4D38-A6A1-00F9BFD7ECC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11-4D38-A6A1-00F9BFD7EC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11-4D38-A6A1-00F9BFD7EC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12">
                  <c:v>31243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11-4D38-A6A1-00F9BFD7E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11-4D38-A6A1-00F9BFD7EC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11-4D38-A6A1-00F9BFD7EC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11-4D38-A6A1-00F9BFD7EC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11-4D38-A6A1-00F9BFD7EC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11-4D38-A6A1-00F9BFD7EC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11-4D38-A6A1-00F9BFD7EC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11-4D38-A6A1-00F9BFD7EC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11-4D38-A6A1-00F9BFD7EC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11-4D38-A6A1-00F9BFD7EC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11-4D38-A6A1-00F9BFD7EC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11-4D38-A6A1-00F9BFD7EC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11-4D38-A6A1-00F9BFD7EC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11-4D38-A6A1-00F9BFD7ECC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1.6890516890516905E-2</c:v>
                </c:pt>
                <c:pt idx="1">
                  <c:v>0.17275419545903259</c:v>
                </c:pt>
                <c:pt idx="2">
                  <c:v>0.3359660951647081</c:v>
                </c:pt>
                <c:pt idx="3">
                  <c:v>-0.47431876102724957</c:v>
                </c:pt>
                <c:pt idx="4">
                  <c:v>0.10555421976436641</c:v>
                </c:pt>
                <c:pt idx="12">
                  <c:v>-4.388407748569334E-2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11-4D38-A6A1-00F9BFD7ECCE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9.2240437158469968E-2</c:v>
                </c:pt>
                <c:pt idx="1">
                  <c:v>0.26483896726111267</c:v>
                </c:pt>
                <c:pt idx="2">
                  <c:v>0.25270953757225434</c:v>
                </c:pt>
                <c:pt idx="3">
                  <c:v>-0.49247657802592981</c:v>
                </c:pt>
                <c:pt idx="4">
                  <c:v>-5.0000000000000044E-2</c:v>
                </c:pt>
                <c:pt idx="12">
                  <c:v>1.8665932654371962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11-4D38-A6A1-00F9BFD7E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1-4155-8486-08164613EE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35041</c:v>
                </c:pt>
                <c:pt idx="1">
                  <c:v>39374</c:v>
                </c:pt>
                <c:pt idx="2">
                  <c:v>34343</c:v>
                </c:pt>
                <c:pt idx="3">
                  <c:v>20350</c:v>
                </c:pt>
                <c:pt idx="4">
                  <c:v>19651</c:v>
                </c:pt>
                <c:pt idx="5">
                  <c:v>6320</c:v>
                </c:pt>
                <c:pt idx="6">
                  <c:v>9170</c:v>
                </c:pt>
                <c:pt idx="7">
                  <c:v>5429</c:v>
                </c:pt>
                <c:pt idx="8">
                  <c:v>6957</c:v>
                </c:pt>
                <c:pt idx="9">
                  <c:v>16600</c:v>
                </c:pt>
                <c:pt idx="10">
                  <c:v>24669</c:v>
                </c:pt>
                <c:pt idx="11">
                  <c:v>24560</c:v>
                </c:pt>
                <c:pt idx="12">
                  <c:v>242464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1-4155-8486-08164613EE6C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81-4155-8486-08164613EE6C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19961</c:v>
                </c:pt>
                <c:pt idx="1">
                  <c:v>25593</c:v>
                </c:pt>
                <c:pt idx="2">
                  <c:v>28650</c:v>
                </c:pt>
                <c:pt idx="3">
                  <c:v>20850</c:v>
                </c:pt>
                <c:pt idx="4">
                  <c:v>3925</c:v>
                </c:pt>
                <c:pt idx="5">
                  <c:v>2912</c:v>
                </c:pt>
                <c:pt idx="6">
                  <c:v>5501</c:v>
                </c:pt>
                <c:pt idx="7">
                  <c:v>3696</c:v>
                </c:pt>
                <c:pt idx="8">
                  <c:v>3488</c:v>
                </c:pt>
                <c:pt idx="9">
                  <c:v>16522</c:v>
                </c:pt>
                <c:pt idx="10">
                  <c:v>26271</c:v>
                </c:pt>
                <c:pt idx="11">
                  <c:v>20337</c:v>
                </c:pt>
                <c:pt idx="12">
                  <c:v>177706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81-4155-8486-08164613EE6C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81-4155-8486-08164613EE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81-4155-8486-08164613EE6C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81-4155-8486-08164613EE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81-4155-8486-08164613EE6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12">
                  <c:v>104947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81-4155-8486-08164613E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81-4155-8486-08164613EE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81-4155-8486-08164613EE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81-4155-8486-08164613EE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81-4155-8486-08164613EE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81-4155-8486-08164613EE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81-4155-8486-08164613EE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81-4155-8486-08164613EE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81-4155-8486-08164613EE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81-4155-8486-08164613EE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81-4155-8486-08164613EE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81-4155-8486-08164613EE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81-4155-8486-08164613EE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81-4155-8486-08164613EE6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-7.2778068796926831E-2</c:v>
                </c:pt>
                <c:pt idx="1">
                  <c:v>-0.13612047912547975</c:v>
                </c:pt>
                <c:pt idx="2">
                  <c:v>-4.7062291216348973E-2</c:v>
                </c:pt>
                <c:pt idx="3">
                  <c:v>-7.8908507223113933E-2</c:v>
                </c:pt>
                <c:pt idx="4">
                  <c:v>0.73190082644628096</c:v>
                </c:pt>
                <c:pt idx="12">
                  <c:v>-6.4351624838407728E-2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81-4155-8486-08164613EE6C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-0.24228760594731891</c:v>
                </c:pt>
                <c:pt idx="1">
                  <c:v>-0.24533956417940772</c:v>
                </c:pt>
                <c:pt idx="2">
                  <c:v>-0.15275310834813494</c:v>
                </c:pt>
                <c:pt idx="3">
                  <c:v>-0.29503685503685506</c:v>
                </c:pt>
                <c:pt idx="4">
                  <c:v>-0.73339779146099437</c:v>
                </c:pt>
                <c:pt idx="12">
                  <c:v>-0.29451663428767338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81-4155-8486-08164613E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8-485C-B45B-FBC65F3A1D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41218</c:v>
                </c:pt>
                <c:pt idx="1">
                  <c:v>35546</c:v>
                </c:pt>
                <c:pt idx="2">
                  <c:v>38851</c:v>
                </c:pt>
                <c:pt idx="3">
                  <c:v>22080</c:v>
                </c:pt>
                <c:pt idx="4">
                  <c:v>4779</c:v>
                </c:pt>
                <c:pt idx="5">
                  <c:v>7188</c:v>
                </c:pt>
                <c:pt idx="6">
                  <c:v>5261</c:v>
                </c:pt>
                <c:pt idx="7">
                  <c:v>5354</c:v>
                </c:pt>
                <c:pt idx="8">
                  <c:v>4582</c:v>
                </c:pt>
                <c:pt idx="9">
                  <c:v>21791</c:v>
                </c:pt>
                <c:pt idx="10">
                  <c:v>44237</c:v>
                </c:pt>
                <c:pt idx="11">
                  <c:v>45566</c:v>
                </c:pt>
                <c:pt idx="12">
                  <c:v>276453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8-485C-B45B-FBC65F3A1DF1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C8-485C-B45B-FBC65F3A1DF1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14749</c:v>
                </c:pt>
                <c:pt idx="1">
                  <c:v>12480</c:v>
                </c:pt>
                <c:pt idx="2">
                  <c:v>19044</c:v>
                </c:pt>
                <c:pt idx="3">
                  <c:v>12416</c:v>
                </c:pt>
                <c:pt idx="4">
                  <c:v>1729</c:v>
                </c:pt>
                <c:pt idx="5">
                  <c:v>2016</c:v>
                </c:pt>
                <c:pt idx="6">
                  <c:v>2205</c:v>
                </c:pt>
                <c:pt idx="7">
                  <c:v>2173</c:v>
                </c:pt>
                <c:pt idx="8">
                  <c:v>2693</c:v>
                </c:pt>
                <c:pt idx="9">
                  <c:v>12360</c:v>
                </c:pt>
                <c:pt idx="10">
                  <c:v>34739</c:v>
                </c:pt>
                <c:pt idx="11">
                  <c:v>31233</c:v>
                </c:pt>
                <c:pt idx="12">
                  <c:v>147837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C8-485C-B45B-FBC65F3A1DF1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8-485C-B45B-FBC65F3A1D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8-485C-B45B-FBC65F3A1DF1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C8-485C-B45B-FBC65F3A1D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C8-485C-B45B-FBC65F3A1D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12">
                  <c:v>96944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C8-485C-B45B-FBC65F3A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C8-485C-B45B-FBC65F3A1D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C8-485C-B45B-FBC65F3A1D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C8-485C-B45B-FBC65F3A1D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C8-485C-B45B-FBC65F3A1D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C8-485C-B45B-FBC65F3A1D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C8-485C-B45B-FBC65F3A1D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C8-485C-B45B-FBC65F3A1D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C8-485C-B45B-FBC65F3A1D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C8-485C-B45B-FBC65F3A1D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C8-485C-B45B-FBC65F3A1D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C8-485C-B45B-FBC65F3A1D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C8-485C-B45B-FBC65F3A1D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C8-485C-B45B-FBC65F3A1DF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-4.4824725798027543E-2</c:v>
                </c:pt>
                <c:pt idx="1">
                  <c:v>9.2785167271261626E-2</c:v>
                </c:pt>
                <c:pt idx="2">
                  <c:v>-2.4052449858400937E-2</c:v>
                </c:pt>
                <c:pt idx="3">
                  <c:v>-0.14053597805444185</c:v>
                </c:pt>
                <c:pt idx="4">
                  <c:v>-0.33333333333333337</c:v>
                </c:pt>
                <c:pt idx="12">
                  <c:v>-2.472787267861809E-2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C8-485C-B45B-FBC65F3A1DF1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-0.2457178902421272</c:v>
                </c:pt>
                <c:pt idx="1">
                  <c:v>-0.23727001631688516</c:v>
                </c:pt>
                <c:pt idx="2">
                  <c:v>-0.35247483977246408</c:v>
                </c:pt>
                <c:pt idx="3">
                  <c:v>-0.44660326086956526</c:v>
                </c:pt>
                <c:pt idx="4">
                  <c:v>-0.71416614354467467</c:v>
                </c:pt>
                <c:pt idx="12">
                  <c:v>-0.31956707890562486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C8-485C-B45B-FBC65F3A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B2-4702-B768-AF61180602E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2-4702-B768-AF61180602E4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B2-4702-B768-AF61180602E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B2-4702-B768-AF61180602E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B2-4702-B768-AF61180602E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B2-4702-B768-AF61180602E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B2-4702-B768-AF61180602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B2-4702-B768-AF61180602E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12">
                  <c:v>5660857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B2-4702-B768-AF611806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B2-4702-B768-AF61180602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B2-4702-B768-AF61180602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B2-4702-B768-AF61180602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B2-4702-B768-AF61180602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B2-4702-B768-AF61180602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B2-4702-B768-AF61180602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B2-4702-B768-AF61180602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B2-4702-B768-AF61180602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B2-4702-B768-AF61180602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B2-4702-B768-AF61180602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B2-4702-B768-AF61180602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B2-4702-B768-AF61180602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B2-4702-B768-AF61180602E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12">
                  <c:v>4.2936117121312956E-2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B2-4702-B768-AF61180602E4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12">
                  <c:v>7.3732845636524713E-2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B2-4702-B768-AF6118060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9D-47BC-B33C-FFD4FB81083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856076</c:v>
                </c:pt>
                <c:pt idx="1">
                  <c:v>779618</c:v>
                </c:pt>
                <c:pt idx="2">
                  <c:v>868894</c:v>
                </c:pt>
                <c:pt idx="3">
                  <c:v>799151</c:v>
                </c:pt>
                <c:pt idx="4">
                  <c:v>772704</c:v>
                </c:pt>
                <c:pt idx="5">
                  <c:v>805402</c:v>
                </c:pt>
                <c:pt idx="6">
                  <c:v>888075</c:v>
                </c:pt>
                <c:pt idx="7">
                  <c:v>963606</c:v>
                </c:pt>
                <c:pt idx="8">
                  <c:v>817454</c:v>
                </c:pt>
                <c:pt idx="9">
                  <c:v>904906</c:v>
                </c:pt>
                <c:pt idx="10">
                  <c:v>793329</c:v>
                </c:pt>
                <c:pt idx="11">
                  <c:v>823014</c:v>
                </c:pt>
                <c:pt idx="12">
                  <c:v>10072229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D-47BC-B33C-FFD4FB810839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9D-47BC-B33C-FFD4FB810839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648112</c:v>
                </c:pt>
                <c:pt idx="1">
                  <c:v>765644</c:v>
                </c:pt>
                <c:pt idx="2">
                  <c:v>905647</c:v>
                </c:pt>
                <c:pt idx="3">
                  <c:v>937482</c:v>
                </c:pt>
                <c:pt idx="4">
                  <c:v>838796</c:v>
                </c:pt>
                <c:pt idx="5">
                  <c:v>867296</c:v>
                </c:pt>
                <c:pt idx="6">
                  <c:v>975415</c:v>
                </c:pt>
                <c:pt idx="7">
                  <c:v>1027589</c:v>
                </c:pt>
                <c:pt idx="8">
                  <c:v>842331</c:v>
                </c:pt>
                <c:pt idx="9">
                  <c:v>941161</c:v>
                </c:pt>
                <c:pt idx="10">
                  <c:v>871062</c:v>
                </c:pt>
                <c:pt idx="11">
                  <c:v>895820</c:v>
                </c:pt>
                <c:pt idx="12">
                  <c:v>10516355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D-47BC-B33C-FFD4FB810839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9D-47BC-B33C-FFD4FB81083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9D-47BC-B33C-FFD4FB810839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9D-47BC-B33C-FFD4FB8108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9D-47BC-B33C-FFD4FB81083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12">
                  <c:v>4547167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9D-47BC-B33C-FFD4FB81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9D-47BC-B33C-FFD4FB8108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9D-47BC-B33C-FFD4FB8108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9D-47BC-B33C-FFD4FB8108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9D-47BC-B33C-FFD4FB8108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9D-47BC-B33C-FFD4FB8108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9D-47BC-B33C-FFD4FB8108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9D-47BC-B33C-FFD4FB8108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9D-47BC-B33C-FFD4FB8108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9D-47BC-B33C-FFD4FB8108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9D-47BC-B33C-FFD4FB8108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9D-47BC-B33C-FFD4FB8108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9D-47BC-B33C-FFD4FB8108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9D-47BC-B33C-FFD4FB810839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4.5252325680827044E-2</c:v>
                </c:pt>
                <c:pt idx="1">
                  <c:v>1.9437220855247128E-2</c:v>
                </c:pt>
                <c:pt idx="2">
                  <c:v>8.4534706827864348E-2</c:v>
                </c:pt>
                <c:pt idx="3">
                  <c:v>-1.2383129163670681E-2</c:v>
                </c:pt>
                <c:pt idx="4">
                  <c:v>4.1212578036941228E-2</c:v>
                </c:pt>
                <c:pt idx="12">
                  <c:v>3.5471156230622691E-2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9D-47BC-B33C-FFD4FB810839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8.5173512632056081E-2</c:v>
                </c:pt>
                <c:pt idx="1">
                  <c:v>0.12131582390350149</c:v>
                </c:pt>
                <c:pt idx="2">
                  <c:v>0.10190310900984478</c:v>
                </c:pt>
                <c:pt idx="3">
                  <c:v>0.11546128328688821</c:v>
                </c:pt>
                <c:pt idx="4">
                  <c:v>0.15842418312833884</c:v>
                </c:pt>
                <c:pt idx="12">
                  <c:v>0.11547420140549014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9D-47BC-B33C-FFD4FB81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A-4260-9A89-FF3F68F168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707069</c:v>
                </c:pt>
                <c:pt idx="1">
                  <c:v>648824</c:v>
                </c:pt>
                <c:pt idx="2">
                  <c:v>724718</c:v>
                </c:pt>
                <c:pt idx="3">
                  <c:v>661320</c:v>
                </c:pt>
                <c:pt idx="4">
                  <c:v>639188</c:v>
                </c:pt>
                <c:pt idx="5">
                  <c:v>662766</c:v>
                </c:pt>
                <c:pt idx="6">
                  <c:v>734666</c:v>
                </c:pt>
                <c:pt idx="7">
                  <c:v>803612</c:v>
                </c:pt>
                <c:pt idx="8">
                  <c:v>693000</c:v>
                </c:pt>
                <c:pt idx="9">
                  <c:v>761958</c:v>
                </c:pt>
                <c:pt idx="10">
                  <c:v>669122</c:v>
                </c:pt>
                <c:pt idx="11">
                  <c:v>702533</c:v>
                </c:pt>
                <c:pt idx="12">
                  <c:v>8408776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A-4260-9A89-FF3F68F168EC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A-4260-9A89-FF3F68F168E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578443</c:v>
                </c:pt>
                <c:pt idx="1">
                  <c:v>672985</c:v>
                </c:pt>
                <c:pt idx="2">
                  <c:v>799315</c:v>
                </c:pt>
                <c:pt idx="3">
                  <c:v>836000</c:v>
                </c:pt>
                <c:pt idx="4">
                  <c:v>758829</c:v>
                </c:pt>
                <c:pt idx="5">
                  <c:v>771983</c:v>
                </c:pt>
                <c:pt idx="6">
                  <c:v>856910</c:v>
                </c:pt>
                <c:pt idx="7">
                  <c:v>899262</c:v>
                </c:pt>
                <c:pt idx="8">
                  <c:v>740905</c:v>
                </c:pt>
                <c:pt idx="9">
                  <c:v>827535</c:v>
                </c:pt>
                <c:pt idx="10">
                  <c:v>766204</c:v>
                </c:pt>
                <c:pt idx="11">
                  <c:v>780462</c:v>
                </c:pt>
                <c:pt idx="12">
                  <c:v>9288833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A-4260-9A89-FF3F68F168E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A-4260-9A89-FF3F68F168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2A-4260-9A89-FF3F68F168E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2A-4260-9A89-FF3F68F168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2A-4260-9A89-FF3F68F168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12">
                  <c:v>4079611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2A-4260-9A89-FF3F68F16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2A-4260-9A89-FF3F68F168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2A-4260-9A89-FF3F68F168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2A-4260-9A89-FF3F68F168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2A-4260-9A89-FF3F68F168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2A-4260-9A89-FF3F68F168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2A-4260-9A89-FF3F68F168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2A-4260-9A89-FF3F68F168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2A-4260-9A89-FF3F68F168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2A-4260-9A89-FF3F68F168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2A-4260-9A89-FF3F68F168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2A-4260-9A89-FF3F68F168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2A-4260-9A89-FF3F68F168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2A-4260-9A89-FF3F68F168E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8.0143310695301118E-2</c:v>
                </c:pt>
                <c:pt idx="1">
                  <c:v>3.7670205746505925E-2</c:v>
                </c:pt>
                <c:pt idx="2">
                  <c:v>9.6674605837395511E-2</c:v>
                </c:pt>
                <c:pt idx="3">
                  <c:v>-9.9081286793125667E-3</c:v>
                </c:pt>
                <c:pt idx="4">
                  <c:v>5.4860445237782329E-2</c:v>
                </c:pt>
                <c:pt idx="12">
                  <c:v>5.1525540459627539E-2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2A-4260-9A89-FF3F68F168EC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0.17596726769240334</c:v>
                </c:pt>
                <c:pt idx="1">
                  <c:v>0.19979378074793774</c:v>
                </c:pt>
                <c:pt idx="2">
                  <c:v>0.186196561973071</c:v>
                </c:pt>
                <c:pt idx="3">
                  <c:v>0.20851932498639081</c:v>
                </c:pt>
                <c:pt idx="4">
                  <c:v>0.26846874471986326</c:v>
                </c:pt>
                <c:pt idx="12">
                  <c:v>0.20658604444268303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2A-4260-9A89-FF3F68F16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2-40BC-A36B-25AE6F49AE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149007</c:v>
                </c:pt>
                <c:pt idx="1">
                  <c:v>130794</c:v>
                </c:pt>
                <c:pt idx="2">
                  <c:v>144176</c:v>
                </c:pt>
                <c:pt idx="3">
                  <c:v>137831</c:v>
                </c:pt>
                <c:pt idx="4">
                  <c:v>133516</c:v>
                </c:pt>
                <c:pt idx="5">
                  <c:v>142636</c:v>
                </c:pt>
                <c:pt idx="6">
                  <c:v>153409</c:v>
                </c:pt>
                <c:pt idx="7">
                  <c:v>159994</c:v>
                </c:pt>
                <c:pt idx="8">
                  <c:v>124454</c:v>
                </c:pt>
                <c:pt idx="9">
                  <c:v>142948</c:v>
                </c:pt>
                <c:pt idx="10">
                  <c:v>124207</c:v>
                </c:pt>
                <c:pt idx="11">
                  <c:v>120481</c:v>
                </c:pt>
                <c:pt idx="12">
                  <c:v>1663453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2-40BC-A36B-25AE6F49AE13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2-40BC-A36B-25AE6F49AE13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69669</c:v>
                </c:pt>
                <c:pt idx="1">
                  <c:v>92659</c:v>
                </c:pt>
                <c:pt idx="2">
                  <c:v>106332</c:v>
                </c:pt>
                <c:pt idx="3">
                  <c:v>101482</c:v>
                </c:pt>
                <c:pt idx="4">
                  <c:v>79967</c:v>
                </c:pt>
                <c:pt idx="5">
                  <c:v>95313</c:v>
                </c:pt>
                <c:pt idx="6">
                  <c:v>118505</c:v>
                </c:pt>
                <c:pt idx="7">
                  <c:v>128327</c:v>
                </c:pt>
                <c:pt idx="8">
                  <c:v>101426</c:v>
                </c:pt>
                <c:pt idx="9">
                  <c:v>113626</c:v>
                </c:pt>
                <c:pt idx="10">
                  <c:v>104858</c:v>
                </c:pt>
                <c:pt idx="11">
                  <c:v>115358</c:v>
                </c:pt>
                <c:pt idx="12">
                  <c:v>1227522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2-40BC-A36B-25AE6F49AE13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2-40BC-A36B-25AE6F49AE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2-40BC-A36B-25AE6F49AE13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72-40BC-A36B-25AE6F49AE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72-40BC-A36B-25AE6F49AE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12">
                  <c:v>467556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72-40BC-A36B-25AE6F49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72-40BC-A36B-25AE6F49AE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72-40BC-A36B-25AE6F49AE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2-40BC-A36B-25AE6F49AE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2-40BC-A36B-25AE6F49AE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2-40BC-A36B-25AE6F49AE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2-40BC-A36B-25AE6F49AE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2-40BC-A36B-25AE6F49AE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2-40BC-A36B-25AE6F49AE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2-40BC-A36B-25AE6F49AE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2-40BC-A36B-25AE6F49AE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72-40BC-A36B-25AE6F49AE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72-40BC-A36B-25AE6F49AE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72-40BC-A36B-25AE6F49AE1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-0.18049858795051099</c:v>
                </c:pt>
                <c:pt idx="1">
                  <c:v>-0.10799832300740675</c:v>
                </c:pt>
                <c:pt idx="2">
                  <c:v>-1.1654469736788853E-2</c:v>
                </c:pt>
                <c:pt idx="3">
                  <c:v>-3.3328790245641282E-2</c:v>
                </c:pt>
                <c:pt idx="4">
                  <c:v>-7.397931170799199E-2</c:v>
                </c:pt>
                <c:pt idx="12">
                  <c:v>-8.6255012781126128E-2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72-40BC-A36B-25AE6F49AE13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-0.34566161321280209</c:v>
                </c:pt>
                <c:pt idx="1">
                  <c:v>-0.26798629906570637</c:v>
                </c:pt>
                <c:pt idx="2">
                  <c:v>-0.32180806791699035</c:v>
                </c:pt>
                <c:pt idx="3">
                  <c:v>-0.33103583373841883</c:v>
                </c:pt>
                <c:pt idx="4">
                  <c:v>-0.36839779502082148</c:v>
                </c:pt>
                <c:pt idx="12">
                  <c:v>-0.32757103163417345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72-40BC-A36B-25AE6F49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7F-47AA-A37A-DB5B0D7FCB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253053</c:v>
                </c:pt>
                <c:pt idx="1">
                  <c:v>236102</c:v>
                </c:pt>
                <c:pt idx="2">
                  <c:v>249172</c:v>
                </c:pt>
                <c:pt idx="3">
                  <c:v>246300</c:v>
                </c:pt>
                <c:pt idx="4">
                  <c:v>211058</c:v>
                </c:pt>
                <c:pt idx="5">
                  <c:v>254601</c:v>
                </c:pt>
                <c:pt idx="6">
                  <c:v>294990</c:v>
                </c:pt>
                <c:pt idx="7">
                  <c:v>308244</c:v>
                </c:pt>
                <c:pt idx="8">
                  <c:v>243263</c:v>
                </c:pt>
                <c:pt idx="9">
                  <c:v>254213</c:v>
                </c:pt>
                <c:pt idx="10">
                  <c:v>231168</c:v>
                </c:pt>
                <c:pt idx="11">
                  <c:v>251552</c:v>
                </c:pt>
                <c:pt idx="12">
                  <c:v>3033716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F-47AA-A37A-DB5B0D7FCBAA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7F-47AA-A37A-DB5B0D7FCBA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138246</c:v>
                </c:pt>
                <c:pt idx="1">
                  <c:v>146840</c:v>
                </c:pt>
                <c:pt idx="2">
                  <c:v>151401</c:v>
                </c:pt>
                <c:pt idx="3">
                  <c:v>179593</c:v>
                </c:pt>
                <c:pt idx="4">
                  <c:v>156911</c:v>
                </c:pt>
                <c:pt idx="5">
                  <c:v>162568</c:v>
                </c:pt>
                <c:pt idx="6">
                  <c:v>204541</c:v>
                </c:pt>
                <c:pt idx="7">
                  <c:v>213964</c:v>
                </c:pt>
                <c:pt idx="8">
                  <c:v>171399</c:v>
                </c:pt>
                <c:pt idx="9">
                  <c:v>183971</c:v>
                </c:pt>
                <c:pt idx="10">
                  <c:v>193096</c:v>
                </c:pt>
                <c:pt idx="11">
                  <c:v>213502</c:v>
                </c:pt>
                <c:pt idx="12">
                  <c:v>2116032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F-47AA-A37A-DB5B0D7FCBA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7F-47AA-A37A-DB5B0D7FCB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7F-47AA-A37A-DB5B0D7FCBA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7F-47AA-A37A-DB5B0D7FCB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7F-47AA-A37A-DB5B0D7FCBA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12">
                  <c:v>1113690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F-47AA-A37A-DB5B0D7FC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7F-47AA-A37A-DB5B0D7FCB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7F-47AA-A37A-DB5B0D7FCB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F-47AA-A37A-DB5B0D7FCB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F-47AA-A37A-DB5B0D7FCB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F-47AA-A37A-DB5B0D7FCB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F-47AA-A37A-DB5B0D7FCB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F-47AA-A37A-DB5B0D7FCB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F-47AA-A37A-DB5B0D7FCB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F-47AA-A37A-DB5B0D7FCB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F-47AA-A37A-DB5B0D7FCB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7F-47AA-A37A-DB5B0D7FCB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7F-47AA-A37A-DB5B0D7FCB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7F-47AA-A37A-DB5B0D7FCBA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8.9512650783033942E-2</c:v>
                </c:pt>
                <c:pt idx="1">
                  <c:v>9.2405397290436397E-2</c:v>
                </c:pt>
                <c:pt idx="2">
                  <c:v>0.12056158074580292</c:v>
                </c:pt>
                <c:pt idx="3">
                  <c:v>-1.4404704530739609E-2</c:v>
                </c:pt>
                <c:pt idx="4">
                  <c:v>8.1313303426276073E-2</c:v>
                </c:pt>
                <c:pt idx="12">
                  <c:v>7.4566122061850093E-2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7F-47AA-A37A-DB5B0D7FCBAA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-6.6638214129056017E-2</c:v>
                </c:pt>
                <c:pt idx="1">
                  <c:v>1.7043481207274835E-2</c:v>
                </c:pt>
                <c:pt idx="2">
                  <c:v>-3.1351837285088169E-2</c:v>
                </c:pt>
                <c:pt idx="3">
                  <c:v>-0.17799431587494929</c:v>
                </c:pt>
                <c:pt idx="4">
                  <c:v>-8.2934548797013119E-2</c:v>
                </c:pt>
                <c:pt idx="12">
                  <c:v>-6.85757536474908E-2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7F-47AA-A37A-DB5B0D7FC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A9-4FDD-BD4D-23F1F85799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9-4FDD-BD4D-23F1F857999D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A9-4FDD-BD4D-23F1F857999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A9-4FDD-BD4D-23F1F857999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A9-4FDD-BD4D-23F1F85799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A9-4FDD-BD4D-23F1F857999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A9-4FDD-BD4D-23F1F85799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A9-4FDD-BD4D-23F1F85799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12">
                  <c:v>7.0597279797269321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A9-4FDD-BD4D-23F1F8579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A9-4FDD-BD4D-23F1F85799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A9-4FDD-BD4D-23F1F85799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A9-4FDD-BD4D-23F1F85799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A9-4FDD-BD4D-23F1F85799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A9-4FDD-BD4D-23F1F85799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A9-4FDD-BD4D-23F1F85799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A9-4FDD-BD4D-23F1F85799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A9-4FDD-BD4D-23F1F85799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A9-4FDD-BD4D-23F1F85799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A9-4FDD-BD4D-23F1F85799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A9-4FDD-BD4D-23F1F85799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A9-4FDD-BD4D-23F1F85799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A9-4FDD-BD4D-23F1F857999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12">
                  <c:v>-9.4409058213215324E-2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A9-4FDD-BD4D-23F1F857999D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12">
                  <c:v>-0.27926630178738066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A9-4FDD-BD4D-23F1F8579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D2-4B80-AA51-05FC6E5306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6.448392116182573</c:v>
                </c:pt>
                <c:pt idx="1">
                  <c:v>5.6305861868833427</c:v>
                </c:pt>
                <c:pt idx="2">
                  <c:v>5.2939627426119182</c:v>
                </c:pt>
                <c:pt idx="3">
                  <c:v>4.110975677322843</c:v>
                </c:pt>
                <c:pt idx="4">
                  <c:v>3.8716160187307938</c:v>
                </c:pt>
                <c:pt idx="5">
                  <c:v>3.8859991814562638</c:v>
                </c:pt>
                <c:pt idx="6">
                  <c:v>4.6115814308514329</c:v>
                </c:pt>
                <c:pt idx="7">
                  <c:v>4.6714719087489378</c:v>
                </c:pt>
                <c:pt idx="8">
                  <c:v>4.808375356281517</c:v>
                </c:pt>
                <c:pt idx="9">
                  <c:v>4.4355788859725864</c:v>
                </c:pt>
                <c:pt idx="10">
                  <c:v>4.4543781480046496</c:v>
                </c:pt>
                <c:pt idx="11">
                  <c:v>4.4876632801161103</c:v>
                </c:pt>
                <c:pt idx="12">
                  <c:v>4.5454622915237213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D2-4B80-AA51-05FC6E53063D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D2-4B80-AA51-05FC6E53063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4.966194354568783</c:v>
                </c:pt>
                <c:pt idx="1">
                  <c:v>3.9576526896264697</c:v>
                </c:pt>
                <c:pt idx="2">
                  <c:v>4.8065188089694892</c:v>
                </c:pt>
                <c:pt idx="3">
                  <c:v>3.9488382484361035</c:v>
                </c:pt>
                <c:pt idx="4">
                  <c:v>3.7467770772560458</c:v>
                </c:pt>
                <c:pt idx="5">
                  <c:v>3.8604025068408507</c:v>
                </c:pt>
                <c:pt idx="6">
                  <c:v>4.3538162147898936</c:v>
                </c:pt>
                <c:pt idx="7">
                  <c:v>4.9381933438985737</c:v>
                </c:pt>
                <c:pt idx="8">
                  <c:v>4.6020143445750037</c:v>
                </c:pt>
                <c:pt idx="9">
                  <c:v>4.7164167004458859</c:v>
                </c:pt>
                <c:pt idx="10">
                  <c:v>4.8944105589441058</c:v>
                </c:pt>
                <c:pt idx="11">
                  <c:v>5.4105883264863186</c:v>
                </c:pt>
                <c:pt idx="12">
                  <c:v>4.4598857186981196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D2-4B80-AA51-05FC6E53063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D2-4B80-AA51-05FC6E5306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D2-4B80-AA51-05FC6E53063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D2-4B80-AA51-05FC6E5306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D2-4B80-AA51-05FC6E53063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12">
                  <c:v>4.5978317606906245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D2-4B80-AA51-05FC6E53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D2-4B80-AA51-05FC6E5306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D2-4B80-AA51-05FC6E5306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D2-4B80-AA51-05FC6E5306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D2-4B80-AA51-05FC6E5306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D2-4B80-AA51-05FC6E5306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D2-4B80-AA51-05FC6E5306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D2-4B80-AA51-05FC6E5306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D2-4B80-AA51-05FC6E5306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D2-4B80-AA51-05FC6E5306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D2-4B80-AA51-05FC6E5306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D2-4B80-AA51-05FC6E5306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D2-4B80-AA51-05FC6E5306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D2-4B80-AA51-05FC6E53063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9.1226165425181804E-2</c:v>
                </c:pt>
                <c:pt idx="1">
                  <c:v>0.28095106220158073</c:v>
                </c:pt>
                <c:pt idx="2">
                  <c:v>-8.092724404404894E-2</c:v>
                </c:pt>
                <c:pt idx="3">
                  <c:v>0.30962938086937353</c:v>
                </c:pt>
                <c:pt idx="4">
                  <c:v>0.11603071902615403</c:v>
                </c:pt>
                <c:pt idx="12">
                  <c:v>0.18449819386518307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D2-4B80-AA51-05FC6E53063D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-0.66078648237975646</c:v>
                </c:pt>
                <c:pt idx="1">
                  <c:v>-0.29742753366704466</c:v>
                </c:pt>
                <c:pt idx="2">
                  <c:v>-0.76390759555309451</c:v>
                </c:pt>
                <c:pt idx="3">
                  <c:v>0.21243658202657034</c:v>
                </c:pt>
                <c:pt idx="4">
                  <c:v>1.0961987734012801E-2</c:v>
                </c:pt>
                <c:pt idx="12">
                  <c:v>-7.6510188936388168E-2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D2-4B80-AA51-05FC6E53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3-4182-A3BF-155E32FFC0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7.1071038251366119</c:v>
                </c:pt>
                <c:pt idx="1">
                  <c:v>6.8339100346020762</c:v>
                </c:pt>
                <c:pt idx="2">
                  <c:v>5.139812138728324</c:v>
                </c:pt>
                <c:pt idx="3">
                  <c:v>4.4540550771269043</c:v>
                </c:pt>
                <c:pt idx="4">
                  <c:v>4.5667355371900831</c:v>
                </c:pt>
                <c:pt idx="5">
                  <c:v>4.739632795188351</c:v>
                </c:pt>
                <c:pt idx="6">
                  <c:v>6.0426565874730018</c:v>
                </c:pt>
                <c:pt idx="7">
                  <c:v>6.230075434568711</c:v>
                </c:pt>
                <c:pt idx="8">
                  <c:v>5.9232158129810895</c:v>
                </c:pt>
                <c:pt idx="9">
                  <c:v>5.202939196769127</c:v>
                </c:pt>
                <c:pt idx="10">
                  <c:v>5.1825259515570936</c:v>
                </c:pt>
                <c:pt idx="11">
                  <c:v>5.295339109650433</c:v>
                </c:pt>
                <c:pt idx="12">
                  <c:v>5.4969705240174669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3-4182-A3BF-155E32FFC0AB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3-4182-A3BF-155E32FFC0AB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6.3740490278951816</c:v>
                </c:pt>
                <c:pt idx="1">
                  <c:v>4.9751328777524675</c:v>
                </c:pt>
                <c:pt idx="2">
                  <c:v>5.8718330849478386</c:v>
                </c:pt>
                <c:pt idx="3">
                  <c:v>4.8981984863020998</c:v>
                </c:pt>
                <c:pt idx="4">
                  <c:v>4.7135969141755059</c:v>
                </c:pt>
                <c:pt idx="5">
                  <c:v>4.5667229729729728</c:v>
                </c:pt>
                <c:pt idx="6">
                  <c:v>5.3125453226976074</c:v>
                </c:pt>
                <c:pt idx="7">
                  <c:v>5.8033076186154391</c:v>
                </c:pt>
                <c:pt idx="8">
                  <c:v>5.4376607785971531</c:v>
                </c:pt>
                <c:pt idx="9">
                  <c:v>5.2120803724577307</c:v>
                </c:pt>
                <c:pt idx="10">
                  <c:v>5.5494057724957555</c:v>
                </c:pt>
                <c:pt idx="11">
                  <c:v>5.3994532921321605</c:v>
                </c:pt>
                <c:pt idx="12">
                  <c:v>5.2954226434213476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3-4182-A3BF-155E32FFC0AB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3-4182-A3BF-155E32FFC0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13-4182-A3BF-155E32FFC0AB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13-4182-A3BF-155E32FFC0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13-4182-A3BF-155E32FFC0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12">
                  <c:v>4.968152866242038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13-4182-A3BF-155E32FFC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13-4182-A3BF-155E32FFC0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13-4182-A3BF-155E32FFC0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13-4182-A3BF-155E32FFC0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13-4182-A3BF-155E32FFC0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3-4182-A3BF-155E32FFC0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3-4182-A3BF-155E32FFC0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3-4182-A3BF-155E32FFC0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3-4182-A3BF-155E32FFC0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3-4182-A3BF-155E32FFC0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3-4182-A3BF-155E32FFC0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13-4182-A3BF-155E32FFC0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13-4182-A3BF-155E32FFC0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13-4182-A3BF-155E32FFC0AB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-0.34141624575885121</c:v>
                </c:pt>
                <c:pt idx="1">
                  <c:v>-0.24643107614479831</c:v>
                </c:pt>
                <c:pt idx="2">
                  <c:v>-0.19388840176907607</c:v>
                </c:pt>
                <c:pt idx="3">
                  <c:v>2.6804749541272876E-2</c:v>
                </c:pt>
                <c:pt idx="4">
                  <c:v>-0.15407840639913584</c:v>
                </c:pt>
                <c:pt idx="12">
                  <c:v>-0.1202273400192464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13-4182-A3BF-155E32FFC0AB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-0.88156850394389608</c:v>
                </c:pt>
                <c:pt idx="1">
                  <c:v>-1.6259975766896186</c:v>
                </c:pt>
                <c:pt idx="2">
                  <c:v>-0.28862252084800666</c:v>
                </c:pt>
                <c:pt idx="3">
                  <c:v>0.26643718466686828</c:v>
                </c:pt>
                <c:pt idx="4">
                  <c:v>-0.17308612440191418</c:v>
                </c:pt>
                <c:pt idx="12">
                  <c:v>-0.24703107044270478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13-4182-A3BF-155E32FFC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F-40DC-ABFD-D8143A0B81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3137</c:v>
                </c:pt>
                <c:pt idx="1">
                  <c:v>3135</c:v>
                </c:pt>
                <c:pt idx="2">
                  <c:v>4717</c:v>
                </c:pt>
                <c:pt idx="3">
                  <c:v>7482</c:v>
                </c:pt>
                <c:pt idx="4">
                  <c:v>10821</c:v>
                </c:pt>
                <c:pt idx="5">
                  <c:v>14241</c:v>
                </c:pt>
                <c:pt idx="6">
                  <c:v>15858</c:v>
                </c:pt>
                <c:pt idx="7">
                  <c:v>22911</c:v>
                </c:pt>
                <c:pt idx="8">
                  <c:v>12282</c:v>
                </c:pt>
                <c:pt idx="9">
                  <c:v>8231</c:v>
                </c:pt>
                <c:pt idx="10">
                  <c:v>4544</c:v>
                </c:pt>
                <c:pt idx="11">
                  <c:v>5708</c:v>
                </c:pt>
                <c:pt idx="12">
                  <c:v>113067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BF-40DC-ABFD-D8143A0B8117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BF-40DC-ABFD-D8143A0B811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4231</c:v>
                </c:pt>
                <c:pt idx="1">
                  <c:v>4343</c:v>
                </c:pt>
                <c:pt idx="2">
                  <c:v>3464</c:v>
                </c:pt>
                <c:pt idx="3">
                  <c:v>8523</c:v>
                </c:pt>
                <c:pt idx="4">
                  <c:v>9847</c:v>
                </c:pt>
                <c:pt idx="5">
                  <c:v>9634</c:v>
                </c:pt>
                <c:pt idx="6">
                  <c:v>12391</c:v>
                </c:pt>
                <c:pt idx="7">
                  <c:v>13610</c:v>
                </c:pt>
                <c:pt idx="8">
                  <c:v>7997</c:v>
                </c:pt>
                <c:pt idx="9">
                  <c:v>4173</c:v>
                </c:pt>
                <c:pt idx="10">
                  <c:v>4111</c:v>
                </c:pt>
                <c:pt idx="11">
                  <c:v>4487</c:v>
                </c:pt>
                <c:pt idx="12">
                  <c:v>86811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BF-40DC-ABFD-D8143A0B811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BF-40DC-ABFD-D8143A0B81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BF-40DC-ABFD-D8143A0B811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BF-40DC-ABFD-D8143A0B81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BF-40DC-ABFD-D8143A0B81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12">
                  <c:v>18567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BF-40DC-ABFD-D8143A0B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BF-40DC-ABFD-D8143A0B81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BF-40DC-ABFD-D8143A0B81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BF-40DC-ABFD-D8143A0B81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BF-40DC-ABFD-D8143A0B81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F-40DC-ABFD-D8143A0B81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BF-40DC-ABFD-D8143A0B81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BF-40DC-ABFD-D8143A0B81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BF-40DC-ABFD-D8143A0B81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BF-40DC-ABFD-D8143A0B81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BF-40DC-ABFD-D8143A0B81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BF-40DC-ABFD-D8143A0B81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BF-40DC-ABFD-D8143A0B81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BF-40DC-ABFD-D8143A0B811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-0.44861038280020971</c:v>
                </c:pt>
                <c:pt idx="1">
                  <c:v>0.19891801914273821</c:v>
                </c:pt>
                <c:pt idx="2">
                  <c:v>0.14646904969485619</c:v>
                </c:pt>
                <c:pt idx="3">
                  <c:v>-0.54114121613185162</c:v>
                </c:pt>
                <c:pt idx="4">
                  <c:v>-0.11789940828402368</c:v>
                </c:pt>
                <c:pt idx="12">
                  <c:v>-0.23989847300118716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BF-40DC-ABFD-D8143A0B8117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-0.3296142811603443</c:v>
                </c:pt>
                <c:pt idx="1">
                  <c:v>-8.1020733652312549E-2</c:v>
                </c:pt>
                <c:pt idx="2">
                  <c:v>-0.16366334534661864</c:v>
                </c:pt>
                <c:pt idx="3">
                  <c:v>-0.50882117080994393</c:v>
                </c:pt>
                <c:pt idx="4">
                  <c:v>-0.44894187228537108</c:v>
                </c:pt>
                <c:pt idx="12">
                  <c:v>0.97984644913627639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BF-40DC-ABFD-D8143A0B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D9-4698-B2C7-01785174F3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5.4877271278291362</c:v>
                </c:pt>
                <c:pt idx="1">
                  <c:v>4.1885167464114836</c:v>
                </c:pt>
                <c:pt idx="2">
                  <c:v>5.4748781004875982</c:v>
                </c:pt>
                <c:pt idx="3">
                  <c:v>3.6264367816091956</c:v>
                </c:pt>
                <c:pt idx="4">
                  <c:v>3.2497920709731076</c:v>
                </c:pt>
                <c:pt idx="5">
                  <c:v>3.1285724317112562</c:v>
                </c:pt>
                <c:pt idx="6">
                  <c:v>3.4416698196493885</c:v>
                </c:pt>
                <c:pt idx="7">
                  <c:v>3.4269564837850814</c:v>
                </c:pt>
                <c:pt idx="8">
                  <c:v>3.8531998045920859</c:v>
                </c:pt>
                <c:pt idx="9">
                  <c:v>3.6045437978374437</c:v>
                </c:pt>
                <c:pt idx="10">
                  <c:v>3.528169014084507</c:v>
                </c:pt>
                <c:pt idx="11">
                  <c:v>3.5404695164681148</c:v>
                </c:pt>
                <c:pt idx="12">
                  <c:v>3.6204374397481138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D9-4698-B2C7-01785174F382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D9-4698-B2C7-01785174F382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3.3916331836445286</c:v>
                </c:pt>
                <c:pt idx="1">
                  <c:v>2.7234630439788163</c:v>
                </c:pt>
                <c:pt idx="2">
                  <c:v>3.3620092378752888</c:v>
                </c:pt>
                <c:pt idx="3">
                  <c:v>2.9039070749736009</c:v>
                </c:pt>
                <c:pt idx="4">
                  <c:v>2.6267898852442366</c:v>
                </c:pt>
                <c:pt idx="5">
                  <c:v>2.9055428690056053</c:v>
                </c:pt>
                <c:pt idx="6">
                  <c:v>2.9667500605278025</c:v>
                </c:pt>
                <c:pt idx="7">
                  <c:v>3.6775165319617926</c:v>
                </c:pt>
                <c:pt idx="8">
                  <c:v>3.3833937726647494</c:v>
                </c:pt>
                <c:pt idx="9">
                  <c:v>3.746944644140906</c:v>
                </c:pt>
                <c:pt idx="10">
                  <c:v>3.9559717830211629</c:v>
                </c:pt>
                <c:pt idx="11">
                  <c:v>5.4314686873189215</c:v>
                </c:pt>
                <c:pt idx="12">
                  <c:v>3.3010908755802837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D9-4698-B2C7-01785174F382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D9-4698-B2C7-01785174F3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D9-4698-B2C7-01785174F382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D9-4698-B2C7-01785174F3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D9-4698-B2C7-01785174F3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12">
                  <c:v>3.9746862713416276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D9-4698-B2C7-01785174F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D9-4698-B2C7-01785174F3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D9-4698-B2C7-01785174F3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D9-4698-B2C7-01785174F3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D9-4698-B2C7-01785174F3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D9-4698-B2C7-01785174F3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D9-4698-B2C7-01785174F3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D9-4698-B2C7-01785174F3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D9-4698-B2C7-01785174F3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D9-4698-B2C7-01785174F3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D9-4698-B2C7-01785174F3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D9-4698-B2C7-01785174F3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D9-4698-B2C7-01785174F3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D9-4698-B2C7-01785174F382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0.1723033566800094</c:v>
                </c:pt>
                <c:pt idx="1">
                  <c:v>1.1656274560189797</c:v>
                </c:pt>
                <c:pt idx="2">
                  <c:v>9.4085745257093123E-3</c:v>
                </c:pt>
                <c:pt idx="3">
                  <c:v>0.59623675066230764</c:v>
                </c:pt>
                <c:pt idx="4">
                  <c:v>0.28909011884927471</c:v>
                </c:pt>
                <c:pt idx="12">
                  <c:v>0.46439028738944366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D9-4698-B2C7-01785174F382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-0.74069907266984014</c:v>
                </c:pt>
                <c:pt idx="1">
                  <c:v>1.351226398329926</c:v>
                </c:pt>
                <c:pt idx="2">
                  <c:v>-1.5093521182315777</c:v>
                </c:pt>
                <c:pt idx="3">
                  <c:v>0.11750879662209712</c:v>
                </c:pt>
                <c:pt idx="4">
                  <c:v>-0.15537650833685079</c:v>
                </c:pt>
                <c:pt idx="12">
                  <c:v>-6.9762724971359269E-2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D9-4698-B2C7-01785174F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A3-4AA7-8496-50FD8052DD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8.5632219213514933</c:v>
                </c:pt>
                <c:pt idx="1">
                  <c:v>7.9469775236111904</c:v>
                </c:pt>
                <c:pt idx="2">
                  <c:v>7.3473056787258439</c:v>
                </c:pt>
                <c:pt idx="3">
                  <c:v>7.1028586890544902</c:v>
                </c:pt>
                <c:pt idx="4">
                  <c:v>7.1327507610770224</c:v>
                </c:pt>
                <c:pt idx="5">
                  <c:v>7.6896254808233948</c:v>
                </c:pt>
                <c:pt idx="6">
                  <c:v>8.2745660413038848</c:v>
                </c:pt>
                <c:pt idx="7">
                  <c:v>8.7320664352919284</c:v>
                </c:pt>
                <c:pt idx="8">
                  <c:v>8.3455041637051277</c:v>
                </c:pt>
                <c:pt idx="9">
                  <c:v>7.653292537292339</c:v>
                </c:pt>
                <c:pt idx="10">
                  <c:v>7.7842391650225924</c:v>
                </c:pt>
                <c:pt idx="11">
                  <c:v>7.9112218831768804</c:v>
                </c:pt>
                <c:pt idx="12">
                  <c:v>7.8535728388390673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3-4AA7-8496-50FD8052DD8F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A3-4AA7-8496-50FD8052DD8F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8.1534082166487156</c:v>
                </c:pt>
                <c:pt idx="1">
                  <c:v>7.2097933809343209</c:v>
                </c:pt>
                <c:pt idx="2">
                  <c:v>7.7024867188327706</c:v>
                </c:pt>
                <c:pt idx="3">
                  <c:v>7.0547524979436629</c:v>
                </c:pt>
                <c:pt idx="4">
                  <c:v>7.3525828303582896</c:v>
                </c:pt>
                <c:pt idx="5">
                  <c:v>7.7036482984689085</c:v>
                </c:pt>
                <c:pt idx="6">
                  <c:v>7.7900538933283778</c:v>
                </c:pt>
                <c:pt idx="7">
                  <c:v>8.2023683428458209</c:v>
                </c:pt>
                <c:pt idx="8">
                  <c:v>7.6469238669493773</c:v>
                </c:pt>
                <c:pt idx="9">
                  <c:v>7.2612598510936586</c:v>
                </c:pt>
                <c:pt idx="10">
                  <c:v>7.4824879494096317</c:v>
                </c:pt>
                <c:pt idx="11">
                  <c:v>7.3686150530927028</c:v>
                </c:pt>
                <c:pt idx="12">
                  <c:v>7.5544930092828881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A3-4AA7-8496-50FD8052DD8F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A3-4AA7-8496-50FD8052DD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A3-4AA7-8496-50FD8052DD8F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A3-4AA7-8496-50FD8052DD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A3-4AA7-8496-50FD8052DD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12">
                  <c:v>7.2227867592501482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A3-4AA7-8496-50FD8052D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A3-4AA7-8496-50FD8052DD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3-4AA7-8496-50FD8052DD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A3-4AA7-8496-50FD8052DD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3-4AA7-8496-50FD8052DD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3-4AA7-8496-50FD8052DD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3-4AA7-8496-50FD8052DD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A3-4AA7-8496-50FD8052DD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A3-4AA7-8496-50FD8052DD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A3-4AA7-8496-50FD8052DD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A3-4AA7-8496-50FD8052DD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A3-4AA7-8496-50FD8052DD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A3-4AA7-8496-50FD8052DD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A3-4AA7-8496-50FD8052DD8F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-0.25192754699029507</c:v>
                </c:pt>
                <c:pt idx="1">
                  <c:v>-0.1260513964416079</c:v>
                </c:pt>
                <c:pt idx="2">
                  <c:v>-0.31042657733548928</c:v>
                </c:pt>
                <c:pt idx="3">
                  <c:v>0.11423085592934434</c:v>
                </c:pt>
                <c:pt idx="4">
                  <c:v>-0.2258475245615017</c:v>
                </c:pt>
                <c:pt idx="12">
                  <c:v>-0.15443016628053829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A3-4AA7-8496-50FD8052DD8F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-0.74755009795500449</c:v>
                </c:pt>
                <c:pt idx="1">
                  <c:v>-0.64118115195747549</c:v>
                </c:pt>
                <c:pt idx="2">
                  <c:v>-0.38256230259661983</c:v>
                </c:pt>
                <c:pt idx="3">
                  <c:v>-6.2081458622087027E-2</c:v>
                </c:pt>
                <c:pt idx="4">
                  <c:v>-9.8577730653940598E-2</c:v>
                </c:pt>
                <c:pt idx="12">
                  <c:v>-0.37417185685910948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A3-4AA7-8496-50FD8052D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36-4B05-8BAF-D53ED46C6C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8.0359141460650285</c:v>
                </c:pt>
                <c:pt idx="1">
                  <c:v>7.2901177976509661</c:v>
                </c:pt>
                <c:pt idx="2">
                  <c:v>6.8306156126758593</c:v>
                </c:pt>
                <c:pt idx="3">
                  <c:v>6.6399599112320136</c:v>
                </c:pt>
                <c:pt idx="4">
                  <c:v>6.5804207025323844</c:v>
                </c:pt>
                <c:pt idx="5">
                  <c:v>7.2377557300031521</c:v>
                </c:pt>
                <c:pt idx="6">
                  <c:v>7.7851252725032385</c:v>
                </c:pt>
                <c:pt idx="7">
                  <c:v>8.528122835000886</c:v>
                </c:pt>
                <c:pt idx="8">
                  <c:v>8.2953926349419884</c:v>
                </c:pt>
                <c:pt idx="9">
                  <c:v>7.5821463868379748</c:v>
                </c:pt>
                <c:pt idx="10">
                  <c:v>7.4172848397551316</c:v>
                </c:pt>
                <c:pt idx="11">
                  <c:v>7.6424330798875113</c:v>
                </c:pt>
                <c:pt idx="12">
                  <c:v>7.4579062136183758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6-4B05-8BAF-D53ED46C6C9F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36-4B05-8BAF-D53ED46C6C9F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8.2030497363545667</c:v>
                </c:pt>
                <c:pt idx="1">
                  <c:v>6.9861841631241441</c:v>
                </c:pt>
                <c:pt idx="2">
                  <c:v>7.3017321517104614</c:v>
                </c:pt>
                <c:pt idx="3">
                  <c:v>7.0961008326938924</c:v>
                </c:pt>
                <c:pt idx="4">
                  <c:v>7.1311349023943214</c:v>
                </c:pt>
                <c:pt idx="5">
                  <c:v>7.7562293471465571</c:v>
                </c:pt>
                <c:pt idx="6">
                  <c:v>7.6928992706323465</c:v>
                </c:pt>
                <c:pt idx="7">
                  <c:v>8.2025186541288733</c:v>
                </c:pt>
                <c:pt idx="8">
                  <c:v>7.5888613861386141</c:v>
                </c:pt>
                <c:pt idx="9">
                  <c:v>7.422018229673137</c:v>
                </c:pt>
                <c:pt idx="10">
                  <c:v>7.0712416123352213</c:v>
                </c:pt>
                <c:pt idx="11">
                  <c:v>7.1701048310241182</c:v>
                </c:pt>
                <c:pt idx="12">
                  <c:v>7.4516197361923346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36-4B05-8BAF-D53ED46C6C9F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36-4B05-8BAF-D53ED46C6C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36-4B05-8BAF-D53ED46C6C9F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36-4B05-8BAF-D53ED46C6C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36-4B05-8BAF-D53ED46C6C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12">
                  <c:v>6.9603216958864031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36-4B05-8BAF-D53ED46C6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36-4B05-8BAF-D53ED46C6C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36-4B05-8BAF-D53ED46C6C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36-4B05-8BAF-D53ED46C6C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36-4B05-8BAF-D53ED46C6C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36-4B05-8BAF-D53ED46C6C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36-4B05-8BAF-D53ED46C6C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36-4B05-8BAF-D53ED46C6C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36-4B05-8BAF-D53ED46C6C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36-4B05-8BAF-D53ED46C6C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36-4B05-8BAF-D53ED46C6C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36-4B05-8BAF-D53ED46C6C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36-4B05-8BAF-D53ED46C6C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36-4B05-8BAF-D53ED46C6C9F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-0.3964644992312012</c:v>
                </c:pt>
                <c:pt idx="1">
                  <c:v>-0.17005644735880665</c:v>
                </c:pt>
                <c:pt idx="2">
                  <c:v>-0.17789990873349648</c:v>
                </c:pt>
                <c:pt idx="3">
                  <c:v>-0.10930650449630708</c:v>
                </c:pt>
                <c:pt idx="4">
                  <c:v>-0.22973911922247847</c:v>
                </c:pt>
                <c:pt idx="12">
                  <c:v>-0.20332366393605117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36-4B05-8BAF-D53ED46C6C9F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-0.42614816946736855</c:v>
                </c:pt>
                <c:pt idx="1">
                  <c:v>-0.34076402548384888</c:v>
                </c:pt>
                <c:pt idx="2">
                  <c:v>-0.20999248400367243</c:v>
                </c:pt>
                <c:pt idx="3">
                  <c:v>0.27480348437463764</c:v>
                </c:pt>
                <c:pt idx="4">
                  <c:v>0.24104538828120248</c:v>
                </c:pt>
                <c:pt idx="12">
                  <c:v>-6.8199320086105963E-2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36-4B05-8BAF-D53ED46C6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FA-48C9-A3CE-C7ECB8BA6D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9.7992331384750777</c:v>
                </c:pt>
                <c:pt idx="1">
                  <c:v>9.3406831247886366</c:v>
                </c:pt>
                <c:pt idx="2">
                  <c:v>8.4610894941634243</c:v>
                </c:pt>
                <c:pt idx="3">
                  <c:v>8.2523982999392835</c:v>
                </c:pt>
                <c:pt idx="4">
                  <c:v>8.1196450608215311</c:v>
                </c:pt>
                <c:pt idx="5">
                  <c:v>8.6953323903818962</c:v>
                </c:pt>
                <c:pt idx="6">
                  <c:v>9.4308919422449922</c:v>
                </c:pt>
                <c:pt idx="7">
                  <c:v>9.2146074839329692</c:v>
                </c:pt>
                <c:pt idx="8">
                  <c:v>9.3278149653358842</c:v>
                </c:pt>
                <c:pt idx="9">
                  <c:v>8.9691956327985736</c:v>
                </c:pt>
                <c:pt idx="10">
                  <c:v>8.8137631252116968</c:v>
                </c:pt>
                <c:pt idx="11">
                  <c:v>10.11741486585937</c:v>
                </c:pt>
                <c:pt idx="12">
                  <c:v>9.023316551916265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A-48C9-A3CE-C7ECB8BA6DC2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FA-48C9-A3CE-C7ECB8BA6DC2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9.1495250740475953</c:v>
                </c:pt>
                <c:pt idx="1">
                  <c:v>8.0757748704890684</c:v>
                </c:pt>
                <c:pt idx="2">
                  <c:v>8.5303169801394194</c:v>
                </c:pt>
                <c:pt idx="3">
                  <c:v>7.6792181316704644</c:v>
                </c:pt>
                <c:pt idx="4">
                  <c:v>8.5769349845201237</c:v>
                </c:pt>
                <c:pt idx="5">
                  <c:v>8.1869452410214389</c:v>
                </c:pt>
                <c:pt idx="6">
                  <c:v>8.7215548243936034</c:v>
                </c:pt>
                <c:pt idx="7">
                  <c:v>8.5599384529304796</c:v>
                </c:pt>
                <c:pt idx="8">
                  <c:v>8.7860075927791126</c:v>
                </c:pt>
                <c:pt idx="9">
                  <c:v>7.9050098879367168</c:v>
                </c:pt>
                <c:pt idx="10">
                  <c:v>8.2085274677646556</c:v>
                </c:pt>
                <c:pt idx="11">
                  <c:v>8.7539784654973936</c:v>
                </c:pt>
                <c:pt idx="12">
                  <c:v>8.3907111087484267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FA-48C9-A3CE-C7ECB8BA6DC2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FA-48C9-A3CE-C7ECB8BA6D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FA-48C9-A3CE-C7ECB8BA6DC2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FA-48C9-A3CE-C7ECB8BA6D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FA-48C9-A3CE-C7ECB8BA6D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12">
                  <c:v>7.923084725990921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FA-48C9-A3CE-C7ECB8BA6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ECFA-48C9-A3CE-C7ECB8BA6DC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8.7446651949963208</c:v>
                      </c:pt>
                      <c:pt idx="1">
                        <c:v>7.4429400386847195</c:v>
                      </c:pt>
                      <c:pt idx="2">
                        <c:v>6.9755899104963381</c:v>
                      </c:pt>
                      <c:pt idx="3">
                        <c:v>9.1342925659472414</c:v>
                      </c:pt>
                      <c:pt idx="4">
                        <c:v>6.7332902809170161</c:v>
                      </c:pt>
                      <c:pt idx="5">
                        <c:v>7.7101420284056807</c:v>
                      </c:pt>
                      <c:pt idx="6">
                        <c:v>7.9656791907514455</c:v>
                      </c:pt>
                      <c:pt idx="7">
                        <c:v>8.2646411272567146</c:v>
                      </c:pt>
                      <c:pt idx="8">
                        <c:v>8.7193759750390019</c:v>
                      </c:pt>
                      <c:pt idx="9">
                        <c:v>7.7491429504271645</c:v>
                      </c:pt>
                      <c:pt idx="10">
                        <c:v>8.4391088279635937</c:v>
                      </c:pt>
                      <c:pt idx="11">
                        <c:v>8.6227938549481955</c:v>
                      </c:pt>
                      <c:pt idx="12">
                        <c:v>8.1951860588263603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ECFA-48C9-A3CE-C7ECB8BA6D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FA-48C9-A3CE-C7ECB8BA6D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FA-48C9-A3CE-C7ECB8BA6D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FA-48C9-A3CE-C7ECB8BA6D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FA-48C9-A3CE-C7ECB8BA6D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FA-48C9-A3CE-C7ECB8BA6D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FA-48C9-A3CE-C7ECB8BA6D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FA-48C9-A3CE-C7ECB8BA6D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FA-48C9-A3CE-C7ECB8BA6D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FA-48C9-A3CE-C7ECB8BA6D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FA-48C9-A3CE-C7ECB8BA6D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FA-48C9-A3CE-C7ECB8BA6D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FA-48C9-A3CE-C7ECB8BA6D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FA-48C9-A3CE-C7ECB8BA6DC2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-0.39322105127654616</c:v>
                </c:pt>
                <c:pt idx="1">
                  <c:v>-0.20587039372928473</c:v>
                </c:pt>
                <c:pt idx="2">
                  <c:v>-0.42143530177538846</c:v>
                </c:pt>
                <c:pt idx="3">
                  <c:v>0.38060153584430445</c:v>
                </c:pt>
                <c:pt idx="4">
                  <c:v>-0.12516639740016799</c:v>
                </c:pt>
                <c:pt idx="12">
                  <c:v>-0.13830253142298243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FA-48C9-A3CE-C7ECB8BA6DC2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-1.2990646180841097</c:v>
                </c:pt>
                <c:pt idx="1">
                  <c:v>-1.2707033426194592</c:v>
                </c:pt>
                <c:pt idx="2">
                  <c:v>-0.9441263166706646</c:v>
                </c:pt>
                <c:pt idx="3">
                  <c:v>-0.72014023542315453</c:v>
                </c:pt>
                <c:pt idx="4">
                  <c:v>2.4135462016733555E-2</c:v>
                </c:pt>
                <c:pt idx="12">
                  <c:v>-0.84280591669323801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FA-48C9-A3CE-C7ECB8BA6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E-4D38-A278-5E9A0BD7E1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9.8332112332112338</c:v>
                </c:pt>
                <c:pt idx="1">
                  <c:v>8.9198465963566633</c:v>
                </c:pt>
                <c:pt idx="2">
                  <c:v>8.2431245666743695</c:v>
                </c:pt>
                <c:pt idx="3">
                  <c:v>7.3866244558765333</c:v>
                </c:pt>
                <c:pt idx="4">
                  <c:v>6.6837968561064089</c:v>
                </c:pt>
                <c:pt idx="5">
                  <c:v>7.2263674614305753</c:v>
                </c:pt>
                <c:pt idx="6">
                  <c:v>8.4183850931677018</c:v>
                </c:pt>
                <c:pt idx="7">
                  <c:v>9.4361702127659566</c:v>
                </c:pt>
                <c:pt idx="8">
                  <c:v>8.4479293544457974</c:v>
                </c:pt>
                <c:pt idx="9">
                  <c:v>7.3268000000000004</c:v>
                </c:pt>
                <c:pt idx="10">
                  <c:v>7.8085655314757485</c:v>
                </c:pt>
                <c:pt idx="11">
                  <c:v>8.0690288713910761</c:v>
                </c:pt>
                <c:pt idx="12">
                  <c:v>8.1516425405641897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E-4D38-A278-5E9A0BD7E1DB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E-4D38-A278-5E9A0BD7E1DB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8.4905610907184066</c:v>
                </c:pt>
                <c:pt idx="1">
                  <c:v>7.6815722469764482</c:v>
                </c:pt>
                <c:pt idx="2">
                  <c:v>7.9774148013712445</c:v>
                </c:pt>
                <c:pt idx="3">
                  <c:v>6.3636101914495464</c:v>
                </c:pt>
                <c:pt idx="4">
                  <c:v>7.0117280557082644</c:v>
                </c:pt>
                <c:pt idx="5">
                  <c:v>7.1589290100712359</c:v>
                </c:pt>
                <c:pt idx="6">
                  <c:v>7.2223531722647811</c:v>
                </c:pt>
                <c:pt idx="7">
                  <c:v>8.4010880316518293</c:v>
                </c:pt>
                <c:pt idx="8">
                  <c:v>7.2705110173464602</c:v>
                </c:pt>
                <c:pt idx="9">
                  <c:v>6.5124237464662995</c:v>
                </c:pt>
                <c:pt idx="10">
                  <c:v>8.0762171807290333</c:v>
                </c:pt>
                <c:pt idx="11">
                  <c:v>7.313071543840775</c:v>
                </c:pt>
                <c:pt idx="12">
                  <c:v>7.3890876282132458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E-4D38-A278-5E9A0BD7E1DB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E-4D38-A278-5E9A0BD7E1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E-4D38-A278-5E9A0BD7E1DB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AE-4D38-A278-5E9A0BD7E1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AE-4D38-A278-5E9A0BD7E1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12">
                  <c:v>8.4224495535400408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AE-4D38-A278-5E9A0BD7E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AE-4D38-A278-5E9A0BD7E1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AE-4D38-A278-5E9A0BD7E1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AE-4D38-A278-5E9A0BD7E1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AE-4D38-A278-5E9A0BD7E1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AE-4D38-A278-5E9A0BD7E1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AE-4D38-A278-5E9A0BD7E1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AE-4D38-A278-5E9A0BD7E1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AE-4D38-A278-5E9A0BD7E1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AE-4D38-A278-5E9A0BD7E1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AE-4D38-A278-5E9A0BD7E1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AE-4D38-A278-5E9A0BD7E1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AE-4D38-A278-5E9A0BD7E1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AE-4D38-A278-5E9A0BD7E1DB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1.0872089814181223</c:v>
                </c:pt>
                <c:pt idx="1">
                  <c:v>0.44268115857889434</c:v>
                </c:pt>
                <c:pt idx="2">
                  <c:v>0.5141071067630385</c:v>
                </c:pt>
                <c:pt idx="3">
                  <c:v>9.9126780706844997E-2</c:v>
                </c:pt>
                <c:pt idx="4">
                  <c:v>0.12747100798476652</c:v>
                </c:pt>
                <c:pt idx="12">
                  <c:v>0.56130663691674521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AE-4D38-A278-5E9A0BD7E1DB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0.7254055252915208</c:v>
                </c:pt>
                <c:pt idx="1">
                  <c:v>-0.2103881794456921</c:v>
                </c:pt>
                <c:pt idx="2">
                  <c:v>0.70110326855193961</c:v>
                </c:pt>
                <c:pt idx="3">
                  <c:v>-0.6760897136415025</c:v>
                </c:pt>
                <c:pt idx="4">
                  <c:v>0.5343291039550353</c:v>
                </c:pt>
                <c:pt idx="12">
                  <c:v>0.26496424512250449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AE-4D38-A278-5E9A0BD7E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B-491F-BDB1-CED97D38D7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B-491F-BDB1-CED97D38D7F8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FB-491F-BDB1-CED97D38D7F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B-491F-BDB1-CED97D38D7F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FB-491F-BDB1-CED97D38D7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FB-491F-BDB1-CED97D38D7F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FB-491F-BDB1-CED97D38D7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FB-491F-BDB1-CED97D38D7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12">
                  <c:v>7.7309867823334599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FB-491F-BDB1-CED97D38D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FB-491F-BDB1-CED97D38D7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B-491F-BDB1-CED97D38D7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B-491F-BDB1-CED97D38D7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B-491F-BDB1-CED97D38D7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B-491F-BDB1-CED97D38D7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B-491F-BDB1-CED97D38D7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FB-491F-BDB1-CED97D38D7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FB-491F-BDB1-CED97D38D7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FB-491F-BDB1-CED97D38D7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FB-491F-BDB1-CED97D38D7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FB-491F-BDB1-CED97D38D7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FB-491F-BDB1-CED97D38D7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FB-491F-BDB1-CED97D38D7F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12">
                  <c:v>4.9312312825342985E-2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FB-491F-BDB1-CED97D38D7F8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12">
                  <c:v>-0.37037977453030813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FB-491F-BDB1-CED97D38D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25-4C12-B05B-41E0D11E45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8.9468033186920444</c:v>
                </c:pt>
                <c:pt idx="1">
                  <c:v>8.0986423419601188</c:v>
                </c:pt>
                <c:pt idx="2">
                  <c:v>7.6330428333024294</c:v>
                </c:pt>
                <c:pt idx="3">
                  <c:v>7.0737222976028944</c:v>
                </c:pt>
                <c:pt idx="4">
                  <c:v>8.4893985287754212</c:v>
                </c:pt>
                <c:pt idx="5">
                  <c:v>8.8535181794402309</c:v>
                </c:pt>
                <c:pt idx="6">
                  <c:v>7.9249880554228378</c:v>
                </c:pt>
                <c:pt idx="7">
                  <c:v>9.9984372286855354</c:v>
                </c:pt>
                <c:pt idx="8">
                  <c:v>8.8892355694227767</c:v>
                </c:pt>
                <c:pt idx="9">
                  <c:v>7.4415905926040535</c:v>
                </c:pt>
                <c:pt idx="10">
                  <c:v>7.4332813544219203</c:v>
                </c:pt>
                <c:pt idx="11">
                  <c:v>8.0252784918594688</c:v>
                </c:pt>
                <c:pt idx="12">
                  <c:v>8.1748388357100996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5-4C12-B05B-41E0D11E45D8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25-4C12-B05B-41E0D11E45D8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7.6091895557816205</c:v>
                </c:pt>
                <c:pt idx="1">
                  <c:v>6.6759882869692531</c:v>
                </c:pt>
                <c:pt idx="2">
                  <c:v>8.0673616680032083</c:v>
                </c:pt>
                <c:pt idx="3">
                  <c:v>6.0505244163753247</c:v>
                </c:pt>
                <c:pt idx="4">
                  <c:v>9.0643571532106098</c:v>
                </c:pt>
                <c:pt idx="5">
                  <c:v>8.0135706732463863</c:v>
                </c:pt>
                <c:pt idx="6">
                  <c:v>7.5247405624906003</c:v>
                </c:pt>
                <c:pt idx="7">
                  <c:v>8.8722478934493072</c:v>
                </c:pt>
                <c:pt idx="8">
                  <c:v>8.1407823073114383</c:v>
                </c:pt>
                <c:pt idx="9">
                  <c:v>8.0149519401922387</c:v>
                </c:pt>
                <c:pt idx="10">
                  <c:v>7.0539167806212149</c:v>
                </c:pt>
                <c:pt idx="11">
                  <c:v>7.6023429179978699</c:v>
                </c:pt>
                <c:pt idx="12">
                  <c:v>7.692902596803731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25-4C12-B05B-41E0D11E45D8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25-4C12-B05B-41E0D11E45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25-4C12-B05B-41E0D11E45D8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25-4C12-B05B-41E0D11E45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25-4C12-B05B-41E0D11E45D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12">
                  <c:v>7.5861655737159213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25-4C12-B05B-41E0D11E4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25-4C12-B05B-41E0D11E45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25-4C12-B05B-41E0D11E45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25-4C12-B05B-41E0D11E45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25-4C12-B05B-41E0D11E45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25-4C12-B05B-41E0D11E45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25-4C12-B05B-41E0D11E45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25-4C12-B05B-41E0D11E45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25-4C12-B05B-41E0D11E45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25-4C12-B05B-41E0D11E45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25-4C12-B05B-41E0D11E45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25-4C12-B05B-41E0D11E45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25-4C12-B05B-41E0D11E45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25-4C12-B05B-41E0D11E45D8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0.18839146624142167</c:v>
                </c:pt>
                <c:pt idx="1">
                  <c:v>0.36800854370763236</c:v>
                </c:pt>
                <c:pt idx="2">
                  <c:v>-0.42847791190375073</c:v>
                </c:pt>
                <c:pt idx="3">
                  <c:v>0.41250169325597152</c:v>
                </c:pt>
                <c:pt idx="4">
                  <c:v>-0.83930194282183912</c:v>
                </c:pt>
                <c:pt idx="12">
                  <c:v>2.0174402663746704E-2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25-4C12-B05B-41E0D11E45D8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-0.95982265623751672</c:v>
                </c:pt>
                <c:pt idx="1">
                  <c:v>-0.24987539765177313</c:v>
                </c:pt>
                <c:pt idx="2">
                  <c:v>0.27548646123722786</c:v>
                </c:pt>
                <c:pt idx="3">
                  <c:v>-0.49898895503467156</c:v>
                </c:pt>
                <c:pt idx="4">
                  <c:v>-0.59624275299344554</c:v>
                </c:pt>
                <c:pt idx="12">
                  <c:v>-0.3542900429376532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25-4C12-B05B-41E0D11E4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26-4D05-BB5E-0022A69A7E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6-4D05-BB5E-0022A69A7E7F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26-4D05-BB5E-0022A69A7E7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6-4D05-BB5E-0022A69A7E7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26-4D05-BB5E-0022A69A7E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26-4D05-BB5E-0022A69A7E7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26-4D05-BB5E-0022A69A7E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26-4D05-BB5E-0022A69A7E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12">
                  <c:v>7.7309867823334599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26-4D05-BB5E-0022A69A7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26-4D05-BB5E-0022A69A7E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26-4D05-BB5E-0022A69A7E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26-4D05-BB5E-0022A69A7E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26-4D05-BB5E-0022A69A7E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26-4D05-BB5E-0022A69A7E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26-4D05-BB5E-0022A69A7E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26-4D05-BB5E-0022A69A7E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26-4D05-BB5E-0022A69A7E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26-4D05-BB5E-0022A69A7E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26-4D05-BB5E-0022A69A7E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26-4D05-BB5E-0022A69A7E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26-4D05-BB5E-0022A69A7E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26-4D05-BB5E-0022A69A7E7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12">
                  <c:v>4.9312312825342985E-2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26-4D05-BB5E-0022A69A7E7F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12">
                  <c:v>-0.37037977453030813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26-4D05-BB5E-0022A69A7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61-4CA6-A217-1DAFAFC7E7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7.6375326939843067</c:v>
                </c:pt>
                <c:pt idx="1">
                  <c:v>7.7814229249011859</c:v>
                </c:pt>
                <c:pt idx="2">
                  <c:v>7.2899596688601145</c:v>
                </c:pt>
                <c:pt idx="3">
                  <c:v>9.3692449355432785</c:v>
                </c:pt>
                <c:pt idx="4">
                  <c:v>7.6761718749999996</c:v>
                </c:pt>
                <c:pt idx="5">
                  <c:v>7.9596977329974807</c:v>
                </c:pt>
                <c:pt idx="6">
                  <c:v>8.1366459627329188</c:v>
                </c:pt>
                <c:pt idx="7">
                  <c:v>9.694642857142858</c:v>
                </c:pt>
                <c:pt idx="8">
                  <c:v>7.808080808080808</c:v>
                </c:pt>
                <c:pt idx="9">
                  <c:v>7.6181734740706748</c:v>
                </c:pt>
                <c:pt idx="10">
                  <c:v>8.3936713167744124</c:v>
                </c:pt>
                <c:pt idx="11">
                  <c:v>7.2598285545373926</c:v>
                </c:pt>
                <c:pt idx="12">
                  <c:v>7.8305128536364812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1-4CA6-A217-1DAFAFC7E71A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61-4CA6-A217-1DAFAFC7E71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7.4816341829085458</c:v>
                </c:pt>
                <c:pt idx="1">
                  <c:v>7.9186262376237622</c:v>
                </c:pt>
                <c:pt idx="2">
                  <c:v>8.1415174765558405</c:v>
                </c:pt>
                <c:pt idx="3">
                  <c:v>7.9946319018404912</c:v>
                </c:pt>
                <c:pt idx="4">
                  <c:v>7.5626204238921</c:v>
                </c:pt>
                <c:pt idx="5">
                  <c:v>7.5051546391752577</c:v>
                </c:pt>
                <c:pt idx="6">
                  <c:v>8.0072780203784575</c:v>
                </c:pt>
                <c:pt idx="7">
                  <c:v>8.034782608695652</c:v>
                </c:pt>
                <c:pt idx="8">
                  <c:v>7.1622176591375766</c:v>
                </c:pt>
                <c:pt idx="9">
                  <c:v>6.6114445778311328</c:v>
                </c:pt>
                <c:pt idx="10">
                  <c:v>7.7335884604062404</c:v>
                </c:pt>
                <c:pt idx="11">
                  <c:v>8.4737500000000008</c:v>
                </c:pt>
                <c:pt idx="12">
                  <c:v>7.7723058082575225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61-4CA6-A217-1DAFAFC7E71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61-4CA6-A217-1DAFAFC7E7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61-4CA6-A217-1DAFAFC7E71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61-4CA6-A217-1DAFAFC7E7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61-4CA6-A217-1DAFAFC7E7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12">
                  <c:v>7.9145550527903472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61-4CA6-A217-1DAFAFC7E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61-4CA6-A217-1DAFAFC7E7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61-4CA6-A217-1DAFAFC7E7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61-4CA6-A217-1DAFAFC7E7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61-4CA6-A217-1DAFAFC7E7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61-4CA6-A217-1DAFAFC7E7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61-4CA6-A217-1DAFAFC7E7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61-4CA6-A217-1DAFAFC7E7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61-4CA6-A217-1DAFAFC7E7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61-4CA6-A217-1DAFAFC7E7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61-4CA6-A217-1DAFAFC7E7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61-4CA6-A217-1DAFAFC7E7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61-4CA6-A217-1DAFAFC7E7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61-4CA6-A217-1DAFAFC7E71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0.81121099999191149</c:v>
                </c:pt>
                <c:pt idx="1">
                  <c:v>0.42365636828910347</c:v>
                </c:pt>
                <c:pt idx="2">
                  <c:v>-0.99668598736346059</c:v>
                </c:pt>
                <c:pt idx="3">
                  <c:v>1.6563844474887688</c:v>
                </c:pt>
                <c:pt idx="4">
                  <c:v>1.4527834990442612</c:v>
                </c:pt>
                <c:pt idx="12">
                  <c:v>0.32404277018900718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61-4CA6-A217-1DAFAFC7E71A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9.2016068752228897E-2</c:v>
                </c:pt>
                <c:pt idx="1">
                  <c:v>0.50237969567310969</c:v>
                </c:pt>
                <c:pt idx="2">
                  <c:v>-6.0891345878747671E-2</c:v>
                </c:pt>
                <c:pt idx="3">
                  <c:v>-0.35227447671235446</c:v>
                </c:pt>
                <c:pt idx="4">
                  <c:v>0.74665770699357026</c:v>
                </c:pt>
                <c:pt idx="12">
                  <c:v>0.12245406279506188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61-4CA6-A217-1DAFAFC7E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9-4023-8A63-8F5DBE7517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8.0378315132605298</c:v>
                </c:pt>
                <c:pt idx="1">
                  <c:v>8.1903225806451605</c:v>
                </c:pt>
                <c:pt idx="2">
                  <c:v>7.8423496164715383</c:v>
                </c:pt>
                <c:pt idx="3">
                  <c:v>9.3837654058648532</c:v>
                </c:pt>
                <c:pt idx="4">
                  <c:v>8.1275510204081627</c:v>
                </c:pt>
                <c:pt idx="5">
                  <c:v>6.4932249322493227</c:v>
                </c:pt>
                <c:pt idx="6">
                  <c:v>8.4854838709677427</c:v>
                </c:pt>
                <c:pt idx="7">
                  <c:v>7.9084194977843429</c:v>
                </c:pt>
                <c:pt idx="8">
                  <c:v>7.8191126279863479</c:v>
                </c:pt>
                <c:pt idx="9">
                  <c:v>5.918250950570342</c:v>
                </c:pt>
                <c:pt idx="10">
                  <c:v>8.4100760456273758</c:v>
                </c:pt>
                <c:pt idx="11">
                  <c:v>7.2893936970084789</c:v>
                </c:pt>
                <c:pt idx="12">
                  <c:v>7.7773307826478364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9-4023-8A63-8F5DBE75178C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D9-4023-8A63-8F5DBE75178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7.7749077490774905</c:v>
                </c:pt>
                <c:pt idx="1">
                  <c:v>7.2347826086956522</c:v>
                </c:pt>
                <c:pt idx="2">
                  <c:v>8.7922437673130194</c:v>
                </c:pt>
                <c:pt idx="3">
                  <c:v>7.5339805825242721</c:v>
                </c:pt>
                <c:pt idx="4">
                  <c:v>8.1943127962085303</c:v>
                </c:pt>
                <c:pt idx="5">
                  <c:v>6.7651006711409396</c:v>
                </c:pt>
                <c:pt idx="6">
                  <c:v>9.1115702479338836</c:v>
                </c:pt>
                <c:pt idx="7">
                  <c:v>7.5714285714285712</c:v>
                </c:pt>
                <c:pt idx="8">
                  <c:v>7.0497382198952883</c:v>
                </c:pt>
                <c:pt idx="9">
                  <c:v>5.6079854809437384</c:v>
                </c:pt>
                <c:pt idx="10">
                  <c:v>7.3335444374076424</c:v>
                </c:pt>
                <c:pt idx="11">
                  <c:v>7.992067553735926</c:v>
                </c:pt>
                <c:pt idx="12">
                  <c:v>7.5025120527784823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9-4023-8A63-8F5DBE75178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D9-4023-8A63-8F5DBE7517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D9-4023-8A63-8F5DBE75178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D9-4023-8A63-8F5DBE7517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D9-4023-8A63-8F5DBE7517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12">
                  <c:v>7.3907143401692457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D9-4023-8A63-8F5DBE75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D9-4023-8A63-8F5DBE7517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D9-4023-8A63-8F5DBE7517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D9-4023-8A63-8F5DBE7517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D9-4023-8A63-8F5DBE7517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D9-4023-8A63-8F5DBE7517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D9-4023-8A63-8F5DBE7517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D9-4023-8A63-8F5DBE7517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D9-4023-8A63-8F5DBE7517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D9-4023-8A63-8F5DBE7517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D9-4023-8A63-8F5DBE7517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D9-4023-8A63-8F5DBE7517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D9-4023-8A63-8F5DBE7517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D9-4023-8A63-8F5DBE75178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0.84523380350059618</c:v>
                </c:pt>
                <c:pt idx="1">
                  <c:v>8.9845483333324871E-2</c:v>
                </c:pt>
                <c:pt idx="2">
                  <c:v>-2.3886377772709384</c:v>
                </c:pt>
                <c:pt idx="3">
                  <c:v>1.561779968054851</c:v>
                </c:pt>
                <c:pt idx="4">
                  <c:v>1.0625109553023666</c:v>
                </c:pt>
                <c:pt idx="12">
                  <c:v>-0.12096101689264493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D9-4023-8A63-8F5DBE75178C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-0.42706039942944063</c:v>
                </c:pt>
                <c:pt idx="1">
                  <c:v>-0.56173507361083264</c:v>
                </c:pt>
                <c:pt idx="2">
                  <c:v>-1.4959823107197723</c:v>
                </c:pt>
                <c:pt idx="3">
                  <c:v>-0.33935385886263347</c:v>
                </c:pt>
                <c:pt idx="4">
                  <c:v>0.25281707775134699</c:v>
                </c:pt>
                <c:pt idx="12">
                  <c:v>-0.81489528950304635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D9-4023-8A63-8F5DBE75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A-41BC-A527-EC24B85BF7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123715</c:v>
                </c:pt>
                <c:pt idx="1">
                  <c:v>122929</c:v>
                </c:pt>
                <c:pt idx="2">
                  <c:v>144786</c:v>
                </c:pt>
                <c:pt idx="3">
                  <c:v>136741</c:v>
                </c:pt>
                <c:pt idx="4">
                  <c:v>126794</c:v>
                </c:pt>
                <c:pt idx="5">
                  <c:v>124266</c:v>
                </c:pt>
                <c:pt idx="6">
                  <c:v>126913</c:v>
                </c:pt>
                <c:pt idx="7">
                  <c:v>123609</c:v>
                </c:pt>
                <c:pt idx="8">
                  <c:v>113961</c:v>
                </c:pt>
                <c:pt idx="9">
                  <c:v>141517</c:v>
                </c:pt>
                <c:pt idx="10">
                  <c:v>125704</c:v>
                </c:pt>
                <c:pt idx="11">
                  <c:v>128793</c:v>
                </c:pt>
                <c:pt idx="12">
                  <c:v>1539728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A-41BC-A527-EC24B85BF7BF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A-41BC-A527-EC24B85BF7BF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90986</c:v>
                </c:pt>
                <c:pt idx="1">
                  <c:v>121286</c:v>
                </c:pt>
                <c:pt idx="2">
                  <c:v>132142</c:v>
                </c:pt>
                <c:pt idx="3">
                  <c:v>148322</c:v>
                </c:pt>
                <c:pt idx="4">
                  <c:v>124592</c:v>
                </c:pt>
                <c:pt idx="5">
                  <c:v>122331</c:v>
                </c:pt>
                <c:pt idx="6">
                  <c:v>134525</c:v>
                </c:pt>
                <c:pt idx="7">
                  <c:v>131231</c:v>
                </c:pt>
                <c:pt idx="8">
                  <c:v>120736</c:v>
                </c:pt>
                <c:pt idx="9">
                  <c:v>146938</c:v>
                </c:pt>
                <c:pt idx="10">
                  <c:v>135678</c:v>
                </c:pt>
                <c:pt idx="11">
                  <c:v>141074</c:v>
                </c:pt>
                <c:pt idx="12">
                  <c:v>1549841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A-41BC-A527-EC24B85BF7BF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A-41BC-A527-EC24B85BF7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FA-41BC-A527-EC24B85BF7BF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FA-41BC-A527-EC24B85BF7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FA-41BC-A527-EC24B85BF7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12">
                  <c:v>752042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FA-41BC-A527-EC24B85BF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FA-41BC-A527-EC24B85BF7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FA-41BC-A527-EC24B85BF7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A-41BC-A527-EC24B85BF7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A-41BC-A527-EC24B85BF7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A-41BC-A527-EC24B85BF7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FA-41BC-A527-EC24B85BF7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FA-41BC-A527-EC24B85BF7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FA-41BC-A527-EC24B85BF7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FA-41BC-A527-EC24B85BF7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A-41BC-A527-EC24B85BF7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FA-41BC-A527-EC24B85BF7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FA-41BC-A527-EC24B85BF7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FA-41BC-A527-EC24B85BF7B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9.8957776181670898E-2</c:v>
                </c:pt>
                <c:pt idx="1">
                  <c:v>4.5377912146540966E-2</c:v>
                </c:pt>
                <c:pt idx="2">
                  <c:v>0.13449178930581995</c:v>
                </c:pt>
                <c:pt idx="3">
                  <c:v>2.6771253028496922E-3</c:v>
                </c:pt>
                <c:pt idx="4">
                  <c:v>8.2478724112180046E-2</c:v>
                </c:pt>
                <c:pt idx="12">
                  <c:v>7.1909417310085155E-2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FA-41BC-A527-EC24B85BF7BF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0.16255102453219084</c:v>
                </c:pt>
                <c:pt idx="1">
                  <c:v>0.195438017066762</c:v>
                </c:pt>
                <c:pt idx="2">
                  <c:v>0.13993756302404936</c:v>
                </c:pt>
                <c:pt idx="3">
                  <c:v>9.5604098258752046E-2</c:v>
                </c:pt>
                <c:pt idx="4">
                  <c:v>0.15464454153982055</c:v>
                </c:pt>
                <c:pt idx="12">
                  <c:v>0.14821708030200087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FA-41BC-A527-EC24B85BF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82-472C-A687-996941434F6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82-472C-A687-996941434F6D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82-472C-A687-996941434F6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82-472C-A687-996941434F6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82-472C-A687-996941434F6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82-472C-A687-996941434F6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82-472C-A687-996941434F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82-472C-A687-996941434F6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12">
                  <c:v>7.0597279797269321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82-472C-A687-996941434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82-472C-A687-996941434F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82-472C-A687-996941434F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82-472C-A687-996941434F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82-472C-A687-996941434F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82-472C-A687-996941434F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82-472C-A687-996941434F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82-472C-A687-996941434F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82-472C-A687-996941434F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82-472C-A687-996941434F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82-472C-A687-996941434F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82-472C-A687-996941434F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82-472C-A687-996941434F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82-472C-A687-996941434F6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12">
                  <c:v>-9.4409058213215324E-2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82-472C-A687-996941434F6D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12">
                  <c:v>-0.27926630178738066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82-472C-A687-996941434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76-4380-84A8-DBF5CAE198A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8.2503806788612408</c:v>
                </c:pt>
                <c:pt idx="1">
                  <c:v>7.672650329691959</c:v>
                </c:pt>
                <c:pt idx="2">
                  <c:v>7.2298782669473542</c:v>
                </c:pt>
                <c:pt idx="3">
                  <c:v>6.8932736431701338</c:v>
                </c:pt>
                <c:pt idx="4">
                  <c:v>6.8085046391343811</c:v>
                </c:pt>
                <c:pt idx="5">
                  <c:v>7.0524334074709722</c:v>
                </c:pt>
                <c:pt idx="6">
                  <c:v>7.4854602157788266</c:v>
                </c:pt>
                <c:pt idx="7">
                  <c:v>7.5641013564431043</c:v>
                </c:pt>
                <c:pt idx="8">
                  <c:v>7.546100731112916</c:v>
                </c:pt>
                <c:pt idx="9">
                  <c:v>7.1231688405740057</c:v>
                </c:pt>
                <c:pt idx="10">
                  <c:v>7.3441428597878211</c:v>
                </c:pt>
                <c:pt idx="11">
                  <c:v>7.299135293335107</c:v>
                </c:pt>
                <c:pt idx="12">
                  <c:v>7.3447437273581109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6-4380-84A8-DBF5CAE198A2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76-4380-84A8-DBF5CAE198A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7.5182646018212402</c:v>
                </c:pt>
                <c:pt idx="1">
                  <c:v>6.7363253239954597</c:v>
                </c:pt>
                <c:pt idx="2">
                  <c:v>7.340603850050659</c:v>
                </c:pt>
                <c:pt idx="3">
                  <c:v>6.6255954316084074</c:v>
                </c:pt>
                <c:pt idx="4">
                  <c:v>6.7026465511730491</c:v>
                </c:pt>
                <c:pt idx="5">
                  <c:v>7.0056785596006428</c:v>
                </c:pt>
                <c:pt idx="6">
                  <c:v>7.0349361355325888</c:v>
                </c:pt>
                <c:pt idx="7">
                  <c:v>7.4451101998232163</c:v>
                </c:pt>
                <c:pt idx="8">
                  <c:v>7.1996563985093509</c:v>
                </c:pt>
                <c:pt idx="9">
                  <c:v>6.9613529785943582</c:v>
                </c:pt>
                <c:pt idx="10">
                  <c:v>7.1690575541344659</c:v>
                </c:pt>
                <c:pt idx="11">
                  <c:v>7.0770494781997302</c:v>
                </c:pt>
                <c:pt idx="12">
                  <c:v>7.0549781333920114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76-4380-84A8-DBF5CAE198A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76-4380-84A8-DBF5CAE198A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76-4380-84A8-DBF5CAE198A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76-4380-84A8-DBF5CAE198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76-4380-84A8-DBF5CAE198A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12">
                  <c:v>6.9659024932020985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76-4380-84A8-DBF5CAE19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76-4380-84A8-DBF5CAE198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76-4380-84A8-DBF5CAE198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76-4380-84A8-DBF5CAE198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76-4380-84A8-DBF5CAE198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76-4380-84A8-DBF5CAE198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76-4380-84A8-DBF5CAE198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76-4380-84A8-DBF5CAE198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76-4380-84A8-DBF5CAE198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76-4380-84A8-DBF5CAE198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76-4380-84A8-DBF5CAE198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76-4380-84A8-DBF5CAE198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76-4380-84A8-DBF5CAE198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76-4380-84A8-DBF5CAE198A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-0.10641365431256489</c:v>
                </c:pt>
                <c:pt idx="1">
                  <c:v>-6.6052179326544724E-2</c:v>
                </c:pt>
                <c:pt idx="2">
                  <c:v>-0.3438924176879663</c:v>
                </c:pt>
                <c:pt idx="3">
                  <c:v>0.25895214947937184</c:v>
                </c:pt>
                <c:pt idx="4">
                  <c:v>-0.1807673649684185</c:v>
                </c:pt>
                <c:pt idx="12">
                  <c:v>-8.0663841359846167E-2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76-4380-84A8-DBF5CAE198A2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-0.69232382610240162</c:v>
                </c:pt>
                <c:pt idx="1">
                  <c:v>-0.63288547222698899</c:v>
                </c:pt>
                <c:pt idx="2">
                  <c:v>-0.48817128820537281</c:v>
                </c:pt>
                <c:pt idx="3">
                  <c:v>-8.4731478452390263E-2</c:v>
                </c:pt>
                <c:pt idx="4">
                  <c:v>-6.4951598158616619E-2</c:v>
                </c:pt>
                <c:pt idx="12">
                  <c:v>-0.37935748200403641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76-4380-84A8-DBF5CAE19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EA-4D2D-90D6-1A8D8923FD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8.2333166431840148</c:v>
                </c:pt>
                <c:pt idx="1">
                  <c:v>7.5458689988835133</c:v>
                </c:pt>
                <c:pt idx="2">
                  <c:v>7.224927224149619</c:v>
                </c:pt>
                <c:pt idx="3">
                  <c:v>6.9060150375939848</c:v>
                </c:pt>
                <c:pt idx="4">
                  <c:v>6.8420894883322632</c:v>
                </c:pt>
                <c:pt idx="5">
                  <c:v>6.9032372302308138</c:v>
                </c:pt>
                <c:pt idx="6">
                  <c:v>7.3246129151254724</c:v>
                </c:pt>
                <c:pt idx="7">
                  <c:v>7.4196919895113931</c:v>
                </c:pt>
                <c:pt idx="8">
                  <c:v>7.4743574533257116</c:v>
                </c:pt>
                <c:pt idx="9">
                  <c:v>7.0279658359313029</c:v>
                </c:pt>
                <c:pt idx="10">
                  <c:v>7.2312497298231966</c:v>
                </c:pt>
                <c:pt idx="11">
                  <c:v>7.2065753705698317</c:v>
                </c:pt>
                <c:pt idx="12">
                  <c:v>7.2669870022123897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A-4D2D-90D6-1A8D8923FD67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EA-4D2D-90D6-1A8D8923FD67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7.4674421006428959</c:v>
                </c:pt>
                <c:pt idx="1">
                  <c:v>6.6507065915604313</c:v>
                </c:pt>
                <c:pt idx="2">
                  <c:v>7.297614374012837</c:v>
                </c:pt>
                <c:pt idx="3">
                  <c:v>6.5945161392105511</c:v>
                </c:pt>
                <c:pt idx="4">
                  <c:v>6.6882519368571351</c:v>
                </c:pt>
                <c:pt idx="5">
                  <c:v>7.0047183079421824</c:v>
                </c:pt>
                <c:pt idx="6">
                  <c:v>6.9643698899562754</c:v>
                </c:pt>
                <c:pt idx="7">
                  <c:v>7.3769862429348407</c:v>
                </c:pt>
                <c:pt idx="8">
                  <c:v>7.1376755746517411</c:v>
                </c:pt>
                <c:pt idx="9">
                  <c:v>6.8989995831596502</c:v>
                </c:pt>
                <c:pt idx="10">
                  <c:v>7.1330528040515375</c:v>
                </c:pt>
                <c:pt idx="11">
                  <c:v>7.05457733747921</c:v>
                </c:pt>
                <c:pt idx="12">
                  <c:v>7.0085146420153253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A-4D2D-90D6-1A8D8923FD67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EA-4D2D-90D6-1A8D8923FD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EA-4D2D-90D6-1A8D8923FD67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EA-4D2D-90D6-1A8D8923FD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EA-4D2D-90D6-1A8D8923FD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12">
                  <c:v>6.9381021460847858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EA-4D2D-90D6-1A8D8923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EA-4D2D-90D6-1A8D8923FD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EA-4D2D-90D6-1A8D8923FD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EA-4D2D-90D6-1A8D8923FD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EA-4D2D-90D6-1A8D8923FD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EA-4D2D-90D6-1A8D8923FD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EA-4D2D-90D6-1A8D8923FD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EA-4D2D-90D6-1A8D8923FD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EA-4D2D-90D6-1A8D8923FD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EA-4D2D-90D6-1A8D8923FD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EA-4D2D-90D6-1A8D8923FD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EA-4D2D-90D6-1A8D8923FD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EA-4D2D-90D6-1A8D8923FD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EA-4D2D-90D6-1A8D8923FD67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-6.5878996679670898E-2</c:v>
                </c:pt>
                <c:pt idx="1">
                  <c:v>-3.6710392803609437E-2</c:v>
                </c:pt>
                <c:pt idx="2">
                  <c:v>-0.3136166714201698</c:v>
                </c:pt>
                <c:pt idx="3">
                  <c:v>0.23615565430956931</c:v>
                </c:pt>
                <c:pt idx="4">
                  <c:v>-0.14346275335876957</c:v>
                </c:pt>
                <c:pt idx="12">
                  <c:v>-5.5422946883846969E-2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EA-4D2D-90D6-1A8D8923FD67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-0.75380346954747957</c:v>
                </c:pt>
                <c:pt idx="1">
                  <c:v>-0.58468754164561254</c:v>
                </c:pt>
                <c:pt idx="2">
                  <c:v>-0.46958366471037838</c:v>
                </c:pt>
                <c:pt idx="3">
                  <c:v>-0.1299376469015554</c:v>
                </c:pt>
                <c:pt idx="4">
                  <c:v>-7.4282875699647199E-2</c:v>
                </c:pt>
                <c:pt idx="12">
                  <c:v>-0.39063237491982861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EA-4D2D-90D6-1A8D8923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F4-4883-BA9D-4812835097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8.3323267908069116</c:v>
                </c:pt>
                <c:pt idx="1">
                  <c:v>8.3702803020606673</c:v>
                </c:pt>
                <c:pt idx="2">
                  <c:v>7.2548684144316411</c:v>
                </c:pt>
                <c:pt idx="3">
                  <c:v>6.8327880230021814</c:v>
                </c:pt>
                <c:pt idx="4">
                  <c:v>6.6521847441582382</c:v>
                </c:pt>
                <c:pt idx="5">
                  <c:v>7.8397273826536225</c:v>
                </c:pt>
                <c:pt idx="6">
                  <c:v>8.3651780358798185</c:v>
                </c:pt>
                <c:pt idx="7">
                  <c:v>8.3836721861245014</c:v>
                </c:pt>
                <c:pt idx="8">
                  <c:v>7.9721990903849846</c:v>
                </c:pt>
                <c:pt idx="9">
                  <c:v>7.6775337021322301</c:v>
                </c:pt>
                <c:pt idx="10">
                  <c:v>8.0185280826339582</c:v>
                </c:pt>
                <c:pt idx="11">
                  <c:v>7.8900458415193189</c:v>
                </c:pt>
                <c:pt idx="12">
                  <c:v>7.764727024907577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4-4883-BA9D-4812835097F3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F4-4883-BA9D-4812835097F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7.9685462655838961</c:v>
                </c:pt>
                <c:pt idx="1">
                  <c:v>7.431149250140348</c:v>
                </c:pt>
                <c:pt idx="2">
                  <c:v>7.6807281132620631</c:v>
                </c:pt>
                <c:pt idx="3">
                  <c:v>6.8932210297513921</c:v>
                </c:pt>
                <c:pt idx="4">
                  <c:v>6.8423889792076666</c:v>
                </c:pt>
                <c:pt idx="5">
                  <c:v>7.0134657836644587</c:v>
                </c:pt>
                <c:pt idx="6">
                  <c:v>7.5911216449939145</c:v>
                </c:pt>
                <c:pt idx="7">
                  <c:v>7.960238198622914</c:v>
                </c:pt>
                <c:pt idx="8">
                  <c:v>7.6872820979232985</c:v>
                </c:pt>
                <c:pt idx="9">
                  <c:v>7.4518625393494231</c:v>
                </c:pt>
                <c:pt idx="10">
                  <c:v>7.4436004827145599</c:v>
                </c:pt>
                <c:pt idx="11">
                  <c:v>7.232929964261082</c:v>
                </c:pt>
                <c:pt idx="12">
                  <c:v>7.4275981000211777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F4-4883-BA9D-4812835097F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F4-4883-BA9D-4812835097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F4-4883-BA9D-4812835097F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F4-4883-BA9D-4812835097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F4-4883-BA9D-4812835097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12">
                  <c:v>7.2182665884459816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F4-4883-BA9D-481283509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F4-4883-BA9D-4812835097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F4-4883-BA9D-4812835097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F4-4883-BA9D-4812835097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F4-4883-BA9D-4812835097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F4-4883-BA9D-4812835097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F4-4883-BA9D-4812835097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F4-4883-BA9D-4812835097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F4-4883-BA9D-4812835097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F4-4883-BA9D-4812835097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F4-4883-BA9D-4812835097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F4-4883-BA9D-4812835097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F4-4883-BA9D-4812835097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F4-4883-BA9D-4812835097F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-0.2345983957049711</c:v>
                </c:pt>
                <c:pt idx="1">
                  <c:v>-0.21309518620478318</c:v>
                </c:pt>
                <c:pt idx="2">
                  <c:v>-0.59611511044199439</c:v>
                </c:pt>
                <c:pt idx="3">
                  <c:v>0.47097316063642936</c:v>
                </c:pt>
                <c:pt idx="4">
                  <c:v>-0.51753101248928779</c:v>
                </c:pt>
                <c:pt idx="12">
                  <c:v>-0.25823837940907435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F4-4883-BA9D-4812835097F3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-3.0836795064042022E-2</c:v>
                </c:pt>
                <c:pt idx="1">
                  <c:v>-0.61906592382232528</c:v>
                </c:pt>
                <c:pt idx="2">
                  <c:v>-0.63072370878839212</c:v>
                </c:pt>
                <c:pt idx="3">
                  <c:v>0.27075589071122419</c:v>
                </c:pt>
                <c:pt idx="4">
                  <c:v>-0.13324535021884465</c:v>
                </c:pt>
                <c:pt idx="12">
                  <c:v>-0.20842500033906486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F4-4883-BA9D-481283509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7E-4F98-8F3E-9460079476B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9.1470450027110068</c:v>
                </c:pt>
                <c:pt idx="1">
                  <c:v>8.3691467867144027</c:v>
                </c:pt>
                <c:pt idx="2">
                  <c:v>7.1482012737391702</c:v>
                </c:pt>
                <c:pt idx="3">
                  <c:v>6.3384631221370116</c:v>
                </c:pt>
                <c:pt idx="4">
                  <c:v>6.2435806413442192</c:v>
                </c:pt>
                <c:pt idx="5">
                  <c:v>6.892098210660242</c:v>
                </c:pt>
                <c:pt idx="6">
                  <c:v>7.9522846744844315</c:v>
                </c:pt>
                <c:pt idx="7">
                  <c:v>8.23697290363957</c:v>
                </c:pt>
                <c:pt idx="8">
                  <c:v>8.5541528940150506</c:v>
                </c:pt>
                <c:pt idx="9">
                  <c:v>8.0383557312252965</c:v>
                </c:pt>
                <c:pt idx="10">
                  <c:v>8.2542312361636796</c:v>
                </c:pt>
                <c:pt idx="11">
                  <c:v>8.8450070323488053</c:v>
                </c:pt>
                <c:pt idx="12">
                  <c:v>7.7516678888908759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7E-4F98-8F3E-9460079476B9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7E-4F98-8F3E-9460079476B9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10.058643771827706</c:v>
                </c:pt>
                <c:pt idx="1">
                  <c:v>8.5183896043624543</c:v>
                </c:pt>
                <c:pt idx="2">
                  <c:v>8.9438208884688084</c:v>
                </c:pt>
                <c:pt idx="3">
                  <c:v>7.2615639657124369</c:v>
                </c:pt>
                <c:pt idx="4">
                  <c:v>7.5795092261617238</c:v>
                </c:pt>
                <c:pt idx="5">
                  <c:v>7.6719207173194901</c:v>
                </c:pt>
                <c:pt idx="6">
                  <c:v>7.8098892707140131</c:v>
                </c:pt>
                <c:pt idx="7">
                  <c:v>8.0280654359897952</c:v>
                </c:pt>
                <c:pt idx="8">
                  <c:v>7.3250566263515537</c:v>
                </c:pt>
                <c:pt idx="9">
                  <c:v>7.6415784008307375</c:v>
                </c:pt>
                <c:pt idx="10">
                  <c:v>7.9870946393117137</c:v>
                </c:pt>
                <c:pt idx="11">
                  <c:v>7.7937504563043003</c:v>
                </c:pt>
                <c:pt idx="12">
                  <c:v>7.94246678177314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7E-4F98-8F3E-9460079476B9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7E-4F98-8F3E-9460079476B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7E-4F98-8F3E-9460079476B9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7E-4F98-8F3E-9460079476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7E-4F98-8F3E-9460079476B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12">
                  <c:v>7.470568900635242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7E-4F98-8F3E-946007947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7E-4F98-8F3E-9460079476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7E-4F98-8F3E-9460079476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7E-4F98-8F3E-9460079476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7E-4F98-8F3E-9460079476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7E-4F98-8F3E-9460079476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7E-4F98-8F3E-9460079476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7E-4F98-8F3E-9460079476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7E-4F98-8F3E-9460079476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7E-4F98-8F3E-9460079476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7E-4F98-8F3E-9460079476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7E-4F98-8F3E-9460079476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7E-4F98-8F3E-9460079476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7E-4F98-8F3E-9460079476B9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-0.73744195313845751</c:v>
                </c:pt>
                <c:pt idx="1">
                  <c:v>-0.4450241102852015</c:v>
                </c:pt>
                <c:pt idx="2">
                  <c:v>-0.17856539673345928</c:v>
                </c:pt>
                <c:pt idx="3">
                  <c:v>0.36034726831575981</c:v>
                </c:pt>
                <c:pt idx="4">
                  <c:v>-0.12482565318609495</c:v>
                </c:pt>
                <c:pt idx="12">
                  <c:v>-0.1783189058268464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7E-4F98-8F3E-9460079476B9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-0.71500044878576396</c:v>
                </c:pt>
                <c:pt idx="1">
                  <c:v>-0.47208361047209024</c:v>
                </c:pt>
                <c:pt idx="2">
                  <c:v>-3.053686795916466E-2</c:v>
                </c:pt>
                <c:pt idx="3">
                  <c:v>0.91167116613514576</c:v>
                </c:pt>
                <c:pt idx="4">
                  <c:v>0.47144850103712965</c:v>
                </c:pt>
                <c:pt idx="12">
                  <c:v>0.15285610472836542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7E-4F98-8F3E-946007947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2B-4E99-B86B-75C0179C95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0.76090000000000002</c:v>
                </c:pt>
                <c:pt idx="1">
                  <c:v>0.77150000000000007</c:v>
                </c:pt>
                <c:pt idx="2">
                  <c:v>0.76700000000000002</c:v>
                </c:pt>
                <c:pt idx="3">
                  <c:v>0.76760000000000006</c:v>
                </c:pt>
                <c:pt idx="4">
                  <c:v>0.69900000000000007</c:v>
                </c:pt>
                <c:pt idx="5">
                  <c:v>0.77910000000000001</c:v>
                </c:pt>
                <c:pt idx="6">
                  <c:v>0.82269999999999999</c:v>
                </c:pt>
                <c:pt idx="7">
                  <c:v>0.86730000000000007</c:v>
                </c:pt>
                <c:pt idx="8">
                  <c:v>0.75</c:v>
                </c:pt>
                <c:pt idx="9">
                  <c:v>0.79150000000000009</c:v>
                </c:pt>
                <c:pt idx="10">
                  <c:v>0.7229000000000001</c:v>
                </c:pt>
                <c:pt idx="11">
                  <c:v>0.73370000000000002</c:v>
                </c:pt>
                <c:pt idx="12">
                  <c:v>0.76972196158821105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B-4E99-B86B-75C0179C9565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2B-4E99-B86B-75C0179C9565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0.59370000000000001</c:v>
                </c:pt>
                <c:pt idx="1">
                  <c:v>0.75780000000000003</c:v>
                </c:pt>
                <c:pt idx="2">
                  <c:v>0.78410000000000002</c:v>
                </c:pt>
                <c:pt idx="3">
                  <c:v>0.82299999999999995</c:v>
                </c:pt>
                <c:pt idx="4">
                  <c:v>0.72030000000000005</c:v>
                </c:pt>
                <c:pt idx="5">
                  <c:v>0.76419999999999999</c:v>
                </c:pt>
                <c:pt idx="6">
                  <c:v>0.86370000000000002</c:v>
                </c:pt>
                <c:pt idx="7">
                  <c:v>0.90879999999999994</c:v>
                </c:pt>
                <c:pt idx="8">
                  <c:v>0.76670000000000005</c:v>
                </c:pt>
                <c:pt idx="9">
                  <c:v>0.8234999999999999</c:v>
                </c:pt>
                <c:pt idx="10">
                  <c:v>0.79489999999999994</c:v>
                </c:pt>
                <c:pt idx="11">
                  <c:v>0.77950000000000008</c:v>
                </c:pt>
                <c:pt idx="12">
                  <c:v>0.78235212112064911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2B-4E99-B86B-75C0179C9565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2B-4E99-B86B-75C0179C95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2B-4E99-B86B-75C0179C9565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2B-4E99-B86B-75C0179C95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2B-4E99-B86B-75C0179C95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2B-4E99-B86B-75C0179C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2B-4E99-B86B-75C0179C95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2B-4E99-B86B-75C0179C95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2B-4E99-B86B-75C0179C95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2B-4E99-B86B-75C0179C95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2B-4E99-B86B-75C0179C95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2B-4E99-B86B-75C0179C95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2B-4E99-B86B-75C0179C95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2B-4E99-B86B-75C0179C95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2B-4E99-B86B-75C0179C95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2B-4E99-B86B-75C0179C95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2B-4E99-B86B-75C0179C95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2B-4E99-B86B-75C0179C95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2B-4E99-B86B-75C0179C9565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3.956043956043942E-2</c:v>
                </c:pt>
                <c:pt idx="1">
                  <c:v>-1.634454784061079E-2</c:v>
                </c:pt>
                <c:pt idx="2">
                  <c:v>7.1400903808908955E-2</c:v>
                </c:pt>
                <c:pt idx="3">
                  <c:v>-2.0928792569659516E-2</c:v>
                </c:pt>
                <c:pt idx="4">
                  <c:v>4.0343464631320547E-2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2B-4E99-B86B-75C0179C9565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5.6774871862268261E-2</c:v>
                </c:pt>
                <c:pt idx="1">
                  <c:v>6.8697342838625941E-2</c:v>
                </c:pt>
                <c:pt idx="2">
                  <c:v>8.1877444589309123E-2</c:v>
                </c:pt>
                <c:pt idx="3">
                  <c:v>2.9963522668056131E-2</c:v>
                </c:pt>
                <c:pt idx="4">
                  <c:v>9.1988555078683643E-2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2B-4E99-B86B-75C0179C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5-4719-A84D-189E49091F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0.55779999999999996</c:v>
                </c:pt>
                <c:pt idx="1">
                  <c:v>0.65590000000000004</c:v>
                </c:pt>
                <c:pt idx="2">
                  <c:v>0.6109</c:v>
                </c:pt>
                <c:pt idx="3">
                  <c:v>0.61370000000000002</c:v>
                </c:pt>
                <c:pt idx="4">
                  <c:v>0.51890000000000003</c:v>
                </c:pt>
                <c:pt idx="5">
                  <c:v>0.55549999999999999</c:v>
                </c:pt>
                <c:pt idx="6">
                  <c:v>0.6764</c:v>
                </c:pt>
                <c:pt idx="7">
                  <c:v>0.70750000000000002</c:v>
                </c:pt>
                <c:pt idx="8">
                  <c:v>0.5857</c:v>
                </c:pt>
                <c:pt idx="9">
                  <c:v>0.60840000000000005</c:v>
                </c:pt>
                <c:pt idx="10">
                  <c:v>0.65980000000000005</c:v>
                </c:pt>
                <c:pt idx="11">
                  <c:v>0.63490000000000002</c:v>
                </c:pt>
                <c:pt idx="12">
                  <c:v>0.61544999999999994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5-4719-A84D-189E49091FA9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E5-4719-A84D-189E49091F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E5-4719-A84D-189E49091FA9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5-4719-A84D-189E49091F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E5-4719-A84D-189E4909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E5-4719-A84D-189E49091F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E5-4719-A84D-189E49091F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E5-4719-A84D-189E49091F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E5-4719-A84D-189E49091F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E5-4719-A84D-189E49091F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E5-4719-A84D-189E49091F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E5-4719-A84D-189E49091F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E5-4719-A84D-189E49091F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E5-4719-A84D-189E49091F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E5-4719-A84D-189E49091F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E5-4719-A84D-189E49091F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E5-4719-A84D-189E49091F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E5-4719-A84D-189E49091FA9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8.5136629284473297E-2</c:v>
                </c:pt>
                <c:pt idx="1">
                  <c:v>9.1011711584591426E-2</c:v>
                </c:pt>
                <c:pt idx="2">
                  <c:v>0.11926020408163285</c:v>
                </c:pt>
                <c:pt idx="3">
                  <c:v>-1.7149328587607093E-2</c:v>
                </c:pt>
                <c:pt idx="4">
                  <c:v>6.5217391304347894E-2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E5-4719-A84D-189E49091FA9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4.8694855747214216E-2</c:v>
                </c:pt>
                <c:pt idx="1">
                  <c:v>0.14260381262006794</c:v>
                </c:pt>
                <c:pt idx="2">
                  <c:v>8.8203379321035502E-2</c:v>
                </c:pt>
                <c:pt idx="3">
                  <c:v>-7.8008802549704104E-2</c:v>
                </c:pt>
                <c:pt idx="4">
                  <c:v>2.2327964860907823E-2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FE5-4719-A84D-189E4909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64-4FA4-86D4-0405CDA5DD2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0.47479999999999994</c:v>
                </c:pt>
                <c:pt idx="1">
                  <c:v>0.6603</c:v>
                </c:pt>
                <c:pt idx="2">
                  <c:v>0.68440000000000001</c:v>
                </c:pt>
                <c:pt idx="3">
                  <c:v>0.67489999999999994</c:v>
                </c:pt>
                <c:pt idx="4">
                  <c:v>0.51469999999999994</c:v>
                </c:pt>
                <c:pt idx="5">
                  <c:v>0.63390000000000002</c:v>
                </c:pt>
                <c:pt idx="6">
                  <c:v>0.76269999999999993</c:v>
                </c:pt>
                <c:pt idx="7">
                  <c:v>0.82590000000000008</c:v>
                </c:pt>
                <c:pt idx="8">
                  <c:v>0.67400000000000004</c:v>
                </c:pt>
                <c:pt idx="9">
                  <c:v>0.73069999999999991</c:v>
                </c:pt>
                <c:pt idx="10">
                  <c:v>0.69680000000000009</c:v>
                </c:pt>
                <c:pt idx="11">
                  <c:v>0.71420000000000006</c:v>
                </c:pt>
                <c:pt idx="12">
                  <c:v>0.67060833333333336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4-4FA4-86D4-0405CDA5DD24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64-4FA4-86D4-0405CDA5DD2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64-4FA4-86D4-0405CDA5DD24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64-4FA4-86D4-0405CDA5DD2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64-4FA4-86D4-0405CDA5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64-4FA4-86D4-0405CDA5DD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64-4FA4-86D4-0405CDA5DD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64-4FA4-86D4-0405CDA5DD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64-4FA4-86D4-0405CDA5DD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64-4FA4-86D4-0405CDA5DD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64-4FA4-86D4-0405CDA5DD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64-4FA4-86D4-0405CDA5DD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64-4FA4-86D4-0405CDA5DD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64-4FA4-86D4-0405CDA5DD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64-4FA4-86D4-0405CDA5DD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64-4FA4-86D4-0405CDA5DD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64-4FA4-86D4-0405CDA5DD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64-4FA4-86D4-0405CDA5DD2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-1.3431013431013494E-2</c:v>
                </c:pt>
                <c:pt idx="1">
                  <c:v>6.0480207657365392E-2</c:v>
                </c:pt>
                <c:pt idx="2">
                  <c:v>2.1412115462799752E-2</c:v>
                </c:pt>
                <c:pt idx="3">
                  <c:v>1.0610801251530466E-2</c:v>
                </c:pt>
                <c:pt idx="4">
                  <c:v>1.2220259128386202E-2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64-4FA4-86D4-0405CDA5DD24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-1.3832384052074875E-2</c:v>
                </c:pt>
                <c:pt idx="1">
                  <c:v>0.14008650760429742</c:v>
                </c:pt>
                <c:pt idx="2">
                  <c:v>5.634197617379133E-2</c:v>
                </c:pt>
                <c:pt idx="3">
                  <c:v>5.3908355795148521E-2</c:v>
                </c:pt>
                <c:pt idx="4">
                  <c:v>4.0405569007263997E-2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64-4FA4-86D4-0405CDA5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5B-4465-9A3E-B55C24646F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0.79900000000000004</c:v>
                </c:pt>
                <c:pt idx="1">
                  <c:v>0.80559999999999998</c:v>
                </c:pt>
                <c:pt idx="2">
                  <c:v>0.81099999999999994</c:v>
                </c:pt>
                <c:pt idx="3">
                  <c:v>0.80870000000000009</c:v>
                </c:pt>
                <c:pt idx="4">
                  <c:v>0.75670000000000004</c:v>
                </c:pt>
                <c:pt idx="5">
                  <c:v>0.81620000000000004</c:v>
                </c:pt>
                <c:pt idx="6">
                  <c:v>0.85180000000000011</c:v>
                </c:pt>
                <c:pt idx="7">
                  <c:v>0.89980000000000004</c:v>
                </c:pt>
                <c:pt idx="8">
                  <c:v>0.79180000000000006</c:v>
                </c:pt>
                <c:pt idx="9">
                  <c:v>0.8456999999999999</c:v>
                </c:pt>
                <c:pt idx="10">
                  <c:v>0.7661</c:v>
                </c:pt>
                <c:pt idx="11">
                  <c:v>0.76919999999999999</c:v>
                </c:pt>
                <c:pt idx="12">
                  <c:v>0.81043671021028874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B-4465-9A3E-B55C24646F93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5B-4465-9A3E-B55C24646F93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0.60199999999999998</c:v>
                </c:pt>
                <c:pt idx="1">
                  <c:v>0.78110000000000002</c:v>
                </c:pt>
                <c:pt idx="2">
                  <c:v>0.82319999999999993</c:v>
                </c:pt>
                <c:pt idx="3">
                  <c:v>0.88049999999999995</c:v>
                </c:pt>
                <c:pt idx="4">
                  <c:v>0.77670000000000006</c:v>
                </c:pt>
                <c:pt idx="5">
                  <c:v>0.82209999999999994</c:v>
                </c:pt>
                <c:pt idx="6">
                  <c:v>0.91700000000000004</c:v>
                </c:pt>
                <c:pt idx="7">
                  <c:v>0.96599999999999997</c:v>
                </c:pt>
                <c:pt idx="8">
                  <c:v>0.81819999999999993</c:v>
                </c:pt>
                <c:pt idx="9">
                  <c:v>0.88470000000000004</c:v>
                </c:pt>
                <c:pt idx="10">
                  <c:v>0.8327</c:v>
                </c:pt>
                <c:pt idx="11">
                  <c:v>0.82420000000000004</c:v>
                </c:pt>
                <c:pt idx="12">
                  <c:v>0.82736563433026633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5B-4465-9A3E-B55C24646F93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5B-4465-9A3E-B55C24646F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5B-4465-9A3E-B55C24646F93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5B-4465-9A3E-B55C24646F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5B-4465-9A3E-B55C24646F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5B-4465-9A3E-B55C24646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5B-4465-9A3E-B55C24646F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5B-4465-9A3E-B55C24646F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5B-4465-9A3E-B55C24646F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5B-4465-9A3E-B55C24646F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5B-4465-9A3E-B55C24646F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5B-4465-9A3E-B55C24646F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5B-4465-9A3E-B55C24646F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5B-4465-9A3E-B55C24646F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5B-4465-9A3E-B55C24646F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5B-4465-9A3E-B55C24646F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5B-4465-9A3E-B55C24646F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5B-4465-9A3E-B55C24646F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5B-4465-9A3E-B55C24646F93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2.7879677182685247E-2</c:v>
                </c:pt>
                <c:pt idx="1">
                  <c:v>-2.2742779167617133E-4</c:v>
                </c:pt>
                <c:pt idx="2">
                  <c:v>5.8544303797468444E-2</c:v>
                </c:pt>
                <c:pt idx="3">
                  <c:v>-2.2347655800022959E-2</c:v>
                </c:pt>
                <c:pt idx="4">
                  <c:v>3.5991002249437853E-2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5B-4465-9A3E-B55C24646F93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5.2065081351689635E-2</c:v>
                </c:pt>
                <c:pt idx="1">
                  <c:v>9.1360476663356449E-2</c:v>
                </c:pt>
                <c:pt idx="2">
                  <c:v>7.237977805178808E-2</c:v>
                </c:pt>
                <c:pt idx="3">
                  <c:v>4.9462099666130799E-2</c:v>
                </c:pt>
                <c:pt idx="4">
                  <c:v>9.5546451698163004E-2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5B-4465-9A3E-B55C24646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BC-4C47-8AC1-75329B40E5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0.81330000000000002</c:v>
                </c:pt>
                <c:pt idx="1">
                  <c:v>0.82629999999999992</c:v>
                </c:pt>
                <c:pt idx="2">
                  <c:v>0.83360000000000001</c:v>
                </c:pt>
                <c:pt idx="3">
                  <c:v>0.83430000000000004</c:v>
                </c:pt>
                <c:pt idx="4">
                  <c:v>0.78040000000000009</c:v>
                </c:pt>
                <c:pt idx="5">
                  <c:v>0.83109999999999995</c:v>
                </c:pt>
                <c:pt idx="6">
                  <c:v>0.86900000000000011</c:v>
                </c:pt>
                <c:pt idx="7">
                  <c:v>0.91980000000000006</c:v>
                </c:pt>
                <c:pt idx="8">
                  <c:v>0.82340000000000002</c:v>
                </c:pt>
                <c:pt idx="9">
                  <c:v>0.873</c:v>
                </c:pt>
                <c:pt idx="10">
                  <c:v>0.79220000000000002</c:v>
                </c:pt>
                <c:pt idx="11">
                  <c:v>0.79409999999999992</c:v>
                </c:pt>
                <c:pt idx="12">
                  <c:v>0.83287780864793659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C-4C47-8AC1-75329B40E57D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BC-4C47-8AC1-75329B40E57D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0.622</c:v>
                </c:pt>
                <c:pt idx="1">
                  <c:v>0.8012999999999999</c:v>
                </c:pt>
                <c:pt idx="2">
                  <c:v>0.84599999999999997</c:v>
                </c:pt>
                <c:pt idx="3">
                  <c:v>0.91430000000000011</c:v>
                </c:pt>
                <c:pt idx="4">
                  <c:v>0.82069999999999999</c:v>
                </c:pt>
                <c:pt idx="5">
                  <c:v>0.85340000000000005</c:v>
                </c:pt>
                <c:pt idx="6">
                  <c:v>0.94340000000000002</c:v>
                </c:pt>
                <c:pt idx="7">
                  <c:v>0.99</c:v>
                </c:pt>
                <c:pt idx="8">
                  <c:v>0.84279999999999999</c:v>
                </c:pt>
                <c:pt idx="9">
                  <c:v>0.91099999999999992</c:v>
                </c:pt>
                <c:pt idx="10">
                  <c:v>0.85560000000000003</c:v>
                </c:pt>
                <c:pt idx="11">
                  <c:v>0.84340000000000004</c:v>
                </c:pt>
                <c:pt idx="12">
                  <c:v>0.8534849854599893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BC-4C47-8AC1-75329B40E57D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BC-4C47-8AC1-75329B40E5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BC-4C47-8AC1-75329B40E57D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BC-4C47-8AC1-75329B40E5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BC-4C47-8AC1-75329B40E57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BC-4C47-8AC1-75329B40E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BC-4C47-8AC1-75329B40E5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BC-4C47-8AC1-75329B40E5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BC-4C47-8AC1-75329B40E5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BC-4C47-8AC1-75329B40E5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BC-4C47-8AC1-75329B40E5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BC-4C47-8AC1-75329B40E5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BC-4C47-8AC1-75329B40E5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BC-4C47-8AC1-75329B40E5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BC-4C47-8AC1-75329B40E5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BC-4C47-8AC1-75329B40E5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BC-4C47-8AC1-75329B40E5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BC-4C47-8AC1-75329B40E5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BC-4C47-8AC1-75329B40E57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2.9454195720124865E-2</c:v>
                </c:pt>
                <c:pt idx="1">
                  <c:v>-1.1142061281337101E-2</c:v>
                </c:pt>
                <c:pt idx="2">
                  <c:v>6.2027594481103954E-2</c:v>
                </c:pt>
                <c:pt idx="3">
                  <c:v>-2.7279900800360468E-2</c:v>
                </c:pt>
                <c:pt idx="4">
                  <c:v>3.6334719843406083E-2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BC-4C47-8AC1-75329B40E57D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5.2871019304069788E-2</c:v>
                </c:pt>
                <c:pt idx="1">
                  <c:v>7.406510952438583E-2</c:v>
                </c:pt>
                <c:pt idx="2">
                  <c:v>6.1900191938579541E-2</c:v>
                </c:pt>
                <c:pt idx="3">
                  <c:v>3.4280234927484221E-2</c:v>
                </c:pt>
                <c:pt idx="4">
                  <c:v>8.546899026140431E-2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BC-4C47-8AC1-75329B40E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64-4683-8090-756AC69144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56468</c:v>
                </c:pt>
                <c:pt idx="1">
                  <c:v>57811</c:v>
                </c:pt>
                <c:pt idx="2">
                  <c:v>71506</c:v>
                </c:pt>
                <c:pt idx="3">
                  <c:v>69845</c:v>
                </c:pt>
                <c:pt idx="4">
                  <c:v>68552</c:v>
                </c:pt>
                <c:pt idx="5">
                  <c:v>66623</c:v>
                </c:pt>
                <c:pt idx="6">
                  <c:v>63302</c:v>
                </c:pt>
                <c:pt idx="7">
                  <c:v>62067</c:v>
                </c:pt>
                <c:pt idx="8">
                  <c:v>59470</c:v>
                </c:pt>
                <c:pt idx="9">
                  <c:v>68804</c:v>
                </c:pt>
                <c:pt idx="10">
                  <c:v>55540</c:v>
                </c:pt>
                <c:pt idx="11">
                  <c:v>57606</c:v>
                </c:pt>
                <c:pt idx="12">
                  <c:v>757594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4-4683-8090-756AC691441D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4-4683-8090-756AC691441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35085</c:v>
                </c:pt>
                <c:pt idx="1">
                  <c:v>55516</c:v>
                </c:pt>
                <c:pt idx="2">
                  <c:v>64544</c:v>
                </c:pt>
                <c:pt idx="3">
                  <c:v>70374</c:v>
                </c:pt>
                <c:pt idx="4">
                  <c:v>68746</c:v>
                </c:pt>
                <c:pt idx="5">
                  <c:v>67182</c:v>
                </c:pt>
                <c:pt idx="6">
                  <c:v>73077</c:v>
                </c:pt>
                <c:pt idx="7">
                  <c:v>72102</c:v>
                </c:pt>
                <c:pt idx="8">
                  <c:v>68680</c:v>
                </c:pt>
                <c:pt idx="9">
                  <c:v>77127</c:v>
                </c:pt>
                <c:pt idx="10">
                  <c:v>63039</c:v>
                </c:pt>
                <c:pt idx="11">
                  <c:v>68205</c:v>
                </c:pt>
                <c:pt idx="12">
                  <c:v>783677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4-4683-8090-756AC691441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4-4683-8090-756AC69144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4-4683-8090-756AC691441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64-4683-8090-756AC69144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64-4683-8090-756AC69144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12">
                  <c:v>376629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64-4683-8090-756AC6914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4-4683-8090-756AC69144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4-4683-8090-756AC69144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4-4683-8090-756AC69144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4-4683-8090-756AC69144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4-4683-8090-756AC69144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4-4683-8090-756AC69144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4-4683-8090-756AC69144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4-4683-8090-756AC69144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4-4683-8090-756AC69144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4-4683-8090-756AC69144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64-4683-8090-756AC69144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64-4683-8090-756AC69144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64-4683-8090-756AC691441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0.15048066136242033</c:v>
                </c:pt>
                <c:pt idx="1">
                  <c:v>4.0402776909125082E-2</c:v>
                </c:pt>
                <c:pt idx="2">
                  <c:v>6.7894793171723755E-2</c:v>
                </c:pt>
                <c:pt idx="3">
                  <c:v>8.4342043019729029E-2</c:v>
                </c:pt>
                <c:pt idx="4">
                  <c:v>0.11141381904984304</c:v>
                </c:pt>
                <c:pt idx="12">
                  <c:v>8.977983281298374E-2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64-4683-8090-756AC691441D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0.1804916058652688</c:v>
                </c:pt>
                <c:pt idx="1">
                  <c:v>0.15099202573904624</c:v>
                </c:pt>
                <c:pt idx="2">
                  <c:v>0.11631191788101702</c:v>
                </c:pt>
                <c:pt idx="3">
                  <c:v>0.11584222206313988</c:v>
                </c:pt>
                <c:pt idx="4">
                  <c:v>0.24970825067102354</c:v>
                </c:pt>
                <c:pt idx="12">
                  <c:v>0.16178257892171688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64-4683-8090-756AC6914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32677</c:v>
                </c:pt>
                <c:pt idx="1">
                  <c:v>17415</c:v>
                </c:pt>
                <c:pt idx="2">
                  <c:v>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9-4FC2-9C32-C60E07B8C74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31243</c:v>
                </c:pt>
                <c:pt idx="1">
                  <c:v>10329</c:v>
                </c:pt>
                <c:pt idx="2">
                  <c:v>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9-4FC2-9C32-C60E07B8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2A9-4FC2-9C32-C60E07B8C74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2A9-4FC2-9C32-C60E07B8C74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2A9-4FC2-9C32-C60E07B8C74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9-4FC2-9C32-C60E07B8C74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9-4FC2-9C32-C60E07B8C74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9-4FC2-9C32-C60E07B8C74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9-4FC2-9C32-C60E07B8C74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9-4FC2-9C32-C60E07B8C74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9-4FC2-9C32-C60E07B8C74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0.62724352539650674</c:v>
                </c:pt>
                <c:pt idx="1">
                  <c:v>0.2073679983938968</c:v>
                </c:pt>
                <c:pt idx="2">
                  <c:v>0.16538847620959646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A9-4FC2-9C32-C60E07B8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A9-4FC2-9C32-C60E07B8C74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A9-4FC2-9C32-C60E07B8C74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A9-4FC2-9C32-C60E07B8C74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A9-4FC2-9C32-C60E07B8C74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9-4FC2-9C32-C60E07B8C74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9-4FC2-9C32-C60E07B8C74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A9-4FC2-9C32-C60E07B8C74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A9-4FC2-9C32-C60E07B8C74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A9-4FC2-9C32-C60E07B8C74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A9-4FC2-9C32-C60E07B8C74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A9-4FC2-9C32-C60E07B8C74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A9-4FC2-9C32-C60E07B8C74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-4.388407748569334E-2</c:v>
                </c:pt>
                <c:pt idx="1">
                  <c:v>-0.40689061154177431</c:v>
                </c:pt>
                <c:pt idx="2">
                  <c:v>0.17484312606959507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A9-4FC2-9C32-C60E07B8C7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10-416C-BDDC-855EB65C7E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D10-416C-BDDC-855EB65C7E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D10-416C-BDDC-855EB65C7E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D10-416C-BDDC-855EB65C7E2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D10-416C-BDDC-855EB65C7E2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0-416C-BDDC-855EB65C7E2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0-416C-BDDC-855EB65C7E2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0-416C-BDDC-855EB65C7E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10-416C-BDDC-855EB65C7E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0-416C-BDDC-855EB65C7E2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10-416C-BDDC-855EB65C7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31243</c:v>
                </c:pt>
                <c:pt idx="1">
                  <c:v>10329</c:v>
                </c:pt>
                <c:pt idx="2">
                  <c:v>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10-416C-BDDC-855EB65C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66-49D9-98F3-A99430EDD1A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6-49D9-98F3-A99430EDD1A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66-49D9-98F3-A99430EDD1A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6-49D9-98F3-A99430EDD1A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66-49D9-98F3-A99430EDD1A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6-49D9-98F3-A99430EDD1A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66-49D9-98F3-A99430EDD1A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6-49D9-98F3-A99430EDD1A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66-49D9-98F3-A99430EDD1A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66-49D9-98F3-A99430EDD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566-49D9-98F3-A99430EDD1A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6-49D9-98F3-A99430EDD1A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66-49D9-98F3-A99430EDD1A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6-49D9-98F3-A99430EDD1A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66-49D9-98F3-A99430EDD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566-49D9-98F3-A99430EDD1A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566-49D9-98F3-A99430EDD1A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66-49D9-98F3-A99430EDD1A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66-49D9-98F3-A99430EDD1A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6-49D9-98F3-A99430EDD1A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66-49D9-98F3-A99430EDD1A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6-49D9-98F3-A99430EDD1A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66-49D9-98F3-A99430EDD1A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6-49D9-98F3-A99430EDD1A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66-49D9-98F3-A99430EDD1A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6-49D9-98F3-A99430EDD1A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66-49D9-98F3-A99430EDD1A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6-49D9-98F3-A99430EDD1A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66-49D9-98F3-A99430EDD1A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6-49D9-98F3-A99430EDD1A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66-49D9-98F3-A99430EDD1A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6-49D9-98F3-A99430EDD1A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66-49D9-98F3-A99430EDD1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566-49D9-98F3-A99430EDD1A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66-49D9-98F3-A99430EDD1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566-49D9-98F3-A99430EDD1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566-49D9-98F3-A99430EDD1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566-49D9-98F3-A99430EDD1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566-49D9-98F3-A99430EDD1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566-49D9-98F3-A99430EDD1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566-49D9-98F3-A99430EDD1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566-49D9-98F3-A99430EDD1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566-49D9-98F3-A99430EDD1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566-49D9-98F3-A99430EDD1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566-49D9-98F3-A99430EDD1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566-49D9-98F3-A99430EDD1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566-49D9-98F3-A99430EDD1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566-49D9-98F3-A99430EDD1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566-49D9-98F3-A99430EDD1A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566-49D9-98F3-A99430EDD1A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66-49D9-98F3-A99430EDD1A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66-49D9-98F3-A99430EDD1A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66-49D9-98F3-A99430EDD1A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66-49D9-98F3-A99430EDD1A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66-49D9-98F3-A99430EDD1A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66-49D9-98F3-A99430EDD1A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66-49D9-98F3-A99430EDD1A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66-49D9-98F3-A99430EDD1A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66-49D9-98F3-A99430EDD1A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66-49D9-98F3-A99430EDD1A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566-49D9-98F3-A99430EDD1A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566-49D9-98F3-A99430EDD1A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566-49D9-98F3-A99430EDD1A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566-49D9-98F3-A99430EDD1A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566-49D9-98F3-A99430EDD1A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566-49D9-98F3-A99430EDD1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566-49D9-98F3-A99430EDD1A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566-49D9-98F3-A99430EDD1A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566-49D9-98F3-A99430EDD1A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566-49D9-98F3-A99430EDD1A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566-49D9-98F3-A99430EDD1A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566-49D9-98F3-A99430EDD1A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566-49D9-98F3-A99430EDD1A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566-49D9-98F3-A99430EDD1A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566-49D9-98F3-A99430EDD1A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566-49D9-98F3-A99430EDD1A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566-49D9-98F3-A99430EDD1A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566-49D9-98F3-A99430EDD1A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566-49D9-98F3-A99430EDD1A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566-49D9-98F3-A99430EDD1A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566-49D9-98F3-A99430EDD1A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566-49D9-98F3-A99430EDD1A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566-49D9-98F3-A99430EDD1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566-49D9-98F3-A99430EDD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EA1-4AF1-BF1D-1813B5A92CA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A1-4AF1-BF1D-1813B5A92CA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A1-4AF1-BF1D-1813B5A92CA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1-4AF1-BF1D-1813B5A92CA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2166</c:v>
                </c:pt>
                <c:pt idx="1">
                  <c:v>35794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A1-4AF1-BF1D-1813B5A9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50-48F8-9A1F-0D134B73D59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0-48F8-9A1F-0D134B73D59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0-48F8-9A1F-0D134B73D59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0-48F8-9A1F-0D134B73D59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0-48F8-9A1F-0D134B73D59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0-48F8-9A1F-0D134B73D59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0-48F8-9A1F-0D134B73D59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0-48F8-9A1F-0D134B73D59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0-48F8-9A1F-0D134B73D59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0-48F8-9A1F-0D134B73D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650-48F8-9A1F-0D134B73D59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0-48F8-9A1F-0D134B73D59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0-48F8-9A1F-0D134B73D59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0-48F8-9A1F-0D134B73D59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0-48F8-9A1F-0D134B73D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650-48F8-9A1F-0D134B73D59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650-48F8-9A1F-0D134B73D59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50-48F8-9A1F-0D134B73D59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50-48F8-9A1F-0D134B73D59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50-48F8-9A1F-0D134B73D59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50-48F8-9A1F-0D134B73D59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0-48F8-9A1F-0D134B73D59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50-48F8-9A1F-0D134B73D59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50-48F8-9A1F-0D134B73D59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50-48F8-9A1F-0D134B73D59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50-48F8-9A1F-0D134B73D59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50-48F8-9A1F-0D134B73D59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0-48F8-9A1F-0D134B73D59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50-48F8-9A1F-0D134B73D59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50-48F8-9A1F-0D134B73D59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50-48F8-9A1F-0D134B73D59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50-48F8-9A1F-0D134B73D59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50-48F8-9A1F-0D134B73D5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650-48F8-9A1F-0D134B73D59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50-48F8-9A1F-0D134B73D5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650-48F8-9A1F-0D134B73D5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50-48F8-9A1F-0D134B73D5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650-48F8-9A1F-0D134B73D5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650-48F8-9A1F-0D134B73D5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650-48F8-9A1F-0D134B73D5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650-48F8-9A1F-0D134B73D5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650-48F8-9A1F-0D134B73D5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650-48F8-9A1F-0D134B73D5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650-48F8-9A1F-0D134B73D5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650-48F8-9A1F-0D134B73D5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650-48F8-9A1F-0D134B73D5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650-48F8-9A1F-0D134B73D5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650-48F8-9A1F-0D134B73D5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650-48F8-9A1F-0D134B73D59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650-48F8-9A1F-0D134B73D59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50-48F8-9A1F-0D134B73D59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50-48F8-9A1F-0D134B73D59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50-48F8-9A1F-0D134B73D59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50-48F8-9A1F-0D134B73D59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50-48F8-9A1F-0D134B73D59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50-48F8-9A1F-0D134B73D59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50-48F8-9A1F-0D134B73D59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50-48F8-9A1F-0D134B73D59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50-48F8-9A1F-0D134B73D59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50-48F8-9A1F-0D134B73D59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650-48F8-9A1F-0D134B73D59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650-48F8-9A1F-0D134B73D59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650-48F8-9A1F-0D134B73D59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650-48F8-9A1F-0D134B73D59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650-48F8-9A1F-0D134B73D59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650-48F8-9A1F-0D134B73D5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650-48F8-9A1F-0D134B73D59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650-48F8-9A1F-0D134B73D59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650-48F8-9A1F-0D134B73D59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650-48F8-9A1F-0D134B73D59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650-48F8-9A1F-0D134B73D59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650-48F8-9A1F-0D134B73D59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650-48F8-9A1F-0D134B73D59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650-48F8-9A1F-0D134B73D59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650-48F8-9A1F-0D134B73D59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650-48F8-9A1F-0D134B73D59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650-48F8-9A1F-0D134B73D59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650-48F8-9A1F-0D134B73D59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650-48F8-9A1F-0D134B73D59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650-48F8-9A1F-0D134B73D59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650-48F8-9A1F-0D134B73D59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650-48F8-9A1F-0D134B73D59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650-48F8-9A1F-0D134B73D5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650-48F8-9A1F-0D134B73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16647</c:v>
                </c:pt>
                <c:pt idx="1">
                  <c:v>1527</c:v>
                </c:pt>
                <c:pt idx="2">
                  <c:v>15120</c:v>
                </c:pt>
                <c:pt idx="3">
                  <c:v>3630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6-49D9-B52E-9B51761957D0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44883</c:v>
                </c:pt>
                <c:pt idx="1">
                  <c:v>4227</c:v>
                </c:pt>
                <c:pt idx="2">
                  <c:v>40656</c:v>
                </c:pt>
                <c:pt idx="3">
                  <c:v>12221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6-49D9-B52E-9B51761957D0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37960</c:v>
                </c:pt>
                <c:pt idx="1">
                  <c:v>2166</c:v>
                </c:pt>
                <c:pt idx="2">
                  <c:v>35794</c:v>
                </c:pt>
                <c:pt idx="3">
                  <c:v>11850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16-49D9-B52E-9B5176195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-0.15424548269946303</c:v>
                </c:pt>
                <c:pt idx="1">
                  <c:v>-0.48757984386089426</c:v>
                </c:pt>
                <c:pt idx="2">
                  <c:v>-0.11958874458874458</c:v>
                </c:pt>
                <c:pt idx="3">
                  <c:v>-3.035758121266674E-2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16-49D9-B52E-9B51761957D0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-0.26888927408948204</c:v>
                </c:pt>
                <c:pt idx="1">
                  <c:v>-0.68888250502729098</c:v>
                </c:pt>
                <c:pt idx="2">
                  <c:v>-0.20385239885228768</c:v>
                </c:pt>
                <c:pt idx="3">
                  <c:v>3.1690753961344242E-2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16-49D9-B52E-9B51761957D0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0.76233071515937456</c:v>
                </c:pt>
                <c:pt idx="1">
                  <c:v>6.0861492211792103E-3</c:v>
                </c:pt>
                <c:pt idx="2">
                  <c:v>0.75624456593819533</c:v>
                </c:pt>
                <c:pt idx="3">
                  <c:v>0.23766928484062541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16-49D9-B52E-9B51761957D0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0.76209596466572982</c:v>
                </c:pt>
                <c:pt idx="1">
                  <c:v>4.3485243926922303E-2</c:v>
                </c:pt>
                <c:pt idx="2">
                  <c:v>0.7186107207388075</c:v>
                </c:pt>
                <c:pt idx="3">
                  <c:v>0.23790403533427024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16-49D9-B52E-9B5176195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EC-41CA-B0F4-F0F451016CB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EC-41CA-B0F4-F0F451016CB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C-41CA-B0F4-F0F451016CB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C-41CA-B0F4-F0F451016CB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1540</c:v>
                </c:pt>
                <c:pt idx="1">
                  <c:v>23934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EC-41CA-B0F4-F0F451016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BB-4BAB-82B1-00AF4710BBC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B-4BAB-82B1-00AF4710BBC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B-4BAB-82B1-00AF4710BBC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B-4BAB-82B1-00AF4710BBC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B-4BAB-82B1-00AF4710BBC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B-4BAB-82B1-00AF4710BBC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B-4BAB-82B1-00AF4710BBC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B-4BAB-82B1-00AF4710BBC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B-4BAB-82B1-00AF4710BBC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B-4BAB-82B1-00AF4710B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DBB-4BAB-82B1-00AF4710BBC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BB-4BAB-82B1-00AF4710BBC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BB-4BAB-82B1-00AF4710BBC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BB-4BAB-82B1-00AF4710BBC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BB-4BAB-82B1-00AF4710B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DBB-4BAB-82B1-00AF4710BBC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DBB-4BAB-82B1-00AF4710BBC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BB-4BAB-82B1-00AF4710BBC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BB-4BAB-82B1-00AF4710BBC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BB-4BAB-82B1-00AF4710BBC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BB-4BAB-82B1-00AF4710BBC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BB-4BAB-82B1-00AF4710BBC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BB-4BAB-82B1-00AF4710BBC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BB-4BAB-82B1-00AF4710BBC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BB-4BAB-82B1-00AF4710BBC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BB-4BAB-82B1-00AF4710BBC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BB-4BAB-82B1-00AF4710BBC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BB-4BAB-82B1-00AF4710BBC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BB-4BAB-82B1-00AF4710BBC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BB-4BAB-82B1-00AF4710BBC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BB-4BAB-82B1-00AF4710BBC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BB-4BAB-82B1-00AF4710BBC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BB-4BAB-82B1-00AF4710BB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DBB-4BAB-82B1-00AF4710BBC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DBB-4BAB-82B1-00AF4710BB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DBB-4BAB-82B1-00AF4710BB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DBB-4BAB-82B1-00AF4710BB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DBB-4BAB-82B1-00AF4710BB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DBB-4BAB-82B1-00AF4710BB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DBB-4BAB-82B1-00AF4710BB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DBB-4BAB-82B1-00AF4710BB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DBB-4BAB-82B1-00AF4710BB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DBB-4BAB-82B1-00AF4710BB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DBB-4BAB-82B1-00AF4710BB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DBB-4BAB-82B1-00AF4710BB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DBB-4BAB-82B1-00AF4710BBC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DBB-4BAB-82B1-00AF4710BBC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DBB-4BAB-82B1-00AF4710BBC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DBB-4BAB-82B1-00AF4710BBC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DBB-4BAB-82B1-00AF4710BBC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BB-4BAB-82B1-00AF4710BBC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BB-4BAB-82B1-00AF4710BBC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BB-4BAB-82B1-00AF4710BBC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BB-4BAB-82B1-00AF4710BBC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DBB-4BAB-82B1-00AF4710BBC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BB-4BAB-82B1-00AF4710BBC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DBB-4BAB-82B1-00AF4710BBC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DBB-4BAB-82B1-00AF4710BBC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DBB-4BAB-82B1-00AF4710BBC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DBB-4BAB-82B1-00AF4710BBC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DBB-4BAB-82B1-00AF4710BBC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DBB-4BAB-82B1-00AF4710BBC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DBB-4BAB-82B1-00AF4710BBC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DBB-4BAB-82B1-00AF4710BBC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DBB-4BAB-82B1-00AF4710BBC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DBB-4BAB-82B1-00AF4710BB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DBB-4BAB-82B1-00AF4710BBC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DBB-4BAB-82B1-00AF4710BBC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DBB-4BAB-82B1-00AF4710BBC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DBB-4BAB-82B1-00AF4710BBC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DBB-4BAB-82B1-00AF4710BBC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DBB-4BAB-82B1-00AF4710BBC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DBB-4BAB-82B1-00AF4710BBC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DBB-4BAB-82B1-00AF4710BBC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DBB-4BAB-82B1-00AF4710BBC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DBB-4BAB-82B1-00AF4710BBC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DBB-4BAB-82B1-00AF4710BBC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DBB-4BAB-82B1-00AF4710BBC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DBB-4BAB-82B1-00AF4710BBC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DBB-4BAB-82B1-00AF4710BBC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DBB-4BAB-82B1-00AF4710BBC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DBB-4BAB-82B1-00AF4710BBC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DBB-4BAB-82B1-00AF4710BB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DBB-4BAB-82B1-00AF4710B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10175</c:v>
                </c:pt>
                <c:pt idx="1">
                  <c:v>523</c:v>
                </c:pt>
                <c:pt idx="2">
                  <c:v>9652</c:v>
                </c:pt>
                <c:pt idx="3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8-4ABF-97CC-66237766FDD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26949</c:v>
                </c:pt>
                <c:pt idx="1">
                  <c:v>2049</c:v>
                </c:pt>
                <c:pt idx="2">
                  <c:v>24900</c:v>
                </c:pt>
                <c:pt idx="3">
                  <c:v>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8-4ABF-97CC-66237766FDD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25474</c:v>
                </c:pt>
                <c:pt idx="1">
                  <c:v>1540</c:v>
                </c:pt>
                <c:pt idx="2">
                  <c:v>23934</c:v>
                </c:pt>
                <c:pt idx="3">
                  <c:v>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38-4ABF-97CC-66237766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-5.473301421203014E-2</c:v>
                </c:pt>
                <c:pt idx="1">
                  <c:v>-0.24841386041971691</c:v>
                </c:pt>
                <c:pt idx="2">
                  <c:v>-3.8795180722891565E-2</c:v>
                </c:pt>
                <c:pt idx="3">
                  <c:v>7.1578212290501764E-3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38-4ABF-97CC-66237766FDDE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-0.12421356619795787</c:v>
                </c:pt>
                <c:pt idx="1">
                  <c:v>-0.53781512605042014</c:v>
                </c:pt>
                <c:pt idx="2">
                  <c:v>-7.0704717530576611E-2</c:v>
                </c:pt>
                <c:pt idx="3">
                  <c:v>0.14737470167064437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8-4ABF-97CC-66237766FDDE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0.88261860725192487</c:v>
                </c:pt>
                <c:pt idx="1">
                  <c:v>1.0882188481224998E-2</c:v>
                </c:pt>
                <c:pt idx="2">
                  <c:v>0.87173641877069985</c:v>
                </c:pt>
                <c:pt idx="3">
                  <c:v>0.11738139274807519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38-4ABF-97CC-66237766FDDE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0.81535063854303369</c:v>
                </c:pt>
                <c:pt idx="1">
                  <c:v>4.9291041193227282E-2</c:v>
                </c:pt>
                <c:pt idx="2">
                  <c:v>0.76605959734980633</c:v>
                </c:pt>
                <c:pt idx="3">
                  <c:v>0.18464936145696637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38-4ABF-97CC-66237766F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19-427F-BBA2-ECCD328EE64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19-427F-BBA2-ECCD328EE64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9-427F-BBA2-ECCD328EE64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9-427F-BBA2-ECCD328EE64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626</c:v>
                </c:pt>
                <c:pt idx="1">
                  <c:v>11860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19-427F-BBA2-ECCD328EE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3D-4909-AACA-DB499AD09B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15909</c:v>
                </c:pt>
                <c:pt idx="1">
                  <c:v>14785</c:v>
                </c:pt>
                <c:pt idx="2">
                  <c:v>17990</c:v>
                </c:pt>
                <c:pt idx="3">
                  <c:v>16470</c:v>
                </c:pt>
                <c:pt idx="4">
                  <c:v>17017</c:v>
                </c:pt>
                <c:pt idx="5">
                  <c:v>17675</c:v>
                </c:pt>
                <c:pt idx="6">
                  <c:v>17176</c:v>
                </c:pt>
                <c:pt idx="7">
                  <c:v>16649</c:v>
                </c:pt>
                <c:pt idx="8">
                  <c:v>16732</c:v>
                </c:pt>
                <c:pt idx="9">
                  <c:v>17952</c:v>
                </c:pt>
                <c:pt idx="10">
                  <c:v>17714</c:v>
                </c:pt>
                <c:pt idx="11">
                  <c:v>14947</c:v>
                </c:pt>
                <c:pt idx="12">
                  <c:v>201016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D-4909-AACA-DB499AD09B9D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3D-4909-AACA-DB499AD09B9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9791</c:v>
                </c:pt>
                <c:pt idx="1">
                  <c:v>11389</c:v>
                </c:pt>
                <c:pt idx="2">
                  <c:v>15206</c:v>
                </c:pt>
                <c:pt idx="3">
                  <c:v>16678</c:v>
                </c:pt>
                <c:pt idx="4">
                  <c:v>12920</c:v>
                </c:pt>
                <c:pt idx="5">
                  <c:v>14646</c:v>
                </c:pt>
                <c:pt idx="6">
                  <c:v>13069</c:v>
                </c:pt>
                <c:pt idx="7">
                  <c:v>14298</c:v>
                </c:pt>
                <c:pt idx="8">
                  <c:v>12907</c:v>
                </c:pt>
                <c:pt idx="9">
                  <c:v>15170</c:v>
                </c:pt>
                <c:pt idx="10">
                  <c:v>18458</c:v>
                </c:pt>
                <c:pt idx="11">
                  <c:v>14767</c:v>
                </c:pt>
                <c:pt idx="12">
                  <c:v>169299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D-4909-AACA-DB499AD09B9D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3D-4909-AACA-DB499AD09B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3D-4909-AACA-DB499AD09B9D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3D-4909-AACA-DB499AD09B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3D-4909-AACA-DB499AD09B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12">
                  <c:v>78866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3D-4909-AACA-DB499AD0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D03D-4909-AACA-DB499AD09B9D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1359</c:v>
                      </c:pt>
                      <c:pt idx="1">
                        <c:v>1551</c:v>
                      </c:pt>
                      <c:pt idx="2">
                        <c:v>2458</c:v>
                      </c:pt>
                      <c:pt idx="3">
                        <c:v>1668</c:v>
                      </c:pt>
                      <c:pt idx="4">
                        <c:v>3097</c:v>
                      </c:pt>
                      <c:pt idx="5">
                        <c:v>4999</c:v>
                      </c:pt>
                      <c:pt idx="6">
                        <c:v>11072</c:v>
                      </c:pt>
                      <c:pt idx="7">
                        <c:v>11355</c:v>
                      </c:pt>
                      <c:pt idx="8">
                        <c:v>16025</c:v>
                      </c:pt>
                      <c:pt idx="9">
                        <c:v>18377</c:v>
                      </c:pt>
                      <c:pt idx="10">
                        <c:v>17909</c:v>
                      </c:pt>
                      <c:pt idx="11">
                        <c:v>13995</c:v>
                      </c:pt>
                      <c:pt idx="12">
                        <c:v>103865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D03D-4909-AACA-DB499AD09B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3D-4909-AACA-DB499AD09B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3D-4909-AACA-DB499AD09B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3D-4909-AACA-DB499AD09B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3D-4909-AACA-DB499AD09B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3D-4909-AACA-DB499AD09B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3D-4909-AACA-DB499AD09B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3D-4909-AACA-DB499AD09B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3D-4909-AACA-DB499AD09B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3D-4909-AACA-DB499AD09B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3D-4909-AACA-DB499AD09B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3D-4909-AACA-DB499AD09B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3D-4909-AACA-DB499AD09B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3D-4909-AACA-DB499AD09B9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7.8830630499600041E-2</c:v>
                </c:pt>
                <c:pt idx="1">
                  <c:v>5.7667103538663111E-2</c:v>
                </c:pt>
                <c:pt idx="2">
                  <c:v>0.148627777117738</c:v>
                </c:pt>
                <c:pt idx="3">
                  <c:v>-8.828913954999118E-2</c:v>
                </c:pt>
                <c:pt idx="4">
                  <c:v>-1.1921657678115261E-2</c:v>
                </c:pt>
                <c:pt idx="12">
                  <c:v>3.6251593151746864E-2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3D-4909-AACA-DB499AD09B9D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-6.7508957194041153E-2</c:v>
                </c:pt>
                <c:pt idx="1">
                  <c:v>3.7064592492390913E-2</c:v>
                </c:pt>
                <c:pt idx="2">
                  <c:v>7.4819344080044425E-2</c:v>
                </c:pt>
                <c:pt idx="3">
                  <c:v>-6.2659380692167588E-2</c:v>
                </c:pt>
                <c:pt idx="4">
                  <c:v>-0.18175941705353471</c:v>
                </c:pt>
                <c:pt idx="12">
                  <c:v>-4.0221002543476381E-2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3D-4909-AACA-DB499AD0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C5-400C-B26E-B744A1DF12F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5-400C-B26E-B744A1DF12F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5-400C-B26E-B744A1DF12F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5-400C-B26E-B744A1DF12F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5-400C-B26E-B744A1DF12F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5-400C-B26E-B744A1DF12F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5-400C-B26E-B744A1DF12F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5-400C-B26E-B744A1DF12F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5-400C-B26E-B744A1DF12F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C5-400C-B26E-B744A1DF1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5C5-400C-B26E-B744A1DF12F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C5-400C-B26E-B744A1DF12F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5-400C-B26E-B744A1DF12F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C5-400C-B26E-B744A1DF12F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5-400C-B26E-B744A1DF1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5C5-400C-B26E-B744A1DF12F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5C5-400C-B26E-B744A1DF12F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C5-400C-B26E-B744A1DF12F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C5-400C-B26E-B744A1DF12F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5-400C-B26E-B744A1DF12F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C5-400C-B26E-B744A1DF12F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C5-400C-B26E-B744A1DF12F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C5-400C-B26E-B744A1DF12F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C5-400C-B26E-B744A1DF12F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C5-400C-B26E-B744A1DF12F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C5-400C-B26E-B744A1DF12F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C5-400C-B26E-B744A1DF12F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C5-400C-B26E-B744A1DF12F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C5-400C-B26E-B744A1DF12F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C5-400C-B26E-B744A1DF12F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C5-400C-B26E-B744A1DF12F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C5-400C-B26E-B744A1DF12F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C5-400C-B26E-B744A1DF12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5C5-400C-B26E-B744A1DF12F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C5-400C-B26E-B744A1DF12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5C5-400C-B26E-B744A1DF12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5C5-400C-B26E-B744A1DF12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5C5-400C-B26E-B744A1DF12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5C5-400C-B26E-B744A1DF12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5C5-400C-B26E-B744A1DF12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5C5-400C-B26E-B744A1DF12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5C5-400C-B26E-B744A1DF12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5C5-400C-B26E-B744A1DF12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5C5-400C-B26E-B744A1DF12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5C5-400C-B26E-B744A1DF12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5C5-400C-B26E-B744A1DF12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5C5-400C-B26E-B744A1DF12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5C5-400C-B26E-B744A1DF12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5C5-400C-B26E-B744A1DF12F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5C5-400C-B26E-B744A1DF12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C5-400C-B26E-B744A1DF12F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C5-400C-B26E-B744A1DF12F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C5-400C-B26E-B744A1DF12F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C5-400C-B26E-B744A1DF12F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C5-400C-B26E-B744A1DF12F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C5-400C-B26E-B744A1DF12F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C5-400C-B26E-B744A1DF12F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C5-400C-B26E-B744A1DF12F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C5-400C-B26E-B744A1DF12F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C5-400C-B26E-B744A1DF12F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5C5-400C-B26E-B744A1DF12F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5C5-400C-B26E-B744A1DF12F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5C5-400C-B26E-B744A1DF12F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5C5-400C-B26E-B744A1DF12F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5C5-400C-B26E-B744A1DF12F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5C5-400C-B26E-B744A1DF12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5C5-400C-B26E-B744A1DF12F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5C5-400C-B26E-B744A1DF12F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5C5-400C-B26E-B744A1DF12F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5C5-400C-B26E-B744A1DF12F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5C5-400C-B26E-B744A1DF12F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5C5-400C-B26E-B744A1DF12F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5C5-400C-B26E-B744A1DF12F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5C5-400C-B26E-B744A1DF12F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5C5-400C-B26E-B744A1DF12F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5C5-400C-B26E-B744A1DF12F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5C5-400C-B26E-B744A1DF12F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5C5-400C-B26E-B744A1DF12F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5C5-400C-B26E-B744A1DF12F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5C5-400C-B26E-B744A1DF12F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5C5-400C-B26E-B744A1DF12F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5C5-400C-B26E-B744A1DF12F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5C5-400C-B26E-B744A1DF12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5C5-400C-B26E-B744A1DF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6472</c:v>
                </c:pt>
                <c:pt idx="1">
                  <c:v>1004</c:v>
                </c:pt>
                <c:pt idx="2">
                  <c:v>5468</c:v>
                </c:pt>
                <c:pt idx="3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0-4681-9735-38A8C97C15F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17934</c:v>
                </c:pt>
                <c:pt idx="1">
                  <c:v>2178</c:v>
                </c:pt>
                <c:pt idx="2">
                  <c:v>15756</c:v>
                </c:pt>
                <c:pt idx="3">
                  <c:v>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0-4681-9735-38A8C97C15F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12486</c:v>
                </c:pt>
                <c:pt idx="1">
                  <c:v>626</c:v>
                </c:pt>
                <c:pt idx="2">
                  <c:v>11860</c:v>
                </c:pt>
                <c:pt idx="3">
                  <c:v>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0-4681-9735-38A8C97C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-0.30378052860488458</c:v>
                </c:pt>
                <c:pt idx="1">
                  <c:v>-0.71258034894398525</c:v>
                </c:pt>
                <c:pt idx="2">
                  <c:v>-0.24727088093424732</c:v>
                </c:pt>
                <c:pt idx="3">
                  <c:v>-6.3452949330047748E-2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0-4681-9735-38A8C97C15F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-0.45318384864675487</c:v>
                </c:pt>
                <c:pt idx="1">
                  <c:v>-0.82754820936639117</c:v>
                </c:pt>
                <c:pt idx="2">
                  <c:v>-0.38242032909810453</c:v>
                </c:pt>
                <c:pt idx="3">
                  <c:v>-5.8377206565500162E-2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0-4681-9735-38A8C97C15F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0.69964133602331313</c:v>
                </c:pt>
                <c:pt idx="1">
                  <c:v>3.5866397668684151E-3</c:v>
                </c:pt>
                <c:pt idx="2">
                  <c:v>0.69605469625644478</c:v>
                </c:pt>
                <c:pt idx="3">
                  <c:v>0.30035866397668687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0-4681-9735-38A8C97C15F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0.67248343835837776</c:v>
                </c:pt>
                <c:pt idx="1">
                  <c:v>3.3715732213066195E-2</c:v>
                </c:pt>
                <c:pt idx="2">
                  <c:v>0.63876770614531153</c:v>
                </c:pt>
                <c:pt idx="3">
                  <c:v>0.32751656164162224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40-4681-9735-38A8C97C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2-4E9C-A34F-8CB9C14683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F2-4E9C-A34F-8CB9C14683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F2-4E9C-A34F-8CB9C14683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F2-4E9C-A34F-8CB9C146836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F2-4E9C-A34F-8CB9C14683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F2-4E9C-A34F-8CB9C14683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F2-4E9C-A34F-8CB9C146836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F2-4E9C-A34F-8CB9C146836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F2-4E9C-A34F-8CB9C146836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F2-4E9C-A34F-8CB9C146836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2-4E9C-A34F-8CB9C146836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2-4E9C-A34F-8CB9C146836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2-4E9C-A34F-8CB9C146836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2-4E9C-A34F-8CB9C146836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2-4E9C-A34F-8CB9C146836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2-4E9C-A34F-8CB9C146836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2-4E9C-A34F-8CB9C146836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2-4E9C-A34F-8CB9C146836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F2-4E9C-A34F-8CB9C146836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6F2-4E9C-A34F-8CB9C146836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6F2-4E9C-A34F-8CB9C146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43-4FD1-9054-AC85182B392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43-4FD1-9054-AC85182B392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43-4FD1-9054-AC85182B392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43-4FD1-9054-AC85182B392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43-4FD1-9054-AC85182B392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43-4FD1-9054-AC85182B392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43-4FD1-9054-AC85182B392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43-4FD1-9054-AC85182B392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43-4FD1-9054-AC85182B392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43-4FD1-9054-AC85182B3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843-4FD1-9054-AC85182B392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43-4FD1-9054-AC85182B392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43-4FD1-9054-AC85182B392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43-4FD1-9054-AC85182B392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43-4FD1-9054-AC85182B3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843-4FD1-9054-AC85182B392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843-4FD1-9054-AC85182B392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43-4FD1-9054-AC85182B392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43-4FD1-9054-AC85182B392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43-4FD1-9054-AC85182B392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43-4FD1-9054-AC85182B392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43-4FD1-9054-AC85182B392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43-4FD1-9054-AC85182B392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43-4FD1-9054-AC85182B392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43-4FD1-9054-AC85182B392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43-4FD1-9054-AC85182B392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43-4FD1-9054-AC85182B392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43-4FD1-9054-AC85182B392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43-4FD1-9054-AC85182B392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43-4FD1-9054-AC85182B392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43-4FD1-9054-AC85182B392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43-4FD1-9054-AC85182B392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43-4FD1-9054-AC85182B39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843-4FD1-9054-AC85182B392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843-4FD1-9054-AC85182B39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843-4FD1-9054-AC85182B39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843-4FD1-9054-AC85182B39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843-4FD1-9054-AC85182B39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843-4FD1-9054-AC85182B39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843-4FD1-9054-AC85182B39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843-4FD1-9054-AC85182B39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843-4FD1-9054-AC85182B39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843-4FD1-9054-AC85182B39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843-4FD1-9054-AC85182B39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843-4FD1-9054-AC85182B39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843-4FD1-9054-AC85182B39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843-4FD1-9054-AC85182B39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843-4FD1-9054-AC85182B39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843-4FD1-9054-AC85182B392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843-4FD1-9054-AC85182B392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43-4FD1-9054-AC85182B392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843-4FD1-9054-AC85182B392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843-4FD1-9054-AC85182B392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43-4FD1-9054-AC85182B392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843-4FD1-9054-AC85182B392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843-4FD1-9054-AC85182B392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843-4FD1-9054-AC85182B392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843-4FD1-9054-AC85182B392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843-4FD1-9054-AC85182B392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843-4FD1-9054-AC85182B392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843-4FD1-9054-AC85182B392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843-4FD1-9054-AC85182B392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843-4FD1-9054-AC85182B392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843-4FD1-9054-AC85182B392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843-4FD1-9054-AC85182B392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843-4FD1-9054-AC85182B39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843-4FD1-9054-AC85182B392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843-4FD1-9054-AC85182B392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843-4FD1-9054-AC85182B392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843-4FD1-9054-AC85182B392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843-4FD1-9054-AC85182B392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843-4FD1-9054-AC85182B392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843-4FD1-9054-AC85182B392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843-4FD1-9054-AC85182B392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843-4FD1-9054-AC85182B392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843-4FD1-9054-AC85182B392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843-4FD1-9054-AC85182B392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843-4FD1-9054-AC85182B392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843-4FD1-9054-AC85182B392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843-4FD1-9054-AC85182B392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843-4FD1-9054-AC85182B392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843-4FD1-9054-AC85182B392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843-4FD1-9054-AC85182B39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843-4FD1-9054-AC85182B3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2-4113-94F1-DF32050B70D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2-4113-94F1-DF32050B70D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C2-4113-94F1-DF32050B7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-0.12773185766321093</c:v>
                </c:pt>
                <c:pt idx="1">
                  <c:v>-2.7202037443441962E-2</c:v>
                </c:pt>
                <c:pt idx="2">
                  <c:v>-0.46556759302873296</c:v>
                </c:pt>
                <c:pt idx="3">
                  <c:v>6.8439558663056177E-2</c:v>
                </c:pt>
                <c:pt idx="4">
                  <c:v>-8.8605619146722159E-2</c:v>
                </c:pt>
                <c:pt idx="5">
                  <c:v>-3.6861780154261115E-2</c:v>
                </c:pt>
                <c:pt idx="6">
                  <c:v>-0.16518393844674195</c:v>
                </c:pt>
                <c:pt idx="7">
                  <c:v>-0.24741707449700923</c:v>
                </c:pt>
                <c:pt idx="8">
                  <c:v>2.0108756274400448</c:v>
                </c:pt>
                <c:pt idx="9">
                  <c:v>-2.912242686890576E-2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C2-4113-94F1-DF32050B70D5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-0.21444004605169775</c:v>
                </c:pt>
                <c:pt idx="1">
                  <c:v>-0.14051466187911432</c:v>
                </c:pt>
                <c:pt idx="2">
                  <c:v>0.37327523602033397</c:v>
                </c:pt>
                <c:pt idx="3">
                  <c:v>5.0105263157894653E-2</c:v>
                </c:pt>
                <c:pt idx="4">
                  <c:v>0.8890326755095439</c:v>
                </c:pt>
                <c:pt idx="5">
                  <c:v>0.24092100717377618</c:v>
                </c:pt>
                <c:pt idx="6">
                  <c:v>-1.1881892564923557E-2</c:v>
                </c:pt>
                <c:pt idx="7">
                  <c:v>-0.46398140975987612</c:v>
                </c:pt>
                <c:pt idx="8">
                  <c:v>1.0997666277712952</c:v>
                </c:pt>
                <c:pt idx="9">
                  <c:v>5.629685510868021E-2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C2-4113-94F1-DF32050B70D5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0.34898455620297564</c:v>
                </c:pt>
                <c:pt idx="1">
                  <c:v>0.1039563480022834</c:v>
                </c:pt>
                <c:pt idx="2">
                  <c:v>4.0473753773521831E-3</c:v>
                </c:pt>
                <c:pt idx="3">
                  <c:v>0.11873158238491723</c:v>
                </c:pt>
                <c:pt idx="4">
                  <c:v>6.2083755470642384E-2</c:v>
                </c:pt>
                <c:pt idx="5">
                  <c:v>0.14775234382633828</c:v>
                </c:pt>
                <c:pt idx="6">
                  <c:v>2.8300770904153831E-2</c:v>
                </c:pt>
                <c:pt idx="7">
                  <c:v>9.0939947646402355E-2</c:v>
                </c:pt>
                <c:pt idx="8">
                  <c:v>3.5819529229044418E-2</c:v>
                </c:pt>
                <c:pt idx="9">
                  <c:v>5.9383790955890296E-2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C2-4113-94F1-DF32050B70D5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0.13522905592146345</c:v>
                </c:pt>
                <c:pt idx="1">
                  <c:v>9.7478402988559421E-2</c:v>
                </c:pt>
                <c:pt idx="2">
                  <c:v>1.5401614821169687E-2</c:v>
                </c:pt>
                <c:pt idx="3">
                  <c:v>0.35886061172075651</c:v>
                </c:pt>
                <c:pt idx="4">
                  <c:v>4.7556863532950716E-2</c:v>
                </c:pt>
                <c:pt idx="5">
                  <c:v>0.16577708517720138</c:v>
                </c:pt>
                <c:pt idx="6">
                  <c:v>3.7704499671497374E-2</c:v>
                </c:pt>
                <c:pt idx="7">
                  <c:v>2.2544510748280112E-2</c:v>
                </c:pt>
                <c:pt idx="8">
                  <c:v>5.8625501577355583E-2</c:v>
                </c:pt>
                <c:pt idx="9">
                  <c:v>6.082185384076582E-2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C2-4113-94F1-DF32050B7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56-42D3-8E0F-B614BDE83D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56-42D3-8E0F-B614BDE83D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56-42D3-8E0F-B614BDE83D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56-42D3-8E0F-B614BDE83DC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56-42D3-8E0F-B614BDE83DC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256-42D3-8E0F-B614BDE83DC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56-42D3-8E0F-B614BDE83DC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56-42D3-8E0F-B614BDE83DC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56-42D3-8E0F-B614BDE83DC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256-42D3-8E0F-B614BDE83DC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6-42D3-8E0F-B614BDE83DC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6-42D3-8E0F-B614BDE83DC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6-42D3-8E0F-B614BDE83DC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6-42D3-8E0F-B614BDE83DC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56-42D3-8E0F-B614BDE83DC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56-42D3-8E0F-B614BDE83DC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56-42D3-8E0F-B614BDE83DC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56-42D3-8E0F-B614BDE83DC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56-42D3-8E0F-B614BDE83DC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256-42D3-8E0F-B614BDE83DC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256-42D3-8E0F-B614BDE83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9B-4E28-8C8D-3FB3AE953B1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9B-4E28-8C8D-3FB3AE953B1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B-4E28-8C8D-3FB3AE953B1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B-4E28-8C8D-3FB3AE953B1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B-4E28-8C8D-3FB3AE953B1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B-4E28-8C8D-3FB3AE953B1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B-4E28-8C8D-3FB3AE953B1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B-4E28-8C8D-3FB3AE953B1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B-4E28-8C8D-3FB3AE953B1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B-4E28-8C8D-3FB3AE953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29B-4E28-8C8D-3FB3AE953B1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9B-4E28-8C8D-3FB3AE953B1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9B-4E28-8C8D-3FB3AE953B1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9B-4E28-8C8D-3FB3AE953B1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9B-4E28-8C8D-3FB3AE953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29B-4E28-8C8D-3FB3AE953B1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29B-4E28-8C8D-3FB3AE953B1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9B-4E28-8C8D-3FB3AE953B1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9B-4E28-8C8D-3FB3AE953B1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9B-4E28-8C8D-3FB3AE953B1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9B-4E28-8C8D-3FB3AE953B1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9B-4E28-8C8D-3FB3AE953B1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9B-4E28-8C8D-3FB3AE953B1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9B-4E28-8C8D-3FB3AE953B1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9B-4E28-8C8D-3FB3AE953B1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9B-4E28-8C8D-3FB3AE953B1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9B-4E28-8C8D-3FB3AE953B1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9B-4E28-8C8D-3FB3AE953B1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9B-4E28-8C8D-3FB3AE953B1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9B-4E28-8C8D-3FB3AE953B1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9B-4E28-8C8D-3FB3AE953B1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9B-4E28-8C8D-3FB3AE953B1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9B-4E28-8C8D-3FB3AE953B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29B-4E28-8C8D-3FB3AE953B1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29B-4E28-8C8D-3FB3AE953B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29B-4E28-8C8D-3FB3AE953B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29B-4E28-8C8D-3FB3AE953B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29B-4E28-8C8D-3FB3AE953B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29B-4E28-8C8D-3FB3AE953B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29B-4E28-8C8D-3FB3AE953B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29B-4E28-8C8D-3FB3AE953B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29B-4E28-8C8D-3FB3AE953B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29B-4E28-8C8D-3FB3AE953B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29B-4E28-8C8D-3FB3AE953B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29B-4E28-8C8D-3FB3AE953B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29B-4E28-8C8D-3FB3AE953B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29B-4E28-8C8D-3FB3AE953B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29B-4E28-8C8D-3FB3AE953B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29B-4E28-8C8D-3FB3AE953B1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29B-4E28-8C8D-3FB3AE953B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9B-4E28-8C8D-3FB3AE953B1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9B-4E28-8C8D-3FB3AE953B1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9B-4E28-8C8D-3FB3AE953B1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9B-4E28-8C8D-3FB3AE953B1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9B-4E28-8C8D-3FB3AE953B1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9B-4E28-8C8D-3FB3AE953B1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9B-4E28-8C8D-3FB3AE953B1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29B-4E28-8C8D-3FB3AE953B1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29B-4E28-8C8D-3FB3AE953B1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29B-4E28-8C8D-3FB3AE953B1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29B-4E28-8C8D-3FB3AE953B1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29B-4E28-8C8D-3FB3AE953B1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29B-4E28-8C8D-3FB3AE953B1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29B-4E28-8C8D-3FB3AE953B1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29B-4E28-8C8D-3FB3AE953B1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29B-4E28-8C8D-3FB3AE953B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29B-4E28-8C8D-3FB3AE953B1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29B-4E28-8C8D-3FB3AE953B1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29B-4E28-8C8D-3FB3AE953B1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29B-4E28-8C8D-3FB3AE953B1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29B-4E28-8C8D-3FB3AE953B1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29B-4E28-8C8D-3FB3AE953B1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29B-4E28-8C8D-3FB3AE953B1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29B-4E28-8C8D-3FB3AE953B1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29B-4E28-8C8D-3FB3AE953B1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29B-4E28-8C8D-3FB3AE953B1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29B-4E28-8C8D-3FB3AE953B1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29B-4E28-8C8D-3FB3AE953B1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29B-4E28-8C8D-3FB3AE953B1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29B-4E28-8C8D-3FB3AE953B1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29B-4E28-8C8D-3FB3AE953B1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29B-4E28-8C8D-3FB3AE953B1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29B-4E28-8C8D-3FB3AE953B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29B-4E28-8C8D-3FB3AE953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3-4D72-A40D-C3142E82A8D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3-4D72-A40D-C3142E82A8D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43-4D72-A40D-C3142E82A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-4.388407748569334E-2</c:v>
                </c:pt>
                <c:pt idx="1">
                  <c:v>-6.6331300360592982E-2</c:v>
                </c:pt>
                <c:pt idx="2">
                  <c:v>-0.34140969162995594</c:v>
                </c:pt>
                <c:pt idx="3">
                  <c:v>3.7345061123652989E-2</c:v>
                </c:pt>
                <c:pt idx="4">
                  <c:v>0.13267835015046914</c:v>
                </c:pt>
                <c:pt idx="5">
                  <c:v>2.895837599087292E-3</c:v>
                </c:pt>
                <c:pt idx="6">
                  <c:v>-0.1355770066962344</c:v>
                </c:pt>
                <c:pt idx="7">
                  <c:v>-0.16725784447476122</c:v>
                </c:pt>
                <c:pt idx="8">
                  <c:v>2.6099808061420346</c:v>
                </c:pt>
                <c:pt idx="9">
                  <c:v>-7.5942350332594222E-2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43-4D72-A40D-C3142E82A8D7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-8.4185842004983136E-2</c:v>
                </c:pt>
                <c:pt idx="1">
                  <c:v>-0.22983989424206819</c:v>
                </c:pt>
                <c:pt idx="2">
                  <c:v>2.2346368715084886E-3</c:v>
                </c:pt>
                <c:pt idx="3">
                  <c:v>-5.3055709467012768E-2</c:v>
                </c:pt>
                <c:pt idx="4">
                  <c:v>1.1225742245811907</c:v>
                </c:pt>
                <c:pt idx="5">
                  <c:v>0.33512461059190035</c:v>
                </c:pt>
                <c:pt idx="6">
                  <c:v>0.32887700534759357</c:v>
                </c:pt>
                <c:pt idx="7">
                  <c:v>-0.47766558274858806</c:v>
                </c:pt>
                <c:pt idx="8">
                  <c:v>0.81860375169212918</c:v>
                </c:pt>
                <c:pt idx="9">
                  <c:v>-0.22392923649906893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43-4D72-A40D-C3142E82A8D7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0.39144343609516274</c:v>
                </c:pt>
                <c:pt idx="1">
                  <c:v>6.4081625780815915E-2</c:v>
                </c:pt>
                <c:pt idx="2">
                  <c:v>8.0480864748371014E-3</c:v>
                </c:pt>
                <c:pt idx="3">
                  <c:v>0.19525870052026334</c:v>
                </c:pt>
                <c:pt idx="4">
                  <c:v>1.5119626892057987E-2</c:v>
                </c:pt>
                <c:pt idx="5">
                  <c:v>0.22551479130537269</c:v>
                </c:pt>
                <c:pt idx="6">
                  <c:v>3.9566952334450185E-2</c:v>
                </c:pt>
                <c:pt idx="7">
                  <c:v>3.7176098193389795E-2</c:v>
                </c:pt>
                <c:pt idx="8">
                  <c:v>2.5928981529809909E-3</c:v>
                </c:pt>
                <c:pt idx="9">
                  <c:v>2.1197784250669271E-2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43-4D72-A40D-C3142E82A8D7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0.13728841861037386</c:v>
                </c:pt>
                <c:pt idx="1">
                  <c:v>9.2159843917529391E-2</c:v>
                </c:pt>
                <c:pt idx="2">
                  <c:v>7.8832193767247281E-3</c:v>
                </c:pt>
                <c:pt idx="3">
                  <c:v>0.42806232752711232</c:v>
                </c:pt>
                <c:pt idx="4">
                  <c:v>5.623275271122985E-2</c:v>
                </c:pt>
                <c:pt idx="5">
                  <c:v>0.15066001089764997</c:v>
                </c:pt>
                <c:pt idx="6">
                  <c:v>4.3678484172042252E-2</c:v>
                </c:pt>
                <c:pt idx="7">
                  <c:v>1.3411140210570721E-2</c:v>
                </c:pt>
                <c:pt idx="8">
                  <c:v>4.1323185629163518E-2</c:v>
                </c:pt>
                <c:pt idx="9">
                  <c:v>2.9300616947603397E-2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43-4D72-A40D-C3142E82A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6-4FBC-9700-4598CBDFFA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F6-4FBC-9700-4598CBDFFA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F6-4FBC-9700-4598CBDFFA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EF6-4FBC-9700-4598CBDFFAA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EF6-4FBC-9700-4598CBDFFAA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EF6-4FBC-9700-4598CBDFFAA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F6-4FBC-9700-4598CBDFFAA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EF6-4FBC-9700-4598CBDFFAA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EF6-4FBC-9700-4598CBDFFAA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EF6-4FBC-9700-4598CBDFFAA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F6-4FBC-9700-4598CBDFFAA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F6-4FBC-9700-4598CBDFFAA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F6-4FBC-9700-4598CBDFFAA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F6-4FBC-9700-4598CBDFFAA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F6-4FBC-9700-4598CBDFFAA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F6-4FBC-9700-4598CBDFFAA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F6-4FBC-9700-4598CBDFFAA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F6-4FBC-9700-4598CBDFFAA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F6-4FBC-9700-4598CBDFFAA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EF6-4FBC-9700-4598CBDFFAA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F6-4FBC-9700-4598CBDFF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57-4E70-92E8-CDA8A9EA261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57-4E70-92E8-CDA8A9EA261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7-4E70-92E8-CDA8A9EA261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7-4E70-92E8-CDA8A9EA261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7-4E70-92E8-CDA8A9EA261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7-4E70-92E8-CDA8A9EA261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57-4E70-92E8-CDA8A9EA261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7-4E70-92E8-CDA8A9EA261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57-4E70-92E8-CDA8A9EA261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57-4E70-92E8-CDA8A9EA2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857-4E70-92E8-CDA8A9EA261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57-4E70-92E8-CDA8A9EA261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57-4E70-92E8-CDA8A9EA261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57-4E70-92E8-CDA8A9EA261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57-4E70-92E8-CDA8A9EA2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857-4E70-92E8-CDA8A9EA261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857-4E70-92E8-CDA8A9EA261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57-4E70-92E8-CDA8A9EA261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57-4E70-92E8-CDA8A9EA261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57-4E70-92E8-CDA8A9EA261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57-4E70-92E8-CDA8A9EA261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57-4E70-92E8-CDA8A9EA261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57-4E70-92E8-CDA8A9EA261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57-4E70-92E8-CDA8A9EA261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57-4E70-92E8-CDA8A9EA261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57-4E70-92E8-CDA8A9EA261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57-4E70-92E8-CDA8A9EA261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57-4E70-92E8-CDA8A9EA261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57-4E70-92E8-CDA8A9EA261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57-4E70-92E8-CDA8A9EA261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57-4E70-92E8-CDA8A9EA261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57-4E70-92E8-CDA8A9EA261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57-4E70-92E8-CDA8A9EA26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857-4E70-92E8-CDA8A9EA261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57-4E70-92E8-CDA8A9EA26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57-4E70-92E8-CDA8A9EA26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57-4E70-92E8-CDA8A9EA26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57-4E70-92E8-CDA8A9EA26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57-4E70-92E8-CDA8A9EA26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857-4E70-92E8-CDA8A9EA26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857-4E70-92E8-CDA8A9EA26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857-4E70-92E8-CDA8A9EA26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857-4E70-92E8-CDA8A9EA26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857-4E70-92E8-CDA8A9EA26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857-4E70-92E8-CDA8A9EA26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857-4E70-92E8-CDA8A9EA26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857-4E70-92E8-CDA8A9EA26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857-4E70-92E8-CDA8A9EA26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857-4E70-92E8-CDA8A9EA261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857-4E70-92E8-CDA8A9EA26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57-4E70-92E8-CDA8A9EA261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57-4E70-92E8-CDA8A9EA261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57-4E70-92E8-CDA8A9EA261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57-4E70-92E8-CDA8A9EA261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57-4E70-92E8-CDA8A9EA261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57-4E70-92E8-CDA8A9EA261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57-4E70-92E8-CDA8A9EA261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857-4E70-92E8-CDA8A9EA261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57-4E70-92E8-CDA8A9EA261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57-4E70-92E8-CDA8A9EA261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857-4E70-92E8-CDA8A9EA261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857-4E70-92E8-CDA8A9EA261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857-4E70-92E8-CDA8A9EA261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857-4E70-92E8-CDA8A9EA261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857-4E70-92E8-CDA8A9EA261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857-4E70-92E8-CDA8A9EA26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857-4E70-92E8-CDA8A9EA261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857-4E70-92E8-CDA8A9EA261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857-4E70-92E8-CDA8A9EA261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857-4E70-92E8-CDA8A9EA261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857-4E70-92E8-CDA8A9EA261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857-4E70-92E8-CDA8A9EA261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857-4E70-92E8-CDA8A9EA261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857-4E70-92E8-CDA8A9EA261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857-4E70-92E8-CDA8A9EA261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857-4E70-92E8-CDA8A9EA261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857-4E70-92E8-CDA8A9EA261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857-4E70-92E8-CDA8A9EA261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857-4E70-92E8-CDA8A9EA261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857-4E70-92E8-CDA8A9EA261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857-4E70-92E8-CDA8A9EA261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857-4E70-92E8-CDA8A9EA261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857-4E70-92E8-CDA8A9EA26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857-4E70-92E8-CDA8A9EA2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42-430A-BF1F-69DCA5C690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4095</c:v>
                </c:pt>
                <c:pt idx="1">
                  <c:v>5215</c:v>
                </c:pt>
                <c:pt idx="2">
                  <c:v>4327</c:v>
                </c:pt>
                <c:pt idx="3">
                  <c:v>5054</c:v>
                </c:pt>
                <c:pt idx="4">
                  <c:v>4962</c:v>
                </c:pt>
                <c:pt idx="5">
                  <c:v>3565</c:v>
                </c:pt>
                <c:pt idx="6">
                  <c:v>4025</c:v>
                </c:pt>
                <c:pt idx="7">
                  <c:v>5358</c:v>
                </c:pt>
                <c:pt idx="8">
                  <c:v>3284</c:v>
                </c:pt>
                <c:pt idx="9">
                  <c:v>5000</c:v>
                </c:pt>
                <c:pt idx="10">
                  <c:v>3876</c:v>
                </c:pt>
                <c:pt idx="11">
                  <c:v>3810</c:v>
                </c:pt>
                <c:pt idx="12">
                  <c:v>52571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2-430A-BF1F-69DCA5C6901B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42-430A-BF1F-69DCA5C6901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3814</c:v>
                </c:pt>
                <c:pt idx="1">
                  <c:v>6284</c:v>
                </c:pt>
                <c:pt idx="2">
                  <c:v>4959</c:v>
                </c:pt>
                <c:pt idx="3">
                  <c:v>6947</c:v>
                </c:pt>
                <c:pt idx="4">
                  <c:v>5457</c:v>
                </c:pt>
                <c:pt idx="5">
                  <c:v>4071</c:v>
                </c:pt>
                <c:pt idx="6">
                  <c:v>5091</c:v>
                </c:pt>
                <c:pt idx="7">
                  <c:v>6066</c:v>
                </c:pt>
                <c:pt idx="8">
                  <c:v>4266</c:v>
                </c:pt>
                <c:pt idx="9">
                  <c:v>6721</c:v>
                </c:pt>
                <c:pt idx="10">
                  <c:v>3923</c:v>
                </c:pt>
                <c:pt idx="11">
                  <c:v>5577</c:v>
                </c:pt>
                <c:pt idx="12">
                  <c:v>63176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2-430A-BF1F-69DCA5C6901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42-430A-BF1F-69DCA5C690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42-430A-BF1F-69DCA5C6901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42-430A-BF1F-69DCA5C690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42-430A-BF1F-69DCA5C690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12">
                  <c:v>28446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42-430A-BF1F-69DCA5C69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42-430A-BF1F-69DCA5C690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42-430A-BF1F-69DCA5C690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42-430A-BF1F-69DCA5C690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42-430A-BF1F-69DCA5C690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42-430A-BF1F-69DCA5C690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42-430A-BF1F-69DCA5C690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42-430A-BF1F-69DCA5C690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42-430A-BF1F-69DCA5C690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42-430A-BF1F-69DCA5C690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42-430A-BF1F-69DCA5C690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42-430A-BF1F-69DCA5C690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42-430A-BF1F-69DCA5C690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42-430A-BF1F-69DCA5C6901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9.4406321480557276E-2</c:v>
                </c:pt>
                <c:pt idx="1">
                  <c:v>-2.262102247021569E-2</c:v>
                </c:pt>
                <c:pt idx="2">
                  <c:v>0.20708000818498062</c:v>
                </c:pt>
                <c:pt idx="3">
                  <c:v>-0.16564253272775853</c:v>
                </c:pt>
                <c:pt idx="4">
                  <c:v>-9.0055910543131001E-2</c:v>
                </c:pt>
                <c:pt idx="12">
                  <c:v>-1.3011345893619186E-2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42-430A-BF1F-69DCA5C6901B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0.28522588522588532</c:v>
                </c:pt>
                <c:pt idx="1">
                  <c:v>0.24276126558005751</c:v>
                </c:pt>
                <c:pt idx="2">
                  <c:v>0.36330020799630236</c:v>
                </c:pt>
                <c:pt idx="3">
                  <c:v>0.23585278986941027</c:v>
                </c:pt>
                <c:pt idx="4">
                  <c:v>-8.1620314389359128E-2</c:v>
                </c:pt>
                <c:pt idx="12">
                  <c:v>0.20263814315308837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42-430A-BF1F-69DCA5C69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D-47AC-B8CF-84EEED2F1CA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D-47AC-B8CF-84EEED2F1CA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D-47AC-B8CF-84EEED2F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-0.23989847300118716</c:v>
                </c:pt>
                <c:pt idx="1">
                  <c:v>3.3642530804374848E-2</c:v>
                </c:pt>
                <c:pt idx="2">
                  <c:v>-0.50842732226587251</c:v>
                </c:pt>
                <c:pt idx="3">
                  <c:v>0.16640386486395808</c:v>
                </c:pt>
                <c:pt idx="4">
                  <c:v>-0.4041908608937137</c:v>
                </c:pt>
                <c:pt idx="5">
                  <c:v>-8.3390387511981356E-2</c:v>
                </c:pt>
                <c:pt idx="6">
                  <c:v>-0.23145804944520143</c:v>
                </c:pt>
                <c:pt idx="7">
                  <c:v>-0.28728457049803224</c:v>
                </c:pt>
                <c:pt idx="8">
                  <c:v>1.6691482373549378</c:v>
                </c:pt>
                <c:pt idx="9">
                  <c:v>-7.8189040923135611E-3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D-47AC-B8CF-84EEED2F1CAA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-0.36614092585006142</c:v>
                </c:pt>
                <c:pt idx="1">
                  <c:v>2.6748263769511116E-2</c:v>
                </c:pt>
                <c:pt idx="2">
                  <c:v>0.65698419478855197</c:v>
                </c:pt>
                <c:pt idx="3">
                  <c:v>0.51147726284670902</c:v>
                </c:pt>
                <c:pt idx="4">
                  <c:v>0.45499383477188649</c:v>
                </c:pt>
                <c:pt idx="5">
                  <c:v>0.13809665490712808</c:v>
                </c:pt>
                <c:pt idx="6">
                  <c:v>-0.39954372623574141</c:v>
                </c:pt>
                <c:pt idx="7">
                  <c:v>-0.45569489066224478</c:v>
                </c:pt>
                <c:pt idx="8">
                  <c:v>1.3841189125757873</c:v>
                </c:pt>
                <c:pt idx="9">
                  <c:v>0.24712689228818263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D-47AC-B8CF-84EEED2F1CAA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0.33031231951663781</c:v>
                </c:pt>
                <c:pt idx="1">
                  <c:v>0.12149214388318746</c:v>
                </c:pt>
                <c:pt idx="2">
                  <c:v>2.2879736994091252E-3</c:v>
                </c:pt>
                <c:pt idx="3">
                  <c:v>8.5077080278999517E-2</c:v>
                </c:pt>
                <c:pt idx="4">
                  <c:v>8.2737275460186291E-2</c:v>
                </c:pt>
                <c:pt idx="5">
                  <c:v>0.1135545781687325</c:v>
                </c:pt>
                <c:pt idx="6">
                  <c:v>2.3346217068728064E-2</c:v>
                </c:pt>
                <c:pt idx="7">
                  <c:v>0.11458379611118516</c:v>
                </c:pt>
                <c:pt idx="8">
                  <c:v>5.0431679180179781E-2</c:v>
                </c:pt>
                <c:pt idx="9">
                  <c:v>7.6176936632754308E-2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D-47AC-B8CF-84EEED2F1CAA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0.13189974851881847</c:v>
                </c:pt>
                <c:pt idx="1">
                  <c:v>0.10607675148828552</c:v>
                </c:pt>
                <c:pt idx="2">
                  <c:v>2.7556370146200077E-2</c:v>
                </c:pt>
                <c:pt idx="3">
                  <c:v>0.24698435701802993</c:v>
                </c:pt>
                <c:pt idx="4">
                  <c:v>3.3530824204708522E-2</c:v>
                </c:pt>
                <c:pt idx="5">
                  <c:v>0.19021638747993122</c:v>
                </c:pt>
                <c:pt idx="6">
                  <c:v>2.804654533054857E-2</c:v>
                </c:pt>
                <c:pt idx="7">
                  <c:v>3.7310145915917199E-2</c:v>
                </c:pt>
                <c:pt idx="8">
                  <c:v>8.6597615901567143E-2</c:v>
                </c:pt>
                <c:pt idx="9">
                  <c:v>0.11178125399599335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D-47AC-B8CF-84EEED2F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3-4BE7-9649-45093887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3-4BE7-9649-45093887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106138</c:v>
                </c:pt>
                <c:pt idx="1">
                  <c:v>120397</c:v>
                </c:pt>
                <c:pt idx="2">
                  <c:v>120918</c:v>
                </c:pt>
                <c:pt idx="3">
                  <c:v>49521</c:v>
                </c:pt>
                <c:pt idx="4">
                  <c:v>109920</c:v>
                </c:pt>
                <c:pt idx="5">
                  <c:v>100131</c:v>
                </c:pt>
                <c:pt idx="6">
                  <c:v>99475</c:v>
                </c:pt>
                <c:pt idx="7">
                  <c:v>87491</c:v>
                </c:pt>
                <c:pt idx="8">
                  <c:v>96210</c:v>
                </c:pt>
                <c:pt idx="9">
                  <c:v>106794</c:v>
                </c:pt>
                <c:pt idx="10">
                  <c:v>126190</c:v>
                </c:pt>
                <c:pt idx="11">
                  <c:v>149348</c:v>
                </c:pt>
                <c:pt idx="12">
                  <c:v>161329</c:v>
                </c:pt>
                <c:pt idx="13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4-466E-817B-D64632608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-0.11843318355108512</c:v>
                </c:pt>
                <c:pt idx="1">
                  <c:v>-4.3087050728592979E-3</c:v>
                </c:pt>
                <c:pt idx="2">
                  <c:v>1.4417519840067849</c:v>
                </c:pt>
                <c:pt idx="3">
                  <c:v>-0.54948144104803487</c:v>
                </c:pt>
                <c:pt idx="4">
                  <c:v>9.7761931869251306E-2</c:v>
                </c:pt>
                <c:pt idx="5">
                  <c:v>6.5946217642622873E-3</c:v>
                </c:pt>
                <c:pt idx="6">
                  <c:v>0.13697408876341566</c:v>
                </c:pt>
                <c:pt idx="7">
                  <c:v>-9.0624675189689197E-2</c:v>
                </c:pt>
                <c:pt idx="8">
                  <c:v>-9.9106691387156554E-2</c:v>
                </c:pt>
                <c:pt idx="9">
                  <c:v>-0.15370473096124893</c:v>
                </c:pt>
                <c:pt idx="10">
                  <c:v>-0.15506066368481664</c:v>
                </c:pt>
                <c:pt idx="11">
                  <c:v>-7.4264391398942586E-2</c:v>
                </c:pt>
                <c:pt idx="12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4-466E-817B-D64632608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75374</c:v>
                </c:pt>
                <c:pt idx="1">
                  <c:v>86811</c:v>
                </c:pt>
                <c:pt idx="2">
                  <c:v>126666</c:v>
                </c:pt>
                <c:pt idx="3">
                  <c:v>68476</c:v>
                </c:pt>
                <c:pt idx="4">
                  <c:v>113067</c:v>
                </c:pt>
                <c:pt idx="5">
                  <c:v>89686</c:v>
                </c:pt>
                <c:pt idx="6">
                  <c:v>64129</c:v>
                </c:pt>
                <c:pt idx="7">
                  <c:v>77235</c:v>
                </c:pt>
                <c:pt idx="8">
                  <c:v>84759</c:v>
                </c:pt>
                <c:pt idx="9">
                  <c:v>101989</c:v>
                </c:pt>
                <c:pt idx="10">
                  <c:v>86199</c:v>
                </c:pt>
                <c:pt idx="11">
                  <c:v>91473</c:v>
                </c:pt>
                <c:pt idx="12">
                  <c:v>100521</c:v>
                </c:pt>
                <c:pt idx="13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3-469E-873A-1C7C6DFC0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-0.13174597689232936</c:v>
                </c:pt>
                <c:pt idx="1">
                  <c:v>-0.31464639287575202</c:v>
                </c:pt>
                <c:pt idx="2">
                  <c:v>0.84978678661136753</c:v>
                </c:pt>
                <c:pt idx="3">
                  <c:v>-0.39437678544579757</c:v>
                </c:pt>
                <c:pt idx="4">
                  <c:v>0.26069843676828053</c:v>
                </c:pt>
                <c:pt idx="5">
                  <c:v>0.39852484835253943</c:v>
                </c:pt>
                <c:pt idx="6">
                  <c:v>-0.16968990742539003</c:v>
                </c:pt>
                <c:pt idx="7">
                  <c:v>-8.8769334229993224E-2</c:v>
                </c:pt>
                <c:pt idx="8">
                  <c:v>-0.16893978762415551</c:v>
                </c:pt>
                <c:pt idx="9">
                  <c:v>0.18318077935938937</c:v>
                </c:pt>
                <c:pt idx="10">
                  <c:v>-5.765635761372212E-2</c:v>
                </c:pt>
                <c:pt idx="11">
                  <c:v>-9.0011042468737923E-2</c:v>
                </c:pt>
                <c:pt idx="12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3-469E-873A-1C7C6DFC0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7.xml"/><Relationship Id="rId7" Type="http://schemas.openxmlformats.org/officeDocument/2006/relationships/chart" Target="../charts/chart68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6.png"/><Relationship Id="rId5" Type="http://schemas.openxmlformats.org/officeDocument/2006/relationships/chart" Target="../charts/chart72.xml"/><Relationship Id="rId4" Type="http://schemas.openxmlformats.org/officeDocument/2006/relationships/image" Target="../media/image5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image" Target="../media/image2.png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image" Target="../media/image3.pn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4" Type="http://schemas.openxmlformats.org/officeDocument/2006/relationships/image" Target="../media/image2.png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9.xml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4" Type="http://schemas.openxmlformats.org/officeDocument/2006/relationships/image" Target="../media/image2.png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3.png"/><Relationship Id="rId7" Type="http://schemas.openxmlformats.org/officeDocument/2006/relationships/chart" Target="../charts/chart6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DCB925-43E6-4331-A2F7-52CCB096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80200" cy="485775"/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30EFA5-1365-4F36-AA33-415BE128B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11</xdr:col>
      <xdr:colOff>447675</xdr:colOff>
      <xdr:row>47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BB04A128-9516-454D-A882-AD9DDD630292}"/>
            </a:ext>
          </a:extLst>
        </xdr:cNvPr>
        <xdr:cNvSpPr txBox="1">
          <a:spLocks noChangeArrowheads="1"/>
        </xdr:cNvSpPr>
      </xdr:nvSpPr>
      <xdr:spPr bwMode="auto">
        <a:xfrm>
          <a:off x="1181100" y="9324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1CFD782-961B-4926-99EF-FA24EEECCA4F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CC99669-E25C-401B-2D4A-6AE015B917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E482D33-3367-364F-AE6C-5882773091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D3A692-DC7B-4AD6-82A9-DE6A5E60D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492AFE5-742B-4C6E-8024-6C6335AA7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15F180CF-6CE4-4E76-8D67-A61D1871A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92188A-D0CB-4186-954F-F227BEBCA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EDE8249-BF60-4C11-B9D2-259040A91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A5BBEB-9000-4A3F-B864-5CE088D25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FC4876C-214E-48A5-A8A8-25FDD993D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C8E1974-9B26-4BC7-9453-65ECEC87AEF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B80550B-7A0C-7863-EB3C-61A72D7064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420BB6E-49A3-22D0-8C92-E01E68908F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507B0C-ED77-4BA8-B131-A5FAE2F14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D2C3CE-C60E-459B-82C6-585DA0B4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104775</xdr:colOff>
      <xdr:row>0</xdr:row>
      <xdr:rowOff>266700</xdr:rowOff>
    </xdr:from>
    <xdr:ext cx="495300" cy="495300"/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BF425-0855-4890-9D28-450FD4250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104775</xdr:colOff>
      <xdr:row>0</xdr:row>
      <xdr:rowOff>266700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807C5-A285-4E63-AFFA-5449FE65C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780200" cy="485775"/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534EFA-0CFB-45CD-B974-A8D57BBAF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8</xdr:col>
      <xdr:colOff>981075</xdr:colOff>
      <xdr:row>47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B2DF5B33-660A-41E8-A898-397311C3D2D7}"/>
            </a:ext>
          </a:extLst>
        </xdr:cNvPr>
        <xdr:cNvSpPr txBox="1">
          <a:spLocks noChangeArrowheads="1"/>
        </xdr:cNvSpPr>
      </xdr:nvSpPr>
      <xdr:spPr bwMode="auto">
        <a:xfrm>
          <a:off x="1181100" y="8943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B25DDE7-BF70-4737-94B0-AAC8DC66238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4937D00-F206-D8CF-A493-51262BD058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9A6CCC3-B581-E24B-9302-ECAEF77AE1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74B393-D5C4-41A6-AEBF-6CC337CDF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0FE4CD-DBDB-4C71-8340-EF15F52E3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931062-A753-4D48-B518-4C4401295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1A5E444-34AC-4628-841E-A2C6156EC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D66EF8A-AA08-4122-B612-3AAB669A6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-24,0%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18.567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37,3%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18.567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37,3%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F50DF79-5D65-4CBA-BB90-5600EBB56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88D9EB-CDCE-4004-A7C8-3B6293202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18EBC89-03B7-4CCE-822D-C6311EAD0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6F39316-963D-4CC2-B6A8-BF46BD9F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82066E-1571-4E55-8E87-27D1FFEC0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37.960 viajeros 
cuota: 76,2%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11.850 viajeros
cuota: 23,8%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1702EB9-4780-4B16-B403-BCFDC4C78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689D30-5708-453B-8656-99216F0EC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512BC13-CBD4-46FC-8157-CD7C15A11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B8D6E5-5E22-42C6-AC67-7D94A0D56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5BCBFBC-7F71-4E17-B848-EB1DB0526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80200" cy="485775"/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9DF5A2-3677-464C-A46D-A4742DE53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13</xdr:col>
      <xdr:colOff>9525</xdr:colOff>
      <xdr:row>83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A1A49B76-4C27-4B36-B0BB-35BCF90C1C7D}"/>
            </a:ext>
          </a:extLst>
        </xdr:cNvPr>
        <xdr:cNvSpPr txBox="1">
          <a:spLocks noChangeArrowheads="1"/>
        </xdr:cNvSpPr>
      </xdr:nvSpPr>
      <xdr:spPr bwMode="auto">
        <a:xfrm>
          <a:off x="1181100" y="969645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25.474 viajeros 
cuota: 81,5%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5.769 viajeros
cuota: 18,5%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61EB964-8423-458C-8F2C-C14B93391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0C0779-94F8-49E2-9571-1D574BE1F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FCBDE24-7E10-4E8C-9B58-9554A48E5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243BFF2-58E5-45A1-856D-7F001EC3C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B2DD3AA-6C56-47BE-B3C6-0327E9E05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12.486 viajeros 
cuota: 67,2%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6.081 viajeros
cuota: 32,8%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8304021-8050-4602-942C-1643F91CC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6FCCD0-7A23-487F-B3C1-3E0BDC004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22034FC-2789-4459-93A2-81D9E9C96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2CE828-DE6A-480D-864D-CAB5AACDD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A57678C-96DC-4B82-B276-7A1F8478E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EA20D3-4ECF-4B5F-B6D6-07B3CFF1083F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43D2EAC-EE55-2D20-3AC9-6A09135B6E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CF7BC59-F329-F732-67C6-2EE408AD26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CD031AD-138D-4481-A719-A37A28182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2613C2-E877-4314-BD62-6E2AECB69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8D5731F-F26B-468A-8E7B-92952804A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0EF2F57-D007-42DB-A2AD-7AB4E209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DEDAABB-0162-43D4-8077-210BE84D2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54569C-87EF-462B-88E6-F0AA8975D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2650A4-7409-40B3-9E43-BF134C90A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EB4E675-DFAD-4691-92FE-B04F47A1C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05E3101-7FD5-41EA-9CA1-45AA9742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368040-BF32-45E0-9490-97DBC7720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CF03FB-AD54-46D8-B996-79F991973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2D3791-1AD4-4CCC-A981-DD1EC226C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37B886-A12E-4107-99C0-35CE7A29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D42A25-51BF-4271-AD00-40C7384D8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0C57F3-F2FA-4A47-8C52-EE97272D4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5F9B92-7F13-44D1-B93F-99C3213A9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AA7F2D-039E-4A69-9C4E-0EF21CDDD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61AB480-5310-482D-8A52-32A4EDF75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EBD1AD-DAF6-47EB-BBEB-0460471EF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5883807-28B5-497E-A38B-BEE83431F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1773F81-F97A-421B-92FB-7ED053F96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653339E-EDE1-4761-9B36-11CB0C676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45B0F1A-68F0-41C4-B152-C89B5E90A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A0EA9BA-E76F-4EB0-808C-E851D5160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C7E62D5-8CA0-4EFC-910D-315AD67AF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E1063AA-3FF1-4239-B837-3BADA9C68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100168C-22A6-4F64-890B-163A41370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87D98DD-A778-4FA4-A943-7FA8B2C00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9EA5AB-E899-4ED4-AF51-90ED6FDF2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554FC6-0454-471A-9660-D4A2C59C2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CCA551-5857-439A-9D49-0AF69DB1D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D6C1DC-D785-4EC6-8E86-F62899B9C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8A449F-FB83-4C07-9C72-7547747CD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5F564B-D56B-49A4-B7FF-754F02EF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EEBC04-D133-4D4E-BA4E-E3475EE4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7F0DE0-308F-414B-9AD7-FBC73EBA3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BF0184-83B8-4114-8284-E71FED50C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A2CCCC-1326-4C8F-90EE-31EB83E5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6767D4-D5A7-4846-8490-8C2FE9F77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55CA24-B3E0-4993-8169-1845B7DAE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30A460-EF7F-481B-9B28-D4FB325A0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A79480-FAAE-4049-893A-E8A686593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2FD0980-3EDB-4285-BFA7-4F2CFBDAE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4244BA3-CC2E-40D1-8F2E-FA3271848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12D9F1C-3498-497C-B2D2-87B6D3F2F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A80E6F-A380-4AFB-BF5A-A57431328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33BD47-B93A-437F-A2B8-1692FC025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05CD65-9DD4-4AB2-A4C7-53D0343CF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13CF17-7F77-49A0-B1ED-132990A29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D3B4DA-E0B6-43D8-B312-7C8670294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CFC12B-C5FB-4D3F-A5DC-E72C333C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D566D93-169C-4D7D-AE55-8B1B079D4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1E2232-FAA8-4E61-867C-A32938064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0F8EF4-B8A8-4FC5-834E-CEE2E6E2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3" name="Grupo 1">
          <a:extLst>
            <a:ext uri="{FF2B5EF4-FFF2-40B4-BE49-F238E27FC236}">
              <a16:creationId xmlns:a16="http://schemas.microsoft.com/office/drawing/2014/main" id="{1FE2FA98-778A-4812-B09A-FD56608611D9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24" name="Imagen 2">
            <a:extLst>
              <a:ext uri="{FF2B5EF4-FFF2-40B4-BE49-F238E27FC236}">
                <a16:creationId xmlns:a16="http://schemas.microsoft.com/office/drawing/2014/main" id="{21D200B2-A15E-2825-6447-961D4E401E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25" name="Text Box 1">
            <a:extLst>
              <a:ext uri="{FF2B5EF4-FFF2-40B4-BE49-F238E27FC236}">
                <a16:creationId xmlns:a16="http://schemas.microsoft.com/office/drawing/2014/main" id="{3942575A-0485-A467-B3E3-D41C43A948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AAEDB04-CF75-4AF2-A224-7978D35C8CE1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15B0C3-0AB5-4DB6-AFDB-1AA9C2705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45AF9B-9B4C-485A-8F7E-4B895891A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C4E39E8-250E-484F-9E11-CF6515D6E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19B763-FD40-45F8-8E70-3357CCBEF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685800</xdr:colOff>
      <xdr:row>3</xdr:row>
      <xdr:rowOff>104775</xdr:rowOff>
    </xdr:from>
    <xdr:to>
      <xdr:col>34</xdr:col>
      <xdr:colOff>358140</xdr:colOff>
      <xdr:row>26</xdr:row>
      <xdr:rowOff>81915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53274F5-FADD-4400-BA06-D7728905E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3F1E40-A1EA-489A-BF3F-FA0AF48E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6CA9AA-4C7F-4278-8D03-67F04ECCA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668BD9-1923-4A1F-8574-E9E52CBC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B36956A-3D32-4CFB-9086-3ED404DDD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BCBA89-913B-4C68-BF33-416E04AD3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019423-C0AB-47CA-9FED-E46836ED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DF92F0B-2D21-4DF0-AB38-7E7FFCBB1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C62E2-28A6-4329-BB57-9396FD918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748618-80CA-4DA1-B0A9-FBFEDD6EA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F88E484-EAB3-4C2E-829C-736CF7B00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A06D9B-44C5-4A70-AD5D-3F7C04CD0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8E822D-6A87-4289-A1D9-5A0E4E792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98F987-D186-4109-AC17-FAFADAA7E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0</xdr:col>
      <xdr:colOff>1028700</xdr:colOff>
      <xdr:row>54</xdr:row>
      <xdr:rowOff>123825</xdr:rowOff>
    </xdr:from>
    <xdr:to>
      <xdr:col>10</xdr:col>
      <xdr:colOff>66675</xdr:colOff>
      <xdr:row>57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46AE53E8-8E81-412F-85DF-2A4112C44878}"/>
            </a:ext>
          </a:extLst>
        </xdr:cNvPr>
        <xdr:cNvSpPr txBox="1">
          <a:spLocks noChangeArrowheads="1"/>
        </xdr:cNvSpPr>
      </xdr:nvSpPr>
      <xdr:spPr bwMode="auto">
        <a:xfrm>
          <a:off x="1028700" y="11325225"/>
          <a:ext cx="7724775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18D7A7-8C7E-431F-B7CB-7686FD861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C0AECF-8575-43C6-926A-ED919B2D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34554E-16EF-404E-B3DC-9245F4ABB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DEE898-F9E2-4BE0-BE16-D22DE89C2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D7D76D0-2CC8-462D-91F5-38CA0BF1C63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5963AC2-F760-2EBB-6940-E17C75D58B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C17FBF-EB5E-DF93-CAB6-668DE41D28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5B1FE2-19FB-48BF-A6E2-B7BB08CA0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0C2CED-6BF5-436C-BA8C-9A235F790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4821BB1-377D-42C4-8468-8594C6F7E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959A7E-1DD7-4699-BD90-DAF1CEBB3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9B726E-9630-478B-B609-BD7CA1343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6017C87-1AB0-402D-A168-8DD0B2C7D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691D5DC-497F-484A-8F61-E25F2AACDBB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5ECA211-7290-34B1-174B-FF68C74629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DB709C-41CE-0D1E-AE71-4176A2F4B74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7EFC6B-93F4-4320-8515-B0C37356B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048D10-B7E4-4BA8-A5E5-59CBDC9B4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4E9E48-88C3-488F-A02F-0A350CEB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E8D971-8C04-404D-8FB3-BFFF5D9CF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092172-84C4-43DC-A19E-81EC2218E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CAC5623-3124-42D2-86E1-AD6F6F979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B71D479-2CBF-4CC1-B3A1-3138662D6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D4DEFC8-55CC-438D-9831-D07E678D4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A07EEB6-D466-4EB6-B332-9A903034B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FCCA862-3028-497C-A38C-F8A4C3B62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05B0839-3B39-4E81-BFA9-6219622E5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61344DE-7BE3-4CEE-AA6F-9DA9B29E8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CC072D6-2378-44A0-ABAC-46DA2C910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5355C21-A5E0-40A1-96F8-89DB254AB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BAD024-1702-4B19-9FCC-A80D3337F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B7EBF9-3F9E-4D1C-9DE0-53590B55D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E1A0F9-43BC-4E6A-80E0-B735AA7A1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0</xdr:col>
      <xdr:colOff>1009650</xdr:colOff>
      <xdr:row>54</xdr:row>
      <xdr:rowOff>57150</xdr:rowOff>
    </xdr:from>
    <xdr:to>
      <xdr:col>10</xdr:col>
      <xdr:colOff>571500</xdr:colOff>
      <xdr:row>56</xdr:row>
      <xdr:rowOff>142875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96D54068-276A-4FDA-A066-7F9CB515758F}"/>
            </a:ext>
          </a:extLst>
        </xdr:cNvPr>
        <xdr:cNvSpPr txBox="1">
          <a:spLocks noChangeArrowheads="1"/>
        </xdr:cNvSpPr>
      </xdr:nvSpPr>
      <xdr:spPr bwMode="auto">
        <a:xfrm>
          <a:off x="1009650" y="11229975"/>
          <a:ext cx="77247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75B875F-4132-49AE-896A-DBC4BB524FD9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5376441-6B3E-D07B-12CC-8FDCFD6C69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B3BBD7-861C-2060-4B6B-6D7A37A602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Establecimientos y plazas inscritos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7C3F1495-F8B8-4864-98AE-8A301EF34D11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400" b="0" i="0" u="none" strike="noStrike" baseline="0">
            <a:solidFill>
              <a:schemeClr val="bg1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C453A5-ED5A-4675-8B23-317CD8A3C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9F569-5F87-4448-93B5-F92395E8D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5AFC81-5EFD-4564-821B-68E65E62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17AF38-612F-4F53-BC24-7A3E0FB06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A47937-0035-4AF9-9CAE-98B95C26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D1E1F5B-8ED7-41CF-A9C0-1F7CE215F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1C28778-E0EE-4F04-8969-5FBB097F7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6151BC-56BA-4C9D-BE7E-AC9F46071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EBB0F3-914D-42A9-B844-D3920892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7DC698-6477-40AE-AE7B-833D69314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6074E2-737A-489C-B832-6C89A5E40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A68241-4344-4152-A738-7F247C91E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7A06AF-49FB-49AB-881A-BFDC4473C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190500</xdr:colOff>
      <xdr:row>0</xdr:row>
      <xdr:rowOff>9525</xdr:rowOff>
    </xdr:from>
    <xdr:ext cx="495300" cy="495300"/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FE9A9-1349-410A-AF0A-221F21BEA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190500</xdr:colOff>
      <xdr:row>0</xdr:row>
      <xdr:rowOff>9525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A16FD-14D9-467B-9EC4-9488EC2B2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4E806ED-8B79-44B5-8E77-475B50450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1780200" cy="485775"/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D9B035-5E30-4728-A564-508C07C73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42</xdr:row>
      <xdr:rowOff>0</xdr:rowOff>
    </xdr:from>
    <xdr:to>
      <xdr:col>10</xdr:col>
      <xdr:colOff>28575</xdr:colOff>
      <xdr:row>50</xdr:row>
      <xdr:rowOff>76199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3EEF9D1C-D9E5-4F10-AFBE-DE60FAFCF206}"/>
            </a:ext>
          </a:extLst>
        </xdr:cNvPr>
        <xdr:cNvSpPr txBox="1">
          <a:spLocks noChangeArrowheads="1"/>
        </xdr:cNvSpPr>
      </xdr:nvSpPr>
      <xdr:spPr bwMode="auto">
        <a:xfrm>
          <a:off x="1181100" y="88296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1899DCF-B702-4762-A118-1A47D5FDDA48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01583FD-1739-E685-25A5-E7EDCB6C6B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753AEA2-62E4-C2D0-CE9B-2DF3450263B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000A67-D73B-46CC-80CB-7805A5380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0ACC43-37B3-4B40-BB60-A0A71455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E1C370-8585-466C-B1BF-07C16E755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5A42A8-2681-4A24-9621-B0B514BA6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C71DE0-CB99-45FD-909F-F48870C4C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3B32B92-D83D-4875-A22C-62F8B1EAC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66CCE72-AA7A-43E6-AF48-5DBDC21D8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E7BEF1D-CBFD-4519-A1C7-8DE7B0BD0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1CAD7F6-D534-4288-8204-1332954E5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6C9DF36-F4AC-4998-BE13-917843D1A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B2F2035-EB2C-4427-BDD8-1110CE349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E1A3037-2CFE-4546-AA6E-FDA99E795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2F2FE76-0AD2-46F7-91B0-69E0B97B7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5942C75-763C-4B26-9A9A-DAA9D4A5B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A63A853-76EF-4795-B0AC-395250F90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Calibri"/>
              <a:cs typeface="Calibri"/>
            </a:rPr>
            <a:pPr algn="l"/>
            <a:t>Plazas turísticas registradas en Tenerife por tipología 
I semestre 2024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5FE298-A224-4A9D-BD72-F4EF5F99A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F153FE-3C29-433D-ADA3-24064679E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ACE4F7-DCE6-416F-8C3D-36769D8C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9D0EAA-2FBA-494D-838A-9DE5F01CE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6ACA8F9-F080-4F9B-BA31-10143A966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8EEFF7-7C33-4B40-969F-89E6AE336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DD4F44A-0F22-4722-87DB-93E8D73D6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BOLETIN%20ESTAD&#205;STICO%20SPET/TURISMO%20EN%20CIFRAS/2024/plazas%20y%20establecimientos%20junio%202024_municipios.xlsx" TargetMode="External"/><Relationship Id="rId1" Type="http://schemas.openxmlformats.org/officeDocument/2006/relationships/externalLinkPath" Target="/sites/INVESTIGACION/Documentos%20compartidos/General/BOLETIN%20ESTAD&#205;STICO%20SPET/TURISMO%20EN%20CIFRAS/2024/plazas%20y%20establecimientos%20junio%202024_municipio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Indicadores%20alojativos%20San%20Miguel%20mayo%202024.xlsx" TargetMode="External"/><Relationship Id="rId1" Type="http://schemas.openxmlformats.org/officeDocument/2006/relationships/externalLinkPath" Target="Indicadores%20alojativos%20San%20Miguel%20mayo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Indicadores%20alojativos%20Santiago%20del%20Teide%20mayo%202024.xlsx" TargetMode="External"/><Relationship Id="rId1" Type="http://schemas.openxmlformats.org/officeDocument/2006/relationships/externalLinkPath" Target="Indicadores%20alojativos%20Santiago%20del%20Teide%20may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erta alojativa inscrita"/>
      <sheetName val="Indice"/>
      <sheetName val="plazas aut catg cuota"/>
      <sheetName val="plazas aut munic cuota aloj"/>
      <sheetName val="plazas aut municipio x cat"/>
      <sheetName val="estab aut catg cuota aloj"/>
      <sheetName val="estab aut munic cuota aloj"/>
      <sheetName val="estab aut municipio x tip y cat"/>
    </sheetNames>
    <sheetDataSet>
      <sheetData sheetId="0"/>
      <sheetData sheetId="1"/>
      <sheetData sheetId="2"/>
      <sheetData sheetId="3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>
            <v>149314</v>
          </cell>
        </row>
        <row r="5">
          <cell r="I5" t="str">
            <v>Vivienda vacacional</v>
          </cell>
        </row>
        <row r="7">
          <cell r="E7">
            <v>86745</v>
          </cell>
          <cell r="G7">
            <v>45197</v>
          </cell>
          <cell r="I7">
            <v>102512</v>
          </cell>
          <cell r="K7">
            <v>543</v>
          </cell>
          <cell r="M7">
            <v>1062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Oferta alojativa inscrita"/>
      <sheetName val="plazas aut munic cuota aloj"/>
      <sheetName val="plazas aut municipio x cat"/>
      <sheetName val="estab aut munic cuota aloj"/>
      <sheetName val="estab aut municipio x tip y cat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>
            <v>149314</v>
          </cell>
        </row>
        <row r="5">
          <cell r="I5" t="str">
            <v>Vivienda vacacional</v>
          </cell>
        </row>
        <row r="7">
          <cell r="E7">
            <v>86745</v>
          </cell>
          <cell r="G7">
            <v>45197</v>
          </cell>
          <cell r="I7">
            <v>102512</v>
          </cell>
          <cell r="K7">
            <v>543</v>
          </cell>
          <cell r="M7">
            <v>1062</v>
          </cell>
        </row>
      </sheetData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Oferta alojativa inscrita"/>
      <sheetName val="plazas aut munic cuota aloj"/>
      <sheetName val="plazas aut municipio x cat"/>
      <sheetName val="estab aut munic cuota aloj"/>
      <sheetName val="estab aut municipio x tip y cat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>
            <v>149314</v>
          </cell>
        </row>
        <row r="5">
          <cell r="I5" t="str">
            <v>Vivienda vacacional</v>
          </cell>
        </row>
        <row r="7">
          <cell r="E7">
            <v>86745</v>
          </cell>
          <cell r="G7">
            <v>45197</v>
          </cell>
          <cell r="I7">
            <v>102512</v>
          </cell>
          <cell r="K7">
            <v>543</v>
          </cell>
          <cell r="M7">
            <v>1062</v>
          </cell>
        </row>
      </sheetData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53B4E-3DFC-4867-8545-122C9F6CD51C}">
  <dimension ref="B1:B6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2" x14ac:dyDescent="0.25">
      <c r="B1" s="1" t="s">
        <v>0</v>
      </c>
    </row>
    <row r="2" spans="2:2" ht="36" x14ac:dyDescent="0.55000000000000004">
      <c r="B2" s="2" t="s">
        <v>1</v>
      </c>
    </row>
    <row r="3" spans="2:2" ht="36" x14ac:dyDescent="0.55000000000000004">
      <c r="B3" s="2" t="s">
        <v>36</v>
      </c>
    </row>
    <row r="4" spans="2:2" ht="24" x14ac:dyDescent="0.4">
      <c r="B4" s="3" t="s">
        <v>199</v>
      </c>
    </row>
    <row r="5" spans="2:2" x14ac:dyDescent="0.25">
      <c r="B5" s="4"/>
    </row>
    <row r="6" spans="2:2" ht="19.5" thickBot="1" x14ac:dyDescent="0.35">
      <c r="B6" s="5" t="s">
        <v>323</v>
      </c>
    </row>
    <row r="8" spans="2:2" ht="15.75" x14ac:dyDescent="0.25">
      <c r="B8" s="7" t="s">
        <v>200</v>
      </c>
    </row>
    <row r="9" spans="2:2" ht="15.75" x14ac:dyDescent="0.25">
      <c r="B9" s="7" t="s">
        <v>4</v>
      </c>
    </row>
    <row r="10" spans="2:2" ht="15.75" x14ac:dyDescent="0.25">
      <c r="B10" s="7"/>
    </row>
    <row r="11" spans="2:2" ht="19.5" thickBot="1" x14ac:dyDescent="0.35">
      <c r="B11" s="5" t="s">
        <v>322</v>
      </c>
    </row>
    <row r="12" spans="2:2" ht="18.75" x14ac:dyDescent="0.3">
      <c r="B12" s="6"/>
    </row>
    <row r="13" spans="2:2" ht="15.75" x14ac:dyDescent="0.25">
      <c r="B13" s="7" t="s">
        <v>2</v>
      </c>
    </row>
    <row r="14" spans="2:2" ht="15.75" x14ac:dyDescent="0.25">
      <c r="B14" s="7" t="s">
        <v>3</v>
      </c>
    </row>
    <row r="15" spans="2:2" x14ac:dyDescent="0.25">
      <c r="B15" s="4"/>
    </row>
    <row r="16" spans="2:2" ht="19.5" thickBot="1" x14ac:dyDescent="0.35">
      <c r="B16" s="5" t="s">
        <v>321</v>
      </c>
    </row>
    <row r="17" spans="2:2" ht="18.75" x14ac:dyDescent="0.3">
      <c r="B17" s="6"/>
    </row>
    <row r="18" spans="2:2" ht="15.75" x14ac:dyDescent="0.25">
      <c r="B18" s="7" t="s">
        <v>394</v>
      </c>
    </row>
    <row r="19" spans="2:2" ht="15.75" x14ac:dyDescent="0.25">
      <c r="B19" s="7" t="s">
        <v>395</v>
      </c>
    </row>
    <row r="20" spans="2:2" ht="15.75" x14ac:dyDescent="0.25">
      <c r="B20" s="7" t="s">
        <v>396</v>
      </c>
    </row>
    <row r="21" spans="2:2" ht="15.75" x14ac:dyDescent="0.25">
      <c r="B21" s="7" t="s">
        <v>397</v>
      </c>
    </row>
    <row r="22" spans="2:2" ht="15.75" x14ac:dyDescent="0.25">
      <c r="B22" s="7"/>
    </row>
    <row r="23" spans="2:2" ht="19.5" thickBot="1" x14ac:dyDescent="0.35">
      <c r="B23" s="5" t="s">
        <v>324</v>
      </c>
    </row>
    <row r="24" spans="2:2" ht="15.75" x14ac:dyDescent="0.25">
      <c r="B24" s="7"/>
    </row>
    <row r="25" spans="2:2" ht="15.75" x14ac:dyDescent="0.25">
      <c r="B25" s="8" t="s">
        <v>5</v>
      </c>
    </row>
    <row r="26" spans="2:2" ht="15.75" x14ac:dyDescent="0.25">
      <c r="B26" s="7" t="s">
        <v>201</v>
      </c>
    </row>
    <row r="27" spans="2:2" ht="15.75" x14ac:dyDescent="0.25">
      <c r="B27" s="7" t="s">
        <v>202</v>
      </c>
    </row>
    <row r="28" spans="2:2" ht="15.75" x14ac:dyDescent="0.25">
      <c r="B28" s="7" t="s">
        <v>203</v>
      </c>
    </row>
    <row r="29" spans="2:2" ht="15.75" x14ac:dyDescent="0.25">
      <c r="B29" s="7" t="s">
        <v>6</v>
      </c>
    </row>
    <row r="30" spans="2:2" ht="15.75" x14ac:dyDescent="0.25">
      <c r="B30" s="7" t="s">
        <v>7</v>
      </c>
    </row>
    <row r="31" spans="2:2" ht="15.75" x14ac:dyDescent="0.25">
      <c r="B31" s="7" t="s">
        <v>8</v>
      </c>
    </row>
    <row r="32" spans="2:2" ht="15.75" x14ac:dyDescent="0.25">
      <c r="B32" s="7" t="s">
        <v>9</v>
      </c>
    </row>
    <row r="33" spans="2:2" ht="15.75" x14ac:dyDescent="0.25">
      <c r="B33" s="7" t="s">
        <v>10</v>
      </c>
    </row>
    <row r="34" spans="2:2" ht="15.75" x14ac:dyDescent="0.25">
      <c r="B34" s="7" t="s">
        <v>11</v>
      </c>
    </row>
    <row r="35" spans="2:2" ht="15.75" x14ac:dyDescent="0.25">
      <c r="B35" s="7" t="s">
        <v>12</v>
      </c>
    </row>
    <row r="36" spans="2:2" ht="15.75" x14ac:dyDescent="0.25">
      <c r="B36" s="7" t="s">
        <v>13</v>
      </c>
    </row>
    <row r="37" spans="2:2" ht="15.75" x14ac:dyDescent="0.25">
      <c r="B37" s="7" t="s">
        <v>14</v>
      </c>
    </row>
    <row r="38" spans="2:2" ht="15.75" x14ac:dyDescent="0.25">
      <c r="B38" s="8" t="s">
        <v>15</v>
      </c>
    </row>
    <row r="39" spans="2:2" ht="15.75" x14ac:dyDescent="0.25">
      <c r="B39" s="7" t="s">
        <v>16</v>
      </c>
    </row>
    <row r="40" spans="2:2" ht="15.75" x14ac:dyDescent="0.25">
      <c r="B40" s="7" t="s">
        <v>17</v>
      </c>
    </row>
    <row r="41" spans="2:2" ht="15.75" x14ac:dyDescent="0.25">
      <c r="B41" s="8" t="s">
        <v>18</v>
      </c>
    </row>
    <row r="42" spans="2:2" ht="15.75" x14ac:dyDescent="0.25">
      <c r="B42" s="7" t="s">
        <v>204</v>
      </c>
    </row>
    <row r="43" spans="2:2" ht="15.75" x14ac:dyDescent="0.25">
      <c r="B43" s="7" t="s">
        <v>205</v>
      </c>
    </row>
    <row r="44" spans="2:2" ht="15.75" x14ac:dyDescent="0.25">
      <c r="B44" s="7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5" spans="2:2" ht="15.75" x14ac:dyDescent="0.25">
      <c r="B45" s="7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6" spans="2:2" ht="15.75" x14ac:dyDescent="0.25">
      <c r="B46" s="7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7" spans="2:2" ht="15.75" x14ac:dyDescent="0.25">
      <c r="B47" s="8" t="s">
        <v>19</v>
      </c>
    </row>
    <row r="48" spans="2:2" ht="15.75" x14ac:dyDescent="0.25">
      <c r="B48" s="7" t="s">
        <v>206</v>
      </c>
    </row>
    <row r="49" spans="2:2" ht="15.75" x14ac:dyDescent="0.25">
      <c r="B49" s="7" t="s">
        <v>207</v>
      </c>
    </row>
    <row r="50" spans="2:2" ht="15.75" x14ac:dyDescent="0.25">
      <c r="B50" s="8" t="s">
        <v>319</v>
      </c>
    </row>
    <row r="51" spans="2:2" ht="15.75" x14ac:dyDescent="0.25">
      <c r="B51" s="7" t="s">
        <v>320</v>
      </c>
    </row>
    <row r="52" spans="2:2" ht="15.75" x14ac:dyDescent="0.25">
      <c r="B52" s="8" t="s">
        <v>20</v>
      </c>
    </row>
    <row r="53" spans="2:2" ht="31.5" x14ac:dyDescent="0.25">
      <c r="B53" s="9" t="s">
        <v>21</v>
      </c>
    </row>
    <row r="54" spans="2:2" ht="15.75" x14ac:dyDescent="0.25">
      <c r="B54" s="8" t="s">
        <v>22</v>
      </c>
    </row>
    <row r="55" spans="2:2" ht="15.75" x14ac:dyDescent="0.25">
      <c r="B55" s="7" t="s">
        <v>208</v>
      </c>
    </row>
    <row r="56" spans="2:2" ht="15.75" x14ac:dyDescent="0.25">
      <c r="B56" s="7" t="s">
        <v>209</v>
      </c>
    </row>
    <row r="57" spans="2:2" ht="15.75" x14ac:dyDescent="0.25">
      <c r="B57" s="7" t="s">
        <v>210</v>
      </c>
    </row>
    <row r="58" spans="2:2" ht="15.75" x14ac:dyDescent="0.25">
      <c r="B58" s="7" t="s">
        <v>211</v>
      </c>
    </row>
    <row r="59" spans="2:2" ht="15.75" x14ac:dyDescent="0.25">
      <c r="B59" s="7" t="s">
        <v>23</v>
      </c>
    </row>
    <row r="60" spans="2:2" ht="15.75" x14ac:dyDescent="0.25">
      <c r="B60" s="7" t="s">
        <v>24</v>
      </c>
    </row>
    <row r="61" spans="2:2" ht="15.75" x14ac:dyDescent="0.25">
      <c r="B61" s="7" t="s">
        <v>25</v>
      </c>
    </row>
  </sheetData>
  <hyperlinks>
    <hyperlink ref="B13" location="'Plazas aloj islas cat y tipolog'!A1" tooltip="Plazas alojativas Canarias e islas" display="Plazas alojativas Canarias e islas" xr:uid="{163D0385-01D8-46D9-9A86-1BC761AE8FB5}"/>
    <hyperlink ref="B26" location="'Viajeros entr evol mensu TF'!A1" tooltip="Evolución mensual de viajeros entrentrados en Tenerife según lugar de residencia" display="Evolución mensual de viajeros entrados en Tenerife según lugar de residencia" xr:uid="{C89D2EE4-0D33-4996-ACCA-8182B75A5B4F}"/>
    <hyperlink ref="B14" location="'Establecim aloj islas cat y tip'!A1" tooltip="Establecimientos alojativos Canarias e islas" display="Establecimientos alojativos Canarias e islas" xr:uid="{0F8021E3-DB5B-4FF3-B0F4-664A2911199A}"/>
    <hyperlink ref="B39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0134619-3861-434D-B3C7-AB5FBF7A5720}"/>
    <hyperlink ref="B30" location="'Viajeros entr ti-cat ultimo mes'!A1" tooltip="Viajeros entrados en los establecimientos alojativos de Tenerife por municipio y categoría " display="Viajeros entrados en los establecimientos alojativos de Tenerife por municipio y categoría " xr:uid="{9A15778E-1CCF-4BC9-AB11-90AF95189A3B}"/>
    <hyperlink ref="B44" location="'Pernoctaciones lugar reside'!A1" tooltip="Pernoctaciones registradas en establecimientos alojativos de Canarias e islas según tipología y categoría" display="'Pernoctaciones lugar reside'!A1" xr:uid="{8D4EC34F-5BB0-435E-B4AB-398A7AFE613D}"/>
    <hyperlink ref="B8" location="'Resumen indicadores'!A1" tooltip="Resumen indicadores Tenerife" display="Resumen indicadores Tenerife" xr:uid="{31B755E4-8236-4455-8BA8-B5D4031AC6C5}"/>
    <hyperlink ref="B9" location="'Resumen indicadores municipios '!A1" tooltip="Resumen indicadores municipios Tenerife" display="Resumen indicadores municipios Tenerife" xr:uid="{92BB63B7-F37E-4B86-B941-E80BD198571B}"/>
    <hyperlink ref="B27" location="'Viajeros entr evol mensu TF cat'!A1" tooltip="Evolución mensual de viajeros entrentrados en Tenerife según lugar de residencia" display="'Viajeros entr evol mensu TF cat'!A1" xr:uid="{6EAC4B7D-9846-4296-8491-B1BE00DBC6F6}"/>
    <hyperlink ref="B28" location="'Viajeros entr evol anual TF cat'!A1" tooltip="Evolución mensual de viajeros entrentrados en Tenerife según lugar de residencia" display="'Viajeros entr evol anual TF cat'!A1" xr:uid="{93344F29-2E29-4FFF-9B61-1E16A18EC7FA}"/>
    <hyperlink ref="B40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334D94B3-505B-42E1-A413-FDBAAA667DF4}"/>
    <hyperlink ref="B31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B01C74CF-D811-46AD-9851-39E131BAAD3C}"/>
    <hyperlink ref="B32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0F9FB46-D4A7-4794-8C90-E45F24F43BD0}"/>
    <hyperlink ref="B33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C61F5378-BE88-4F05-B492-467EB77DF584}"/>
    <hyperlink ref="B34:B35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D92F8862-751B-4649-8C62-4CFED6716408}"/>
    <hyperlink ref="B34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8AAD944-8F12-4A8E-B51B-19BEC480EB7B}"/>
    <hyperlink ref="B36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FB6E97E-A437-49F5-ADA7-1AB36C2D5EEF}"/>
    <hyperlink ref="B35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BCAFD216-723D-4676-A2EF-6AF391AF01C7}"/>
    <hyperlink ref="B37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C7997A7-985A-4A74-8CF7-15B0E487EE98}"/>
    <hyperlink ref="B5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902794C-1C47-4B50-A683-3BA8C5FC8ACD}"/>
    <hyperlink ref="B29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FAEBA76-4026-43D6-95A9-1008F7F20B03}"/>
    <hyperlink ref="B5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1258F29-DCE3-417E-8616-9B202D962622}"/>
    <hyperlink ref="B42" location="'Pernoctaciones evol mensu TF'!A1" tooltip="Evolución mensual de pernoctaciones en Tenerife según lugar de residencia" display="'Pernoctaciones evol mensu TF'!A1" xr:uid="{A0F215AF-E047-4D66-8D50-433992339162}"/>
    <hyperlink ref="B43" location="'Pernocta evol mensu TF cat'!A1" tooltip="Evolución mensual de pernoctaciones en Tenerife según lugar de residencia" display="'Pernocta evol mensu TF cat'!A1" xr:uid="{5B27085D-A618-44B1-8E33-EB70A24465E2}"/>
    <hyperlink ref="B45" location="'Pernoctaciones lugar residen ac'!A1" tooltip="Pernoctaciones registradas en establecimientos alojativos de Canarias e islas según tipología y categoría" display="'Pernoctaciones lugar residen ac'!A1" xr:uid="{1AD1CB13-B210-4EF9-8488-F64504AD9E45}"/>
    <hyperlink ref="B46" location="'Pernoctaciones lugar reside año'!A1" tooltip="Pernoctaciones registradas en establecimientos alojativos de Canarias e islas según tipología y categoría" display="'Pernoctaciones lugar reside año'!A1" xr:uid="{F94FFD06-B1C5-4F8E-AD11-8371636F9F01}"/>
    <hyperlink ref="B5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7BEEC7D-7039-4A63-B540-EF9F52426170}"/>
    <hyperlink ref="B48" location="'EM evol menusual lugar resd'!A1" tooltip="Evolución mensual de estancia media en Tenerife según lugar de residencia" display="'EM evol menusual lugar resd'!A1" xr:uid="{8FBB2239-B02C-495E-9149-8FADABCCE7F4}"/>
    <hyperlink ref="B49" location="'EM evol mensu TF cat '!A1" tooltip="Evolución mensual de estancia media en Tenerife según lugar de residencia" display="'EM evol mensu TF cat '!A1" xr:uid="{BE965B3D-20AF-4DCD-9896-C774928881FE}"/>
    <hyperlink ref="B51" location="'tasa de ocupación evol mens'!A1" tooltip="Evolución mensual de estancia media en Tenerife según lugar de residencia" display="'tasa de ocupación evol mens'!A1" xr:uid="{F3DCF83A-023D-4D24-BF6D-3FFCD6DA00FF}"/>
    <hyperlink ref="B5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CF640ACB-110F-4828-9519-33EEBE09B226}"/>
    <hyperlink ref="B5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A35DC433-13E6-4974-B2B4-BF9C539D2610}"/>
    <hyperlink ref="B5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CCA16CF-6906-4821-95FE-54A04478AC5C}"/>
    <hyperlink ref="B6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5C11675-92FD-44FA-AF74-618B07C4D0E2}"/>
    <hyperlink ref="B61" location="'evolución anual viaj ent canari'!A1" tooltip="Viajeros canarios entrados en los hoteles y apartamentos de Tenerife por municipio de alojamiento" display="Viajeros canarios entrados en los hoteles y apartamentos de Tenerife por municipio de alojamiento" xr:uid="{8DA12F64-E88F-4E50-AEF5-D362E13B8456}"/>
    <hyperlink ref="B18" location="'plazas aut munic cuota aloj'!A1" display="Plazas turísticas inscritas* según tipología del establecimiento - Distribución por Municipios" xr:uid="{17046221-07A8-4796-B43F-B8683BA134B9}"/>
    <hyperlink ref="B19" location="'plazas aut municipio x cat'!A1" display="Plazas turísticas inscritas* según tipología y categoría del establecimiento - Distribución por Municipios" xr:uid="{51A9D9A5-AB77-4AC7-84DB-A2146C7ACB9B}"/>
    <hyperlink ref="B20" location="'estab aut munic cuota aloj'!A1" display="Establecimientos turísticos inscrtios* según tipología del establecimiento - Distribución por Municipios" xr:uid="{A3F223D8-38C2-4EDC-B503-6EA770BF3632}"/>
    <hyperlink ref="B21" location="'estab aut municipio x tip y cat'!A1" display="Establecimientos turísticos inscrtios* según tipología y categoría del establecimiento - Distribución por Municipios" xr:uid="{4A211CB8-BE9E-49B0-85B3-4496E35A312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23556-ECEC-4576-AE63-B6D723B5FD2D}">
  <sheetPr>
    <tabColor rgb="FF92D050"/>
  </sheetPr>
  <dimension ref="A1:O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4" max="4" width="11.42578125" customWidth="1"/>
    <col min="5" max="5" width="14.28515625" customWidth="1"/>
    <col min="6" max="6" width="12.42578125" customWidth="1"/>
    <col min="7" max="7" width="14.28515625" customWidth="1"/>
    <col min="8" max="8" width="11.42578125" customWidth="1"/>
    <col min="9" max="9" width="15.85546875" customWidth="1"/>
    <col min="10" max="10" width="11.42578125" customWidth="1"/>
    <col min="11" max="11" width="14.28515625" customWidth="1"/>
    <col min="12" max="12" width="11.42578125" customWidth="1"/>
    <col min="13" max="13" width="14.28515625" customWidth="1"/>
    <col min="14" max="14" width="11.42578125" customWidth="1"/>
  </cols>
  <sheetData>
    <row r="1" spans="2:14" ht="30" customHeight="1" x14ac:dyDescent="0.25"/>
    <row r="3" spans="2:14" s="4" customFormat="1" ht="56.25" customHeight="1" thickBot="1" x14ac:dyDescent="0.3">
      <c r="B3" s="332" t="s">
        <v>382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</row>
    <row r="4" spans="2:14" s="4" customFormat="1" ht="6" customHeight="1" x14ac:dyDescent="0.25"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</row>
    <row r="5" spans="2:14" s="4" customFormat="1" x14ac:dyDescent="0.25">
      <c r="B5" s="334" t="s">
        <v>328</v>
      </c>
      <c r="C5" s="335" t="s">
        <v>0</v>
      </c>
      <c r="D5" s="336"/>
      <c r="E5" s="335" t="s">
        <v>183</v>
      </c>
      <c r="F5" s="336"/>
      <c r="G5" s="335" t="s">
        <v>184</v>
      </c>
      <c r="H5" s="336"/>
      <c r="I5" s="335" t="s">
        <v>329</v>
      </c>
      <c r="J5" s="336"/>
      <c r="K5" s="335" t="s">
        <v>330</v>
      </c>
      <c r="L5" s="336"/>
      <c r="M5" s="335" t="s">
        <v>331</v>
      </c>
      <c r="N5" s="336"/>
    </row>
    <row r="6" spans="2:14" s="4" customFormat="1" ht="27" x14ac:dyDescent="0.25">
      <c r="B6" s="334"/>
      <c r="C6" s="337" t="s">
        <v>383</v>
      </c>
      <c r="D6" s="338" t="s">
        <v>333</v>
      </c>
      <c r="E6" s="337" t="str">
        <f>C6</f>
        <v>Establecimientos</v>
      </c>
      <c r="F6" s="338" t="s">
        <v>333</v>
      </c>
      <c r="G6" s="337" t="str">
        <f>E6</f>
        <v>Establecimientos</v>
      </c>
      <c r="H6" s="338" t="s">
        <v>333</v>
      </c>
      <c r="I6" s="337" t="str">
        <f>G6</f>
        <v>Establecimientos</v>
      </c>
      <c r="J6" s="338" t="s">
        <v>333</v>
      </c>
      <c r="K6" s="337" t="str">
        <f>G6</f>
        <v>Establecimientos</v>
      </c>
      <c r="L6" s="338" t="s">
        <v>333</v>
      </c>
      <c r="M6" s="337" t="str">
        <f>K6</f>
        <v>Establecimientos</v>
      </c>
      <c r="N6" s="338" t="s">
        <v>333</v>
      </c>
    </row>
    <row r="7" spans="2:14" s="313" customFormat="1" ht="15.75" x14ac:dyDescent="0.25">
      <c r="B7" s="310" t="s">
        <v>334</v>
      </c>
      <c r="C7" s="311">
        <v>25482</v>
      </c>
      <c r="D7" s="312">
        <v>1</v>
      </c>
      <c r="E7" s="311">
        <v>280</v>
      </c>
      <c r="F7" s="312">
        <v>1</v>
      </c>
      <c r="G7" s="311">
        <v>228</v>
      </c>
      <c r="H7" s="312">
        <v>1</v>
      </c>
      <c r="I7" s="311">
        <v>24785</v>
      </c>
      <c r="J7" s="312">
        <v>1</v>
      </c>
      <c r="K7" s="311">
        <v>23</v>
      </c>
      <c r="L7" s="312">
        <v>1</v>
      </c>
      <c r="M7" s="311">
        <v>166</v>
      </c>
      <c r="N7" s="312">
        <v>1</v>
      </c>
    </row>
    <row r="8" spans="2:14" s="4" customFormat="1" x14ac:dyDescent="0.25">
      <c r="B8" s="314" t="s">
        <v>36</v>
      </c>
      <c r="C8" s="315">
        <v>4641</v>
      </c>
      <c r="D8" s="316">
        <v>0.18212856133741465</v>
      </c>
      <c r="E8" s="317">
        <v>68</v>
      </c>
      <c r="F8" s="316">
        <v>0.24285714285714285</v>
      </c>
      <c r="G8" s="317">
        <v>50</v>
      </c>
      <c r="H8" s="316">
        <v>0.21929824561403508</v>
      </c>
      <c r="I8" s="317">
        <v>4519</v>
      </c>
      <c r="J8" s="316">
        <v>0.18232802098043172</v>
      </c>
      <c r="K8" s="317">
        <v>1</v>
      </c>
      <c r="L8" s="316">
        <v>4.3478260869565216E-2</v>
      </c>
      <c r="M8" s="317">
        <v>3</v>
      </c>
      <c r="N8" s="316">
        <v>1.8072289156626505E-2</v>
      </c>
    </row>
    <row r="9" spans="2:14" s="4" customFormat="1" x14ac:dyDescent="0.25">
      <c r="B9" s="314" t="s">
        <v>335</v>
      </c>
      <c r="C9" s="315">
        <v>61</v>
      </c>
      <c r="D9" s="316">
        <v>2.393846636841692E-3</v>
      </c>
      <c r="E9" s="317">
        <v>0</v>
      </c>
      <c r="F9" s="316">
        <v>0</v>
      </c>
      <c r="G9" s="317">
        <v>0</v>
      </c>
      <c r="H9" s="316">
        <v>0</v>
      </c>
      <c r="I9" s="317">
        <v>58</v>
      </c>
      <c r="J9" s="316">
        <v>2.3401250756505949E-3</v>
      </c>
      <c r="K9" s="317">
        <v>0</v>
      </c>
      <c r="L9" s="316">
        <v>0</v>
      </c>
      <c r="M9" s="317">
        <v>3</v>
      </c>
      <c r="N9" s="316">
        <v>1.8072289156626505E-2</v>
      </c>
    </row>
    <row r="10" spans="2:14" s="4" customFormat="1" x14ac:dyDescent="0.25">
      <c r="B10" s="314" t="s">
        <v>336</v>
      </c>
      <c r="C10" s="315">
        <v>677</v>
      </c>
      <c r="D10" s="316">
        <v>2.6567773330193861E-2</v>
      </c>
      <c r="E10" s="317">
        <v>1</v>
      </c>
      <c r="F10" s="316">
        <v>3.5714285714285713E-3</v>
      </c>
      <c r="G10" s="317">
        <v>6</v>
      </c>
      <c r="H10" s="316">
        <v>2.6315789473684209E-2</v>
      </c>
      <c r="I10" s="317">
        <v>657</v>
      </c>
      <c r="J10" s="316">
        <v>2.650796852935243E-2</v>
      </c>
      <c r="K10" s="317">
        <v>0</v>
      </c>
      <c r="L10" s="316">
        <v>0</v>
      </c>
      <c r="M10" s="317">
        <v>13</v>
      </c>
      <c r="N10" s="316">
        <v>7.8313253012048195E-2</v>
      </c>
    </row>
    <row r="11" spans="2:14" s="4" customFormat="1" x14ac:dyDescent="0.25">
      <c r="B11" s="314" t="s">
        <v>37</v>
      </c>
      <c r="C11" s="315">
        <v>5566</v>
      </c>
      <c r="D11" s="316">
        <v>0.2184286947649321</v>
      </c>
      <c r="E11" s="317">
        <v>43</v>
      </c>
      <c r="F11" s="316">
        <v>0.15357142857142858</v>
      </c>
      <c r="G11" s="317">
        <v>72</v>
      </c>
      <c r="H11" s="316">
        <v>0.31578947368421051</v>
      </c>
      <c r="I11" s="317">
        <v>5445</v>
      </c>
      <c r="J11" s="316">
        <v>0.21968932822271536</v>
      </c>
      <c r="K11" s="317">
        <v>2</v>
      </c>
      <c r="L11" s="316">
        <v>8.6956521739130432E-2</v>
      </c>
      <c r="M11" s="317">
        <v>4</v>
      </c>
      <c r="N11" s="316">
        <v>2.4096385542168676E-2</v>
      </c>
    </row>
    <row r="12" spans="2:14" s="4" customFormat="1" x14ac:dyDescent="0.25">
      <c r="B12" s="314" t="s">
        <v>337</v>
      </c>
      <c r="C12" s="315">
        <v>88</v>
      </c>
      <c r="D12" s="316">
        <v>3.4534180990503098E-3</v>
      </c>
      <c r="E12" s="317">
        <v>1</v>
      </c>
      <c r="F12" s="316">
        <v>3.5714285714285713E-3</v>
      </c>
      <c r="G12" s="317">
        <v>0</v>
      </c>
      <c r="H12" s="316">
        <v>0</v>
      </c>
      <c r="I12" s="317">
        <v>74</v>
      </c>
      <c r="J12" s="316">
        <v>2.985676820657656E-3</v>
      </c>
      <c r="K12" s="317">
        <v>0</v>
      </c>
      <c r="L12" s="316">
        <v>0</v>
      </c>
      <c r="M12" s="317">
        <v>13</v>
      </c>
      <c r="N12" s="316">
        <v>7.8313253012048195E-2</v>
      </c>
    </row>
    <row r="13" spans="2:14" s="4" customFormat="1" x14ac:dyDescent="0.25">
      <c r="B13" s="314" t="s">
        <v>338</v>
      </c>
      <c r="C13" s="315">
        <v>325</v>
      </c>
      <c r="D13" s="316">
        <v>1.2754100933992622E-2</v>
      </c>
      <c r="E13" s="317">
        <v>2</v>
      </c>
      <c r="F13" s="316">
        <v>7.1428571428571426E-3</v>
      </c>
      <c r="G13" s="317">
        <v>3</v>
      </c>
      <c r="H13" s="316">
        <v>1.3157894736842105E-2</v>
      </c>
      <c r="I13" s="317">
        <v>319</v>
      </c>
      <c r="J13" s="316">
        <v>1.2870687916078273E-2</v>
      </c>
      <c r="K13" s="317">
        <v>0</v>
      </c>
      <c r="L13" s="316">
        <v>0</v>
      </c>
      <c r="M13" s="317">
        <v>1</v>
      </c>
      <c r="N13" s="316">
        <v>6.024096385542169E-3</v>
      </c>
    </row>
    <row r="14" spans="2:14" s="4" customFormat="1" x14ac:dyDescent="0.25">
      <c r="B14" s="314" t="s">
        <v>339</v>
      </c>
      <c r="C14" s="315">
        <v>78</v>
      </c>
      <c r="D14" s="316">
        <v>3.0609842241582294E-3</v>
      </c>
      <c r="E14" s="317">
        <v>0</v>
      </c>
      <c r="F14" s="316">
        <v>0</v>
      </c>
      <c r="G14" s="317">
        <v>1</v>
      </c>
      <c r="H14" s="316">
        <v>4.3859649122807015E-3</v>
      </c>
      <c r="I14" s="317">
        <v>70</v>
      </c>
      <c r="J14" s="316">
        <v>2.8242888844058909E-3</v>
      </c>
      <c r="K14" s="317">
        <v>0</v>
      </c>
      <c r="L14" s="316">
        <v>0</v>
      </c>
      <c r="M14" s="317">
        <v>7</v>
      </c>
      <c r="N14" s="316">
        <v>4.2168674698795178E-2</v>
      </c>
    </row>
    <row r="15" spans="2:14" s="4" customFormat="1" x14ac:dyDescent="0.25">
      <c r="B15" s="314" t="s">
        <v>340</v>
      </c>
      <c r="C15" s="315">
        <v>185</v>
      </c>
      <c r="D15" s="316">
        <v>7.2600266855034927E-3</v>
      </c>
      <c r="E15" s="317">
        <v>3</v>
      </c>
      <c r="F15" s="316">
        <v>1.0714285714285714E-2</v>
      </c>
      <c r="G15" s="317">
        <v>5</v>
      </c>
      <c r="H15" s="316">
        <v>2.1929824561403508E-2</v>
      </c>
      <c r="I15" s="317">
        <v>171</v>
      </c>
      <c r="J15" s="316">
        <v>6.8993342747629615E-3</v>
      </c>
      <c r="K15" s="317">
        <v>2</v>
      </c>
      <c r="L15" s="316">
        <v>8.6956521739130432E-2</v>
      </c>
      <c r="M15" s="317">
        <v>4</v>
      </c>
      <c r="N15" s="316">
        <v>2.4096385542168676E-2</v>
      </c>
    </row>
    <row r="16" spans="2:14" s="4" customFormat="1" x14ac:dyDescent="0.25">
      <c r="B16" s="314" t="s">
        <v>38</v>
      </c>
      <c r="C16" s="315">
        <v>1860</v>
      </c>
      <c r="D16" s="316">
        <v>7.2992700729927001E-2</v>
      </c>
      <c r="E16" s="317">
        <v>8</v>
      </c>
      <c r="F16" s="316">
        <v>2.8571428571428571E-2</v>
      </c>
      <c r="G16" s="317">
        <v>8</v>
      </c>
      <c r="H16" s="316">
        <v>3.5087719298245612E-2</v>
      </c>
      <c r="I16" s="317">
        <v>1830</v>
      </c>
      <c r="J16" s="316">
        <v>7.383498083518257E-2</v>
      </c>
      <c r="K16" s="317">
        <v>2</v>
      </c>
      <c r="L16" s="316">
        <v>8.6956521739130432E-2</v>
      </c>
      <c r="M16" s="317">
        <v>12</v>
      </c>
      <c r="N16" s="316">
        <v>7.2289156626506021E-2</v>
      </c>
    </row>
    <row r="17" spans="2:14" s="4" customFormat="1" x14ac:dyDescent="0.25">
      <c r="B17" s="314" t="s">
        <v>341</v>
      </c>
      <c r="C17" s="315">
        <v>82</v>
      </c>
      <c r="D17" s="316">
        <v>3.2179577741150616E-3</v>
      </c>
      <c r="E17" s="317">
        <v>0</v>
      </c>
      <c r="F17" s="316">
        <v>0</v>
      </c>
      <c r="G17" s="317">
        <v>0</v>
      </c>
      <c r="H17" s="316">
        <v>0</v>
      </c>
      <c r="I17" s="317">
        <v>81</v>
      </c>
      <c r="J17" s="316">
        <v>3.2681057090982448E-3</v>
      </c>
      <c r="K17" s="317">
        <v>0</v>
      </c>
      <c r="L17" s="316">
        <v>0</v>
      </c>
      <c r="M17" s="317">
        <v>1</v>
      </c>
      <c r="N17" s="316">
        <v>6.024096385542169E-3</v>
      </c>
    </row>
    <row r="18" spans="2:14" s="4" customFormat="1" x14ac:dyDescent="0.25">
      <c r="B18" s="314" t="s">
        <v>39</v>
      </c>
      <c r="C18" s="315">
        <v>733</v>
      </c>
      <c r="D18" s="316">
        <v>2.8765403029589513E-2</v>
      </c>
      <c r="E18" s="317">
        <v>8</v>
      </c>
      <c r="F18" s="316">
        <v>2.8571428571428571E-2</v>
      </c>
      <c r="G18" s="317">
        <v>0</v>
      </c>
      <c r="H18" s="316">
        <v>0</v>
      </c>
      <c r="I18" s="317">
        <v>712</v>
      </c>
      <c r="J18" s="316">
        <v>2.8727052652814201E-2</v>
      </c>
      <c r="K18" s="317">
        <v>1</v>
      </c>
      <c r="L18" s="316">
        <v>4.3478260869565216E-2</v>
      </c>
      <c r="M18" s="317">
        <v>12</v>
      </c>
      <c r="N18" s="316">
        <v>7.2289156626506021E-2</v>
      </c>
    </row>
    <row r="19" spans="2:14" s="4" customFormat="1" x14ac:dyDescent="0.25">
      <c r="B19" s="314" t="s">
        <v>342</v>
      </c>
      <c r="C19" s="315">
        <v>402</v>
      </c>
      <c r="D19" s="316">
        <v>1.5775841770661644E-2</v>
      </c>
      <c r="E19" s="317">
        <v>1</v>
      </c>
      <c r="F19" s="316">
        <v>3.5714285714285713E-3</v>
      </c>
      <c r="G19" s="317">
        <v>0</v>
      </c>
      <c r="H19" s="316">
        <v>0</v>
      </c>
      <c r="I19" s="317">
        <v>393</v>
      </c>
      <c r="J19" s="316">
        <v>1.585636473673593E-2</v>
      </c>
      <c r="K19" s="317">
        <v>4</v>
      </c>
      <c r="L19" s="316">
        <v>0.17391304347826086</v>
      </c>
      <c r="M19" s="317">
        <v>4</v>
      </c>
      <c r="N19" s="316">
        <v>2.4096385542168676E-2</v>
      </c>
    </row>
    <row r="20" spans="2:14" s="4" customFormat="1" x14ac:dyDescent="0.25">
      <c r="B20" s="314" t="s">
        <v>343</v>
      </c>
      <c r="C20" s="315">
        <v>709</v>
      </c>
      <c r="D20" s="316">
        <v>2.7823561729848522E-2</v>
      </c>
      <c r="E20" s="317">
        <v>4</v>
      </c>
      <c r="F20" s="316">
        <v>1.4285714285714285E-2</v>
      </c>
      <c r="G20" s="317">
        <v>3</v>
      </c>
      <c r="H20" s="316">
        <v>1.3157894736842105E-2</v>
      </c>
      <c r="I20" s="317">
        <v>681</v>
      </c>
      <c r="J20" s="316">
        <v>2.7476296146863022E-2</v>
      </c>
      <c r="K20" s="317">
        <v>0</v>
      </c>
      <c r="L20" s="316">
        <v>0</v>
      </c>
      <c r="M20" s="317">
        <v>21</v>
      </c>
      <c r="N20" s="316">
        <v>0.12650602409638553</v>
      </c>
    </row>
    <row r="21" spans="2:14" s="4" customFormat="1" x14ac:dyDescent="0.25">
      <c r="B21" s="314" t="s">
        <v>344</v>
      </c>
      <c r="C21" s="315">
        <v>1053</v>
      </c>
      <c r="D21" s="316">
        <v>4.1323287026136094E-2</v>
      </c>
      <c r="E21" s="317">
        <v>14</v>
      </c>
      <c r="F21" s="316">
        <v>0.05</v>
      </c>
      <c r="G21" s="317">
        <v>5</v>
      </c>
      <c r="H21" s="316">
        <v>2.1929824561403508E-2</v>
      </c>
      <c r="I21" s="317">
        <v>1022</v>
      </c>
      <c r="J21" s="316">
        <v>4.1234617712326005E-2</v>
      </c>
      <c r="K21" s="317">
        <v>1</v>
      </c>
      <c r="L21" s="316">
        <v>4.3478260869565216E-2</v>
      </c>
      <c r="M21" s="317">
        <v>11</v>
      </c>
      <c r="N21" s="316">
        <v>6.6265060240963861E-2</v>
      </c>
    </row>
    <row r="22" spans="2:14" s="4" customFormat="1" x14ac:dyDescent="0.25">
      <c r="B22" s="314" t="s">
        <v>345</v>
      </c>
      <c r="C22" s="315">
        <v>202</v>
      </c>
      <c r="D22" s="316">
        <v>7.9271642728200292E-3</v>
      </c>
      <c r="E22" s="317">
        <v>0</v>
      </c>
      <c r="F22" s="316">
        <v>0</v>
      </c>
      <c r="G22" s="317">
        <v>0</v>
      </c>
      <c r="H22" s="316">
        <v>0</v>
      </c>
      <c r="I22" s="317">
        <v>197</v>
      </c>
      <c r="J22" s="316">
        <v>7.9483558603994347E-3</v>
      </c>
      <c r="K22" s="317">
        <v>0</v>
      </c>
      <c r="L22" s="316">
        <v>0</v>
      </c>
      <c r="M22" s="317">
        <v>5</v>
      </c>
      <c r="N22" s="316">
        <v>3.0120481927710843E-2</v>
      </c>
    </row>
    <row r="23" spans="2:14" s="4" customFormat="1" x14ac:dyDescent="0.25">
      <c r="B23" s="314" t="s">
        <v>346</v>
      </c>
      <c r="C23" s="315">
        <v>345</v>
      </c>
      <c r="D23" s="316">
        <v>1.3538968683776784E-2</v>
      </c>
      <c r="E23" s="317">
        <v>5</v>
      </c>
      <c r="F23" s="316">
        <v>1.7857142857142856E-2</v>
      </c>
      <c r="G23" s="317">
        <v>3</v>
      </c>
      <c r="H23" s="316">
        <v>1.3157894736842105E-2</v>
      </c>
      <c r="I23" s="317">
        <v>328</v>
      </c>
      <c r="J23" s="316">
        <v>1.3233810772644745E-2</v>
      </c>
      <c r="K23" s="317">
        <v>1</v>
      </c>
      <c r="L23" s="316">
        <v>4.3478260869565216E-2</v>
      </c>
      <c r="M23" s="317">
        <v>8</v>
      </c>
      <c r="N23" s="316">
        <v>4.8192771084337352E-2</v>
      </c>
    </row>
    <row r="24" spans="2:14" s="4" customFormat="1" x14ac:dyDescent="0.25">
      <c r="B24" s="314" t="s">
        <v>40</v>
      </c>
      <c r="C24" s="315">
        <v>1762</v>
      </c>
      <c r="D24" s="316">
        <v>6.9146848755984619E-2</v>
      </c>
      <c r="E24" s="317">
        <v>60</v>
      </c>
      <c r="F24" s="316">
        <v>0.21428571428571427</v>
      </c>
      <c r="G24" s="317">
        <v>24</v>
      </c>
      <c r="H24" s="316">
        <v>0.10526315789473684</v>
      </c>
      <c r="I24" s="317">
        <v>1677</v>
      </c>
      <c r="J24" s="316">
        <v>6.7661892273552557E-2</v>
      </c>
      <c r="K24" s="317">
        <v>0</v>
      </c>
      <c r="L24" s="316">
        <v>0</v>
      </c>
      <c r="M24" s="317">
        <v>1</v>
      </c>
      <c r="N24" s="316">
        <v>6.024096385542169E-3</v>
      </c>
    </row>
    <row r="25" spans="2:14" s="4" customFormat="1" x14ac:dyDescent="0.25">
      <c r="B25" s="314" t="s">
        <v>347</v>
      </c>
      <c r="C25" s="315">
        <v>266</v>
      </c>
      <c r="D25" s="316">
        <v>1.0438741072129346E-2</v>
      </c>
      <c r="E25" s="317">
        <v>5</v>
      </c>
      <c r="F25" s="316">
        <v>1.7857142857142856E-2</v>
      </c>
      <c r="G25" s="317">
        <v>4</v>
      </c>
      <c r="H25" s="316">
        <v>1.7543859649122806E-2</v>
      </c>
      <c r="I25" s="317">
        <v>239</v>
      </c>
      <c r="J25" s="316">
        <v>9.6429291910429694E-3</v>
      </c>
      <c r="K25" s="317">
        <v>3</v>
      </c>
      <c r="L25" s="316">
        <v>0.13043478260869565</v>
      </c>
      <c r="M25" s="317">
        <v>15</v>
      </c>
      <c r="N25" s="316">
        <v>9.036144578313253E-2</v>
      </c>
    </row>
    <row r="26" spans="2:14" s="4" customFormat="1" x14ac:dyDescent="0.25">
      <c r="B26" s="314" t="s">
        <v>348</v>
      </c>
      <c r="C26" s="315">
        <v>385</v>
      </c>
      <c r="D26" s="316">
        <v>1.5108704183345107E-2</v>
      </c>
      <c r="E26" s="317">
        <v>2</v>
      </c>
      <c r="F26" s="316">
        <v>7.1428571428571426E-3</v>
      </c>
      <c r="G26" s="317">
        <v>1</v>
      </c>
      <c r="H26" s="316">
        <v>4.3859649122807015E-3</v>
      </c>
      <c r="I26" s="317">
        <v>378</v>
      </c>
      <c r="J26" s="316">
        <v>1.5251159975791809E-2</v>
      </c>
      <c r="K26" s="317">
        <v>1</v>
      </c>
      <c r="L26" s="316">
        <v>4.3478260869565216E-2</v>
      </c>
      <c r="M26" s="317">
        <v>3</v>
      </c>
      <c r="N26" s="316">
        <v>1.8072289156626505E-2</v>
      </c>
    </row>
    <row r="27" spans="2:14" s="4" customFormat="1" x14ac:dyDescent="0.25">
      <c r="B27" s="314" t="s">
        <v>349</v>
      </c>
      <c r="C27" s="315">
        <v>57</v>
      </c>
      <c r="D27" s="316">
        <v>2.2368730868848599E-3</v>
      </c>
      <c r="E27" s="317">
        <v>0</v>
      </c>
      <c r="F27" s="316">
        <v>0</v>
      </c>
      <c r="G27" s="317">
        <v>3</v>
      </c>
      <c r="H27" s="316">
        <v>1.3157894736842105E-2</v>
      </c>
      <c r="I27" s="317">
        <v>50</v>
      </c>
      <c r="J27" s="316">
        <v>2.0173492031470646E-3</v>
      </c>
      <c r="K27" s="317">
        <v>1</v>
      </c>
      <c r="L27" s="316">
        <v>4.3478260869565216E-2</v>
      </c>
      <c r="M27" s="317">
        <v>3</v>
      </c>
      <c r="N27" s="316">
        <v>1.8072289156626505E-2</v>
      </c>
    </row>
    <row r="28" spans="2:14" s="4" customFormat="1" x14ac:dyDescent="0.25">
      <c r="B28" s="314" t="s">
        <v>42</v>
      </c>
      <c r="C28" s="315">
        <v>1275</v>
      </c>
      <c r="D28" s="316">
        <v>5.0035319048740284E-2</v>
      </c>
      <c r="E28" s="317">
        <v>7</v>
      </c>
      <c r="F28" s="316">
        <v>2.5000000000000001E-2</v>
      </c>
      <c r="G28" s="317">
        <v>13</v>
      </c>
      <c r="H28" s="316">
        <v>5.701754385964912E-2</v>
      </c>
      <c r="I28" s="317">
        <v>1251</v>
      </c>
      <c r="J28" s="316">
        <v>5.0474077062739563E-2</v>
      </c>
      <c r="K28" s="317">
        <v>1</v>
      </c>
      <c r="L28" s="316">
        <v>4.3478260869565216E-2</v>
      </c>
      <c r="M28" s="317">
        <v>3</v>
      </c>
      <c r="N28" s="316">
        <v>1.8072289156626505E-2</v>
      </c>
    </row>
    <row r="29" spans="2:14" s="4" customFormat="1" x14ac:dyDescent="0.25">
      <c r="B29" s="314" t="s">
        <v>350</v>
      </c>
      <c r="C29" s="315">
        <v>1966</v>
      </c>
      <c r="D29" s="316">
        <v>7.7152499803783067E-2</v>
      </c>
      <c r="E29" s="317">
        <v>32</v>
      </c>
      <c r="F29" s="316">
        <v>0.11428571428571428</v>
      </c>
      <c r="G29" s="317">
        <v>5</v>
      </c>
      <c r="H29" s="316">
        <v>2.1929824561403508E-2</v>
      </c>
      <c r="I29" s="317">
        <v>1926</v>
      </c>
      <c r="J29" s="316">
        <v>7.7708291305224941E-2</v>
      </c>
      <c r="K29" s="317">
        <v>0</v>
      </c>
      <c r="L29" s="316">
        <v>0</v>
      </c>
      <c r="M29" s="317">
        <v>3</v>
      </c>
      <c r="N29" s="316">
        <v>1.8072289156626505E-2</v>
      </c>
    </row>
    <row r="30" spans="2:14" s="4" customFormat="1" x14ac:dyDescent="0.25">
      <c r="B30" s="314" t="s">
        <v>351</v>
      </c>
      <c r="C30" s="315">
        <v>349</v>
      </c>
      <c r="D30" s="316">
        <v>1.3695942233733617E-2</v>
      </c>
      <c r="E30" s="317">
        <v>0</v>
      </c>
      <c r="F30" s="316">
        <v>0</v>
      </c>
      <c r="G30" s="317">
        <v>0</v>
      </c>
      <c r="H30" s="316">
        <v>0</v>
      </c>
      <c r="I30" s="317">
        <v>349</v>
      </c>
      <c r="J30" s="316">
        <v>1.4081097437966513E-2</v>
      </c>
      <c r="K30" s="317">
        <v>0</v>
      </c>
      <c r="L30" s="316">
        <v>0</v>
      </c>
      <c r="M30" s="317">
        <v>0</v>
      </c>
      <c r="N30" s="316">
        <v>0</v>
      </c>
    </row>
    <row r="31" spans="2:14" s="4" customFormat="1" x14ac:dyDescent="0.25">
      <c r="B31" s="314" t="s">
        <v>44</v>
      </c>
      <c r="C31" s="315">
        <v>1300</v>
      </c>
      <c r="D31" s="316">
        <v>5.1016403735970488E-2</v>
      </c>
      <c r="E31" s="317">
        <v>8</v>
      </c>
      <c r="F31" s="316">
        <v>2.8571428571428571E-2</v>
      </c>
      <c r="G31" s="317">
        <v>15</v>
      </c>
      <c r="H31" s="316">
        <v>6.5789473684210523E-2</v>
      </c>
      <c r="I31" s="317">
        <v>1277</v>
      </c>
      <c r="J31" s="316">
        <v>5.1523098648376037E-2</v>
      </c>
      <c r="K31" s="317">
        <v>0</v>
      </c>
      <c r="L31" s="316">
        <v>0</v>
      </c>
      <c r="M31" s="317">
        <v>0</v>
      </c>
      <c r="N31" s="316">
        <v>0</v>
      </c>
    </row>
    <row r="32" spans="2:14" s="4" customFormat="1" x14ac:dyDescent="0.25">
      <c r="B32" s="314" t="s">
        <v>352</v>
      </c>
      <c r="C32" s="315">
        <v>128</v>
      </c>
      <c r="D32" s="316">
        <v>5.0231535986186328E-3</v>
      </c>
      <c r="E32" s="317">
        <v>1</v>
      </c>
      <c r="F32" s="316">
        <v>3.5714285714285713E-3</v>
      </c>
      <c r="G32" s="317">
        <v>0</v>
      </c>
      <c r="H32" s="316">
        <v>0</v>
      </c>
      <c r="I32" s="317">
        <v>126</v>
      </c>
      <c r="J32" s="316">
        <v>5.0837199919306032E-3</v>
      </c>
      <c r="K32" s="317">
        <v>0</v>
      </c>
      <c r="L32" s="316">
        <v>0</v>
      </c>
      <c r="M32" s="317">
        <v>1</v>
      </c>
      <c r="N32" s="316">
        <v>6.024096385542169E-3</v>
      </c>
    </row>
    <row r="33" spans="1:15" s="4" customFormat="1" x14ac:dyDescent="0.25">
      <c r="B33" s="314" t="s">
        <v>353</v>
      </c>
      <c r="C33" s="315">
        <v>124</v>
      </c>
      <c r="D33" s="316">
        <v>4.8661800486618006E-3</v>
      </c>
      <c r="E33" s="317">
        <v>1</v>
      </c>
      <c r="F33" s="316">
        <v>3.5714285714285713E-3</v>
      </c>
      <c r="G33" s="317">
        <v>2</v>
      </c>
      <c r="H33" s="316">
        <v>8.771929824561403E-3</v>
      </c>
      <c r="I33" s="317">
        <v>118</v>
      </c>
      <c r="J33" s="316">
        <v>4.7609441194270729E-3</v>
      </c>
      <c r="K33" s="317">
        <v>1</v>
      </c>
      <c r="L33" s="316">
        <v>4.3478260869565216E-2</v>
      </c>
      <c r="M33" s="317">
        <v>2</v>
      </c>
      <c r="N33" s="316">
        <v>1.2048192771084338E-2</v>
      </c>
    </row>
    <row r="34" spans="1:15" s="4" customFormat="1" x14ac:dyDescent="0.25">
      <c r="B34" s="314" t="s">
        <v>354</v>
      </c>
      <c r="C34" s="315">
        <v>383</v>
      </c>
      <c r="D34" s="316">
        <v>1.503021740836669E-2</v>
      </c>
      <c r="E34" s="317">
        <v>1</v>
      </c>
      <c r="F34" s="316">
        <v>3.5714285714285713E-3</v>
      </c>
      <c r="G34" s="317">
        <v>1</v>
      </c>
      <c r="H34" s="316">
        <v>4.3859649122807015E-3</v>
      </c>
      <c r="I34" s="317">
        <v>376</v>
      </c>
      <c r="J34" s="316">
        <v>1.5170466007665927E-2</v>
      </c>
      <c r="K34" s="317">
        <v>0</v>
      </c>
      <c r="L34" s="316">
        <v>0</v>
      </c>
      <c r="M34" s="317">
        <v>5</v>
      </c>
      <c r="N34" s="316">
        <v>3.0120481927710843E-2</v>
      </c>
    </row>
    <row r="35" spans="1:15" s="4" customFormat="1" x14ac:dyDescent="0.25">
      <c r="B35" s="314" t="s">
        <v>355</v>
      </c>
      <c r="C35" s="315">
        <v>55</v>
      </c>
      <c r="D35" s="316">
        <v>2.1583863119064438E-3</v>
      </c>
      <c r="E35" s="317">
        <v>0</v>
      </c>
      <c r="F35" s="316">
        <v>0</v>
      </c>
      <c r="G35" s="317">
        <v>0</v>
      </c>
      <c r="H35" s="316">
        <v>0</v>
      </c>
      <c r="I35" s="317">
        <v>51</v>
      </c>
      <c r="J35" s="316">
        <v>2.0576961872100061E-3</v>
      </c>
      <c r="K35" s="317">
        <v>1</v>
      </c>
      <c r="L35" s="316">
        <v>4.3478260869565216E-2</v>
      </c>
      <c r="M35" s="317">
        <v>3</v>
      </c>
      <c r="N35" s="316">
        <v>1.8072289156626505E-2</v>
      </c>
    </row>
    <row r="36" spans="1:15" s="4" customFormat="1" x14ac:dyDescent="0.25">
      <c r="B36" s="314" t="s">
        <v>356</v>
      </c>
      <c r="C36" s="315">
        <v>80</v>
      </c>
      <c r="D36" s="316">
        <v>3.1394709991366455E-3</v>
      </c>
      <c r="E36" s="317">
        <v>1</v>
      </c>
      <c r="F36" s="316">
        <v>3.5714285714285713E-3</v>
      </c>
      <c r="G36" s="317">
        <v>3</v>
      </c>
      <c r="H36" s="316">
        <v>1.3157894736842105E-2</v>
      </c>
      <c r="I36" s="317">
        <v>73</v>
      </c>
      <c r="J36" s="316">
        <v>2.9453298365947145E-3</v>
      </c>
      <c r="K36" s="317">
        <v>0</v>
      </c>
      <c r="L36" s="316">
        <v>0</v>
      </c>
      <c r="M36" s="317">
        <v>3</v>
      </c>
      <c r="N36" s="316">
        <v>1.8072289156626505E-2</v>
      </c>
    </row>
    <row r="37" spans="1:15" s="4" customFormat="1" x14ac:dyDescent="0.25">
      <c r="B37" s="314" t="s">
        <v>357</v>
      </c>
      <c r="C37" s="315">
        <v>60</v>
      </c>
      <c r="D37" s="316">
        <v>2.3546032493524842E-3</v>
      </c>
      <c r="E37" s="317">
        <v>0</v>
      </c>
      <c r="F37" s="316">
        <v>0</v>
      </c>
      <c r="G37" s="317">
        <v>0</v>
      </c>
      <c r="H37" s="316">
        <v>0</v>
      </c>
      <c r="I37" s="317">
        <v>59</v>
      </c>
      <c r="J37" s="316">
        <v>2.3804720597135364E-3</v>
      </c>
      <c r="K37" s="317">
        <v>0</v>
      </c>
      <c r="L37" s="316">
        <v>0</v>
      </c>
      <c r="M37" s="317">
        <v>1</v>
      </c>
      <c r="N37" s="316">
        <v>6.024096385542169E-3</v>
      </c>
    </row>
    <row r="38" spans="1:15" s="4" customFormat="1" x14ac:dyDescent="0.25">
      <c r="B38" s="314" t="s">
        <v>358</v>
      </c>
      <c r="C38" s="315">
        <v>77</v>
      </c>
      <c r="D38" s="316">
        <v>3.0217408366690211E-3</v>
      </c>
      <c r="E38" s="317">
        <v>4</v>
      </c>
      <c r="F38" s="316">
        <v>1.4285714285714285E-2</v>
      </c>
      <c r="G38" s="317">
        <v>1</v>
      </c>
      <c r="H38" s="316">
        <v>4.3859649122807015E-3</v>
      </c>
      <c r="I38" s="317">
        <v>70</v>
      </c>
      <c r="J38" s="316">
        <v>2.8242888844058909E-3</v>
      </c>
      <c r="K38" s="317">
        <v>1</v>
      </c>
      <c r="L38" s="316">
        <v>4.3478260869565216E-2</v>
      </c>
      <c r="M38" s="317">
        <v>1</v>
      </c>
      <c r="N38" s="316">
        <v>6.024096385542169E-3</v>
      </c>
    </row>
    <row r="39" spans="1:15" s="4" customFormat="1" ht="15" customHeight="1" x14ac:dyDescent="0.25">
      <c r="B39" s="314" t="s">
        <v>381</v>
      </c>
      <c r="C39" s="315"/>
      <c r="D39" s="316"/>
      <c r="E39" s="317"/>
      <c r="F39" s="316"/>
      <c r="G39" s="317"/>
      <c r="H39" s="316"/>
      <c r="I39" s="317">
        <v>208</v>
      </c>
      <c r="J39" s="316">
        <v>8.3921726850917887E-3</v>
      </c>
      <c r="K39" s="317"/>
      <c r="L39" s="316"/>
      <c r="M39" s="317"/>
      <c r="N39" s="316"/>
    </row>
    <row r="40" spans="1:15" s="4" customFormat="1" ht="6" customHeight="1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21"/>
    </row>
    <row r="41" spans="1:15" s="4" customFormat="1" ht="23.25" customHeight="1" x14ac:dyDescent="0.25">
      <c r="B41" s="322" t="s">
        <v>393</v>
      </c>
      <c r="C41" s="322"/>
      <c r="D41" s="322"/>
      <c r="E41" s="322"/>
      <c r="F41" s="322"/>
      <c r="G41" s="322"/>
      <c r="H41" s="322"/>
      <c r="I41" s="322"/>
      <c r="J41" s="322"/>
      <c r="K41" s="322"/>
      <c r="L41" s="322"/>
      <c r="M41" s="322"/>
      <c r="N41" s="322"/>
    </row>
    <row r="42" spans="1:1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8"/>
      <c r="N42" s="4"/>
      <c r="O42" s="4"/>
    </row>
  </sheetData>
  <mergeCells count="9">
    <mergeCell ref="B41:N41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648D4-5C03-4EB1-ABF8-F0D1EFF97FD7}">
  <sheetPr>
    <tabColor rgb="FF92D050"/>
  </sheetPr>
  <dimension ref="A1:BS79"/>
  <sheetViews>
    <sheetView showGridLines="0" zoomScaleNormal="100" workbookViewId="0">
      <pane xSplit="2" ySplit="7" topLeftCell="C8" activePane="bottomRight" state="frozen"/>
      <selection activeCell="G33" sqref="G33"/>
      <selection pane="topRight" activeCell="G33" sqref="G33"/>
      <selection pane="bottomLeft" activeCell="G33" sqref="G33"/>
      <selection pane="bottomRight" activeCell="C8" sqref="C8"/>
    </sheetView>
  </sheetViews>
  <sheetFormatPr baseColWidth="10" defaultRowHeight="15" x14ac:dyDescent="0.25"/>
  <cols>
    <col min="1" max="1" width="17.7109375" customWidth="1"/>
    <col min="2" max="2" width="23" customWidth="1"/>
    <col min="3" max="71" width="8.42578125" customWidth="1"/>
  </cols>
  <sheetData>
    <row r="1" spans="1:71" ht="30" customHeight="1" x14ac:dyDescent="0.25">
      <c r="F1" s="1" t="s">
        <v>183</v>
      </c>
      <c r="H1" s="1" t="s">
        <v>184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32" t="s">
        <v>384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</row>
    <row r="4" spans="1:71" s="4" customFormat="1" ht="6" customHeight="1" x14ac:dyDescent="0.25"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3"/>
      <c r="BC4" s="333"/>
      <c r="BD4" s="333"/>
      <c r="BE4" s="333"/>
      <c r="BF4" s="333"/>
      <c r="BG4" s="333"/>
      <c r="BH4" s="333"/>
      <c r="BI4" s="333"/>
      <c r="BJ4" s="333"/>
      <c r="BK4" s="333"/>
      <c r="BL4" s="333"/>
      <c r="BM4" s="333"/>
      <c r="BN4" s="333"/>
      <c r="BO4" s="333"/>
      <c r="BP4" s="333"/>
      <c r="BQ4" s="333"/>
      <c r="BR4" s="333"/>
      <c r="BS4" s="333"/>
    </row>
    <row r="5" spans="1:71" s="4" customFormat="1" x14ac:dyDescent="0.25">
      <c r="B5" s="340"/>
      <c r="C5" s="352" t="s">
        <v>0</v>
      </c>
      <c r="D5" s="352"/>
      <c r="E5" s="352"/>
      <c r="F5" s="342" t="s">
        <v>365</v>
      </c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4" t="s">
        <v>366</v>
      </c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6" t="s">
        <v>329</v>
      </c>
      <c r="BL5" s="347"/>
      <c r="BM5" s="347"/>
      <c r="BN5" s="348" t="s">
        <v>330</v>
      </c>
      <c r="BO5" s="349"/>
      <c r="BP5" s="350"/>
      <c r="BQ5" s="346" t="s">
        <v>331</v>
      </c>
      <c r="BR5" s="347"/>
      <c r="BS5" s="347"/>
    </row>
    <row r="6" spans="1:71" s="4" customFormat="1" x14ac:dyDescent="0.25">
      <c r="B6" s="334" t="s">
        <v>328</v>
      </c>
      <c r="C6" s="352"/>
      <c r="D6" s="352"/>
      <c r="E6" s="352"/>
      <c r="F6" s="335" t="s">
        <v>367</v>
      </c>
      <c r="G6" s="334"/>
      <c r="H6" s="336"/>
      <c r="I6" s="335" t="s">
        <v>173</v>
      </c>
      <c r="J6" s="334"/>
      <c r="K6" s="336"/>
      <c r="L6" s="335" t="s">
        <v>368</v>
      </c>
      <c r="M6" s="334"/>
      <c r="N6" s="336"/>
      <c r="O6" s="335" t="s">
        <v>172</v>
      </c>
      <c r="P6" s="334"/>
      <c r="Q6" s="336"/>
      <c r="R6" s="335" t="s">
        <v>170</v>
      </c>
      <c r="S6" s="334"/>
      <c r="T6" s="336"/>
      <c r="U6" s="335" t="s">
        <v>168</v>
      </c>
      <c r="V6" s="334"/>
      <c r="W6" s="336"/>
      <c r="X6" s="335" t="s">
        <v>369</v>
      </c>
      <c r="Y6" s="334"/>
      <c r="Z6" s="336"/>
      <c r="AA6" s="335" t="s">
        <v>370</v>
      </c>
      <c r="AB6" s="334"/>
      <c r="AC6" s="336"/>
      <c r="AD6" s="335" t="s">
        <v>371</v>
      </c>
      <c r="AE6" s="334"/>
      <c r="AF6" s="334"/>
      <c r="AG6" s="348" t="s">
        <v>372</v>
      </c>
      <c r="AH6" s="349"/>
      <c r="AI6" s="350"/>
      <c r="AJ6" s="348" t="s">
        <v>373</v>
      </c>
      <c r="AK6" s="349"/>
      <c r="AL6" s="350"/>
      <c r="AM6" s="348" t="s">
        <v>374</v>
      </c>
      <c r="AN6" s="349"/>
      <c r="AO6" s="350"/>
      <c r="AP6" s="348" t="s">
        <v>375</v>
      </c>
      <c r="AQ6" s="349"/>
      <c r="AR6" s="350"/>
      <c r="AS6" s="348" t="s">
        <v>376</v>
      </c>
      <c r="AT6" s="349"/>
      <c r="AU6" s="350"/>
      <c r="AV6" s="348" t="s">
        <v>172</v>
      </c>
      <c r="AW6" s="349"/>
      <c r="AX6" s="350"/>
      <c r="AY6" s="348" t="s">
        <v>170</v>
      </c>
      <c r="AZ6" s="349"/>
      <c r="BA6" s="350"/>
      <c r="BB6" s="348" t="s">
        <v>168</v>
      </c>
      <c r="BC6" s="349"/>
      <c r="BD6" s="350"/>
      <c r="BE6" s="348" t="s">
        <v>377</v>
      </c>
      <c r="BF6" s="349"/>
      <c r="BG6" s="350"/>
      <c r="BH6" s="348" t="s">
        <v>378</v>
      </c>
      <c r="BI6" s="349"/>
      <c r="BJ6" s="349"/>
      <c r="BK6" s="354"/>
      <c r="BL6" s="334"/>
      <c r="BM6" s="334"/>
      <c r="BN6" s="355"/>
      <c r="BO6" s="352"/>
      <c r="BP6" s="356"/>
      <c r="BQ6" s="354"/>
      <c r="BR6" s="334"/>
      <c r="BS6" s="334"/>
    </row>
    <row r="7" spans="1:71" s="4" customFormat="1" ht="72.75" customHeight="1" x14ac:dyDescent="0.25">
      <c r="B7" s="334"/>
      <c r="C7" s="357" t="s">
        <v>383</v>
      </c>
      <c r="D7" s="358" t="s">
        <v>379</v>
      </c>
      <c r="E7" s="359" t="s">
        <v>380</v>
      </c>
      <c r="F7" s="337" t="s">
        <v>383</v>
      </c>
      <c r="G7" s="360" t="s">
        <v>379</v>
      </c>
      <c r="H7" s="338" t="s">
        <v>380</v>
      </c>
      <c r="I7" s="337" t="s">
        <v>383</v>
      </c>
      <c r="J7" s="360" t="s">
        <v>379</v>
      </c>
      <c r="K7" s="338" t="s">
        <v>380</v>
      </c>
      <c r="L7" s="337" t="s">
        <v>383</v>
      </c>
      <c r="M7" s="360" t="s">
        <v>379</v>
      </c>
      <c r="N7" s="338" t="s">
        <v>380</v>
      </c>
      <c r="O7" s="337" t="s">
        <v>383</v>
      </c>
      <c r="P7" s="360" t="s">
        <v>379</v>
      </c>
      <c r="Q7" s="338" t="s">
        <v>380</v>
      </c>
      <c r="R7" s="337" t="s">
        <v>383</v>
      </c>
      <c r="S7" s="360" t="s">
        <v>379</v>
      </c>
      <c r="T7" s="338" t="s">
        <v>380</v>
      </c>
      <c r="U7" s="337" t="s">
        <v>383</v>
      </c>
      <c r="V7" s="360" t="s">
        <v>379</v>
      </c>
      <c r="W7" s="338" t="s">
        <v>380</v>
      </c>
      <c r="X7" s="337" t="s">
        <v>383</v>
      </c>
      <c r="Y7" s="360" t="s">
        <v>379</v>
      </c>
      <c r="Z7" s="338" t="s">
        <v>380</v>
      </c>
      <c r="AA7" s="337" t="s">
        <v>383</v>
      </c>
      <c r="AB7" s="360" t="s">
        <v>379</v>
      </c>
      <c r="AC7" s="338" t="s">
        <v>380</v>
      </c>
      <c r="AD7" s="337" t="s">
        <v>383</v>
      </c>
      <c r="AE7" s="360" t="s">
        <v>379</v>
      </c>
      <c r="AF7" s="361" t="s">
        <v>380</v>
      </c>
      <c r="AG7" s="362" t="s">
        <v>383</v>
      </c>
      <c r="AH7" s="363" t="s">
        <v>379</v>
      </c>
      <c r="AI7" s="364" t="s">
        <v>380</v>
      </c>
      <c r="AJ7" s="362" t="s">
        <v>383</v>
      </c>
      <c r="AK7" s="363" t="s">
        <v>379</v>
      </c>
      <c r="AL7" s="364" t="s">
        <v>380</v>
      </c>
      <c r="AM7" s="362" t="s">
        <v>383</v>
      </c>
      <c r="AN7" s="363" t="s">
        <v>379</v>
      </c>
      <c r="AO7" s="364" t="s">
        <v>380</v>
      </c>
      <c r="AP7" s="362" t="s">
        <v>383</v>
      </c>
      <c r="AQ7" s="363" t="s">
        <v>379</v>
      </c>
      <c r="AR7" s="364" t="s">
        <v>380</v>
      </c>
      <c r="AS7" s="362" t="s">
        <v>383</v>
      </c>
      <c r="AT7" s="363" t="s">
        <v>379</v>
      </c>
      <c r="AU7" s="364" t="s">
        <v>380</v>
      </c>
      <c r="AV7" s="362" t="s">
        <v>383</v>
      </c>
      <c r="AW7" s="363" t="s">
        <v>379</v>
      </c>
      <c r="AX7" s="364" t="s">
        <v>380</v>
      </c>
      <c r="AY7" s="362" t="s">
        <v>383</v>
      </c>
      <c r="AZ7" s="363" t="s">
        <v>379</v>
      </c>
      <c r="BA7" s="364" t="s">
        <v>380</v>
      </c>
      <c r="BB7" s="362" t="s">
        <v>383</v>
      </c>
      <c r="BC7" s="363" t="s">
        <v>379</v>
      </c>
      <c r="BD7" s="364" t="s">
        <v>380</v>
      </c>
      <c r="BE7" s="362" t="s">
        <v>383</v>
      </c>
      <c r="BF7" s="363" t="s">
        <v>379</v>
      </c>
      <c r="BG7" s="364" t="s">
        <v>380</v>
      </c>
      <c r="BH7" s="362" t="s">
        <v>383</v>
      </c>
      <c r="BI7" s="363" t="s">
        <v>379</v>
      </c>
      <c r="BJ7" s="365" t="s">
        <v>380</v>
      </c>
      <c r="BK7" s="366" t="s">
        <v>383</v>
      </c>
      <c r="BL7" s="360" t="s">
        <v>379</v>
      </c>
      <c r="BM7" s="367" t="s">
        <v>380</v>
      </c>
      <c r="BN7" s="362" t="s">
        <v>383</v>
      </c>
      <c r="BO7" s="358" t="s">
        <v>379</v>
      </c>
      <c r="BP7" s="359" t="s">
        <v>380</v>
      </c>
      <c r="BQ7" s="337" t="s">
        <v>383</v>
      </c>
      <c r="BR7" s="360" t="s">
        <v>379</v>
      </c>
      <c r="BS7" s="338" t="s">
        <v>380</v>
      </c>
    </row>
    <row r="8" spans="1:71" s="313" customFormat="1" ht="15.75" x14ac:dyDescent="0.25">
      <c r="B8" s="310" t="s">
        <v>334</v>
      </c>
      <c r="C8" s="311">
        <v>25485</v>
      </c>
      <c r="D8" s="324">
        <v>4666</v>
      </c>
      <c r="E8" s="323">
        <v>0.22412219607089678</v>
      </c>
      <c r="F8" s="311">
        <v>280</v>
      </c>
      <c r="G8" s="324">
        <v>6</v>
      </c>
      <c r="H8" s="323">
        <v>2.1897810218978186E-2</v>
      </c>
      <c r="I8" s="311">
        <v>43</v>
      </c>
      <c r="J8" s="324">
        <v>1</v>
      </c>
      <c r="K8" s="312">
        <v>2.3809523809523725E-2</v>
      </c>
      <c r="L8" s="311">
        <v>30</v>
      </c>
      <c r="M8" s="324">
        <v>0</v>
      </c>
      <c r="N8" s="312">
        <v>0</v>
      </c>
      <c r="O8" s="311">
        <v>53</v>
      </c>
      <c r="P8" s="324">
        <v>0</v>
      </c>
      <c r="Q8" s="312">
        <v>0</v>
      </c>
      <c r="R8" s="311">
        <v>112</v>
      </c>
      <c r="S8" s="324">
        <v>2</v>
      </c>
      <c r="T8" s="312">
        <v>1.8181818181818077E-2</v>
      </c>
      <c r="U8" s="311">
        <v>17</v>
      </c>
      <c r="V8" s="324">
        <v>1</v>
      </c>
      <c r="W8" s="312">
        <v>6.25E-2</v>
      </c>
      <c r="X8" s="311">
        <v>4</v>
      </c>
      <c r="Y8" s="324">
        <v>0</v>
      </c>
      <c r="Z8" s="312">
        <v>0</v>
      </c>
      <c r="AA8" s="311">
        <v>9</v>
      </c>
      <c r="AB8" s="324">
        <v>1</v>
      </c>
      <c r="AC8" s="312">
        <v>0.125</v>
      </c>
      <c r="AD8" s="311">
        <v>12</v>
      </c>
      <c r="AE8" s="324">
        <v>1</v>
      </c>
      <c r="AF8" s="312">
        <v>9.0909090909090828E-2</v>
      </c>
      <c r="AG8" s="311">
        <v>231</v>
      </c>
      <c r="AH8" s="324">
        <v>4</v>
      </c>
      <c r="AI8" s="312">
        <v>1.7621145374449254E-2</v>
      </c>
      <c r="AJ8" s="311">
        <v>46</v>
      </c>
      <c r="AK8" s="324">
        <v>0</v>
      </c>
      <c r="AL8" s="312">
        <v>0</v>
      </c>
      <c r="AM8" s="311">
        <v>53</v>
      </c>
      <c r="AN8" s="324">
        <v>0</v>
      </c>
      <c r="AO8" s="312">
        <v>0</v>
      </c>
      <c r="AP8" s="311">
        <v>43</v>
      </c>
      <c r="AQ8" s="324">
        <v>0</v>
      </c>
      <c r="AR8" s="312">
        <v>0</v>
      </c>
      <c r="AS8" s="311">
        <v>1</v>
      </c>
      <c r="AT8" s="324">
        <v>0</v>
      </c>
      <c r="AU8" s="312">
        <v>0</v>
      </c>
      <c r="AV8" s="311">
        <v>24</v>
      </c>
      <c r="AW8" s="324">
        <v>0</v>
      </c>
      <c r="AX8" s="312">
        <v>0</v>
      </c>
      <c r="AY8" s="311">
        <v>9</v>
      </c>
      <c r="AZ8" s="324">
        <v>-1</v>
      </c>
      <c r="BA8" s="312">
        <v>-9.9999999999999978E-2</v>
      </c>
      <c r="BB8" s="311">
        <v>4</v>
      </c>
      <c r="BC8" s="324">
        <v>0</v>
      </c>
      <c r="BD8" s="312">
        <v>0</v>
      </c>
      <c r="BE8" s="311">
        <v>33</v>
      </c>
      <c r="BF8" s="324">
        <v>5</v>
      </c>
      <c r="BG8" s="312">
        <v>0.1785714285714286</v>
      </c>
      <c r="BH8" s="311">
        <v>18</v>
      </c>
      <c r="BI8" s="324">
        <v>0</v>
      </c>
      <c r="BJ8" s="312">
        <v>0</v>
      </c>
      <c r="BK8" s="311">
        <v>24785</v>
      </c>
      <c r="BL8" s="324">
        <v>7784</v>
      </c>
      <c r="BM8" s="312">
        <v>0.45785542026939585</v>
      </c>
      <c r="BN8" s="311">
        <v>23</v>
      </c>
      <c r="BO8" s="324">
        <v>1</v>
      </c>
      <c r="BP8" s="312">
        <v>4.5454545454545414E-2</v>
      </c>
      <c r="BQ8" s="311">
        <v>166</v>
      </c>
      <c r="BR8" s="324">
        <v>1</v>
      </c>
      <c r="BS8" s="312">
        <v>1.2195121951219523E-2</v>
      </c>
    </row>
    <row r="9" spans="1:71" s="4" customFormat="1" x14ac:dyDescent="0.25">
      <c r="A9" s="27"/>
      <c r="B9" s="314" t="s">
        <v>36</v>
      </c>
      <c r="C9" s="315">
        <v>4641</v>
      </c>
      <c r="D9" s="318">
        <v>2089</v>
      </c>
      <c r="E9" s="325">
        <v>0.81857366771159867</v>
      </c>
      <c r="F9" s="315">
        <v>68</v>
      </c>
      <c r="G9" s="318">
        <v>2</v>
      </c>
      <c r="H9" s="325">
        <v>3.0303030303030276E-2</v>
      </c>
      <c r="I9" s="317">
        <v>6</v>
      </c>
      <c r="J9" s="318">
        <v>0</v>
      </c>
      <c r="K9" s="325">
        <v>0</v>
      </c>
      <c r="L9" s="317">
        <v>1</v>
      </c>
      <c r="M9" s="318">
        <v>0</v>
      </c>
      <c r="N9" s="325">
        <v>0</v>
      </c>
      <c r="O9" s="317">
        <v>8</v>
      </c>
      <c r="P9" s="318">
        <v>0</v>
      </c>
      <c r="Q9" s="325">
        <v>0</v>
      </c>
      <c r="R9" s="317">
        <v>34</v>
      </c>
      <c r="S9" s="318">
        <v>1</v>
      </c>
      <c r="T9" s="325">
        <v>3.0303030303030276E-2</v>
      </c>
      <c r="U9" s="317">
        <v>11</v>
      </c>
      <c r="V9" s="318">
        <v>0</v>
      </c>
      <c r="W9" s="325">
        <v>0</v>
      </c>
      <c r="X9" s="317">
        <v>2</v>
      </c>
      <c r="Y9" s="318">
        <v>0</v>
      </c>
      <c r="Z9" s="325">
        <v>0</v>
      </c>
      <c r="AA9" s="317">
        <v>6</v>
      </c>
      <c r="AB9" s="318">
        <v>1</v>
      </c>
      <c r="AC9" s="325">
        <v>0.19999999999999996</v>
      </c>
      <c r="AD9" s="317">
        <v>0</v>
      </c>
      <c r="AE9" s="318">
        <v>0</v>
      </c>
      <c r="AF9" s="325" t="s">
        <v>224</v>
      </c>
      <c r="AG9" s="317">
        <v>50</v>
      </c>
      <c r="AH9" s="318">
        <v>0</v>
      </c>
      <c r="AI9" s="325">
        <v>0</v>
      </c>
      <c r="AJ9" s="317">
        <v>5</v>
      </c>
      <c r="AK9" s="318">
        <v>0</v>
      </c>
      <c r="AL9" s="325">
        <v>0</v>
      </c>
      <c r="AM9" s="317">
        <v>17</v>
      </c>
      <c r="AN9" s="318">
        <v>0</v>
      </c>
      <c r="AO9" s="325">
        <v>0</v>
      </c>
      <c r="AP9" s="317">
        <v>11</v>
      </c>
      <c r="AQ9" s="318">
        <v>0</v>
      </c>
      <c r="AR9" s="325">
        <v>0</v>
      </c>
      <c r="AS9" s="317">
        <v>0</v>
      </c>
      <c r="AT9" s="318">
        <v>0</v>
      </c>
      <c r="AU9" s="325" t="s">
        <v>224</v>
      </c>
      <c r="AV9" s="317">
        <v>10</v>
      </c>
      <c r="AW9" s="318">
        <v>0</v>
      </c>
      <c r="AX9" s="325">
        <v>0</v>
      </c>
      <c r="AY9" s="317">
        <v>1</v>
      </c>
      <c r="AZ9" s="318">
        <v>0</v>
      </c>
      <c r="BA9" s="325">
        <v>0</v>
      </c>
      <c r="BB9" s="317">
        <v>1</v>
      </c>
      <c r="BC9" s="318">
        <v>0</v>
      </c>
      <c r="BD9" s="325">
        <v>0</v>
      </c>
      <c r="BE9" s="317">
        <v>1</v>
      </c>
      <c r="BF9" s="318">
        <v>0</v>
      </c>
      <c r="BG9" s="325">
        <v>0</v>
      </c>
      <c r="BH9" s="317">
        <v>4</v>
      </c>
      <c r="BI9" s="318">
        <v>0</v>
      </c>
      <c r="BJ9" s="325">
        <v>0</v>
      </c>
      <c r="BK9" s="317">
        <v>4519</v>
      </c>
      <c r="BL9" s="318">
        <v>1394</v>
      </c>
      <c r="BM9" s="325">
        <v>0.44608000000000003</v>
      </c>
      <c r="BN9" s="317">
        <v>1</v>
      </c>
      <c r="BO9" s="318">
        <v>0</v>
      </c>
      <c r="BP9" s="325">
        <v>0</v>
      </c>
      <c r="BQ9" s="317">
        <v>3</v>
      </c>
      <c r="BR9" s="318">
        <v>-1</v>
      </c>
      <c r="BS9" s="325">
        <v>-0.25</v>
      </c>
    </row>
    <row r="10" spans="1:71" s="4" customFormat="1" x14ac:dyDescent="0.25">
      <c r="A10" s="27"/>
      <c r="B10" s="314" t="s">
        <v>335</v>
      </c>
      <c r="C10" s="315">
        <v>61</v>
      </c>
      <c r="D10" s="318">
        <v>-12</v>
      </c>
      <c r="E10" s="325">
        <v>-0.16438356164383561</v>
      </c>
      <c r="F10" s="315">
        <v>0</v>
      </c>
      <c r="G10" s="318">
        <v>0</v>
      </c>
      <c r="H10" s="325" t="s">
        <v>224</v>
      </c>
      <c r="I10" s="317">
        <v>0</v>
      </c>
      <c r="J10" s="318">
        <v>0</v>
      </c>
      <c r="K10" s="325" t="s">
        <v>224</v>
      </c>
      <c r="L10" s="317">
        <v>0</v>
      </c>
      <c r="M10" s="318">
        <v>0</v>
      </c>
      <c r="N10" s="325" t="s">
        <v>224</v>
      </c>
      <c r="O10" s="317">
        <v>0</v>
      </c>
      <c r="P10" s="318">
        <v>0</v>
      </c>
      <c r="Q10" s="325" t="s">
        <v>224</v>
      </c>
      <c r="R10" s="317">
        <v>0</v>
      </c>
      <c r="S10" s="318">
        <v>0</v>
      </c>
      <c r="T10" s="325" t="s">
        <v>224</v>
      </c>
      <c r="U10" s="317">
        <v>0</v>
      </c>
      <c r="V10" s="318">
        <v>0</v>
      </c>
      <c r="W10" s="325" t="s">
        <v>224</v>
      </c>
      <c r="X10" s="317">
        <v>0</v>
      </c>
      <c r="Y10" s="318">
        <v>0</v>
      </c>
      <c r="Z10" s="325" t="s">
        <v>224</v>
      </c>
      <c r="AA10" s="317">
        <v>0</v>
      </c>
      <c r="AB10" s="318">
        <v>0</v>
      </c>
      <c r="AC10" s="325" t="s">
        <v>224</v>
      </c>
      <c r="AD10" s="317">
        <v>0</v>
      </c>
      <c r="AE10" s="318">
        <v>0</v>
      </c>
      <c r="AF10" s="325" t="s">
        <v>224</v>
      </c>
      <c r="AG10" s="317">
        <v>0</v>
      </c>
      <c r="AH10" s="318">
        <v>0</v>
      </c>
      <c r="AI10" s="325" t="s">
        <v>224</v>
      </c>
      <c r="AJ10" s="317">
        <v>0</v>
      </c>
      <c r="AK10" s="318">
        <v>0</v>
      </c>
      <c r="AL10" s="325" t="s">
        <v>224</v>
      </c>
      <c r="AM10" s="317">
        <v>0</v>
      </c>
      <c r="AN10" s="318">
        <v>0</v>
      </c>
      <c r="AO10" s="325" t="s">
        <v>224</v>
      </c>
      <c r="AP10" s="317">
        <v>0</v>
      </c>
      <c r="AQ10" s="318">
        <v>0</v>
      </c>
      <c r="AR10" s="325" t="s">
        <v>224</v>
      </c>
      <c r="AS10" s="317">
        <v>0</v>
      </c>
      <c r="AT10" s="318">
        <v>0</v>
      </c>
      <c r="AU10" s="325" t="s">
        <v>224</v>
      </c>
      <c r="AV10" s="317">
        <v>0</v>
      </c>
      <c r="AW10" s="318">
        <v>0</v>
      </c>
      <c r="AX10" s="325" t="s">
        <v>224</v>
      </c>
      <c r="AY10" s="317">
        <v>0</v>
      </c>
      <c r="AZ10" s="318">
        <v>0</v>
      </c>
      <c r="BA10" s="325" t="s">
        <v>224</v>
      </c>
      <c r="BB10" s="317">
        <v>0</v>
      </c>
      <c r="BC10" s="318">
        <v>0</v>
      </c>
      <c r="BD10" s="325" t="s">
        <v>224</v>
      </c>
      <c r="BE10" s="317">
        <v>0</v>
      </c>
      <c r="BF10" s="318">
        <v>0</v>
      </c>
      <c r="BG10" s="325" t="s">
        <v>224</v>
      </c>
      <c r="BH10" s="317">
        <v>0</v>
      </c>
      <c r="BI10" s="318">
        <v>0</v>
      </c>
      <c r="BJ10" s="325" t="s">
        <v>224</v>
      </c>
      <c r="BK10" s="317">
        <v>58</v>
      </c>
      <c r="BL10" s="318">
        <v>23</v>
      </c>
      <c r="BM10" s="325">
        <v>0.65714285714285725</v>
      </c>
      <c r="BN10" s="317">
        <v>0</v>
      </c>
      <c r="BO10" s="318">
        <v>0</v>
      </c>
      <c r="BP10" s="325" t="s">
        <v>224</v>
      </c>
      <c r="BQ10" s="317">
        <v>3</v>
      </c>
      <c r="BR10" s="318">
        <v>0</v>
      </c>
      <c r="BS10" s="325">
        <v>0</v>
      </c>
    </row>
    <row r="11" spans="1:71" s="4" customFormat="1" x14ac:dyDescent="0.25">
      <c r="A11" s="27"/>
      <c r="B11" s="314" t="s">
        <v>336</v>
      </c>
      <c r="C11" s="315">
        <v>677</v>
      </c>
      <c r="D11" s="318">
        <v>358</v>
      </c>
      <c r="E11" s="325">
        <v>1.1222570532915359</v>
      </c>
      <c r="F11" s="315">
        <v>1</v>
      </c>
      <c r="G11" s="318">
        <v>0</v>
      </c>
      <c r="H11" s="325">
        <v>0</v>
      </c>
      <c r="I11" s="317">
        <v>0</v>
      </c>
      <c r="J11" s="318">
        <v>0</v>
      </c>
      <c r="K11" s="325" t="s">
        <v>224</v>
      </c>
      <c r="L11" s="317">
        <v>1</v>
      </c>
      <c r="M11" s="318">
        <v>0</v>
      </c>
      <c r="N11" s="325">
        <v>0</v>
      </c>
      <c r="O11" s="317">
        <v>0</v>
      </c>
      <c r="P11" s="318">
        <v>0</v>
      </c>
      <c r="Q11" s="325" t="s">
        <v>224</v>
      </c>
      <c r="R11" s="317">
        <v>0</v>
      </c>
      <c r="S11" s="318">
        <v>0</v>
      </c>
      <c r="T11" s="325" t="s">
        <v>224</v>
      </c>
      <c r="U11" s="317">
        <v>0</v>
      </c>
      <c r="V11" s="318">
        <v>0</v>
      </c>
      <c r="W11" s="325" t="s">
        <v>224</v>
      </c>
      <c r="X11" s="317">
        <v>0</v>
      </c>
      <c r="Y11" s="318">
        <v>0</v>
      </c>
      <c r="Z11" s="325" t="s">
        <v>224</v>
      </c>
      <c r="AA11" s="317">
        <v>0</v>
      </c>
      <c r="AB11" s="318">
        <v>0</v>
      </c>
      <c r="AC11" s="325" t="s">
        <v>224</v>
      </c>
      <c r="AD11" s="317">
        <v>0</v>
      </c>
      <c r="AE11" s="318">
        <v>0</v>
      </c>
      <c r="AF11" s="325" t="s">
        <v>224</v>
      </c>
      <c r="AG11" s="317">
        <v>6</v>
      </c>
      <c r="AH11" s="318">
        <v>0</v>
      </c>
      <c r="AI11" s="325">
        <v>0</v>
      </c>
      <c r="AJ11" s="317">
        <v>0</v>
      </c>
      <c r="AK11" s="318">
        <v>0</v>
      </c>
      <c r="AL11" s="325" t="s">
        <v>224</v>
      </c>
      <c r="AM11" s="317">
        <v>0</v>
      </c>
      <c r="AN11" s="318">
        <v>0</v>
      </c>
      <c r="AO11" s="325" t="s">
        <v>224</v>
      </c>
      <c r="AP11" s="317">
        <v>0</v>
      </c>
      <c r="AQ11" s="318">
        <v>0</v>
      </c>
      <c r="AR11" s="325" t="s">
        <v>224</v>
      </c>
      <c r="AS11" s="317">
        <v>0</v>
      </c>
      <c r="AT11" s="318">
        <v>0</v>
      </c>
      <c r="AU11" s="325" t="s">
        <v>224</v>
      </c>
      <c r="AV11" s="317">
        <v>0</v>
      </c>
      <c r="AW11" s="318">
        <v>0</v>
      </c>
      <c r="AX11" s="325" t="s">
        <v>224</v>
      </c>
      <c r="AY11" s="317">
        <v>0</v>
      </c>
      <c r="AZ11" s="318">
        <v>0</v>
      </c>
      <c r="BA11" s="325" t="s">
        <v>224</v>
      </c>
      <c r="BB11" s="317">
        <v>0</v>
      </c>
      <c r="BC11" s="318">
        <v>0</v>
      </c>
      <c r="BD11" s="325" t="s">
        <v>224</v>
      </c>
      <c r="BE11" s="317">
        <v>1</v>
      </c>
      <c r="BF11" s="318">
        <v>0</v>
      </c>
      <c r="BG11" s="325">
        <v>0</v>
      </c>
      <c r="BH11" s="317">
        <v>5</v>
      </c>
      <c r="BI11" s="318">
        <v>0</v>
      </c>
      <c r="BJ11" s="325">
        <v>0</v>
      </c>
      <c r="BK11" s="317">
        <v>657</v>
      </c>
      <c r="BL11" s="318">
        <v>176</v>
      </c>
      <c r="BM11" s="325">
        <v>0.36590436590436592</v>
      </c>
      <c r="BN11" s="317">
        <v>0</v>
      </c>
      <c r="BO11" s="318">
        <v>0</v>
      </c>
      <c r="BP11" s="325" t="s">
        <v>224</v>
      </c>
      <c r="BQ11" s="317">
        <v>13</v>
      </c>
      <c r="BR11" s="318">
        <v>-1</v>
      </c>
      <c r="BS11" s="325">
        <v>-7.1428571428571397E-2</v>
      </c>
    </row>
    <row r="12" spans="1:71" s="4" customFormat="1" x14ac:dyDescent="0.25">
      <c r="A12" s="27"/>
      <c r="B12" s="314" t="s">
        <v>37</v>
      </c>
      <c r="C12" s="315">
        <v>5566</v>
      </c>
      <c r="D12" s="318">
        <v>1613</v>
      </c>
      <c r="E12" s="325">
        <v>0.40804452314697692</v>
      </c>
      <c r="F12" s="315">
        <v>43</v>
      </c>
      <c r="G12" s="318">
        <v>0</v>
      </c>
      <c r="H12" s="325">
        <v>0</v>
      </c>
      <c r="I12" s="317">
        <v>10</v>
      </c>
      <c r="J12" s="318">
        <v>0</v>
      </c>
      <c r="K12" s="325">
        <v>0</v>
      </c>
      <c r="L12" s="317">
        <v>2</v>
      </c>
      <c r="M12" s="318">
        <v>0</v>
      </c>
      <c r="N12" s="325">
        <v>0</v>
      </c>
      <c r="O12" s="317">
        <v>7</v>
      </c>
      <c r="P12" s="318">
        <v>-1</v>
      </c>
      <c r="Q12" s="325">
        <v>-0.125</v>
      </c>
      <c r="R12" s="317">
        <v>21</v>
      </c>
      <c r="S12" s="318">
        <v>0</v>
      </c>
      <c r="T12" s="325">
        <v>0</v>
      </c>
      <c r="U12" s="317">
        <v>2</v>
      </c>
      <c r="V12" s="318">
        <v>1</v>
      </c>
      <c r="W12" s="325">
        <v>1</v>
      </c>
      <c r="X12" s="317">
        <v>0</v>
      </c>
      <c r="Y12" s="318">
        <v>0</v>
      </c>
      <c r="Z12" s="325" t="s">
        <v>224</v>
      </c>
      <c r="AA12" s="317">
        <v>1</v>
      </c>
      <c r="AB12" s="318">
        <v>0</v>
      </c>
      <c r="AC12" s="325">
        <v>0</v>
      </c>
      <c r="AD12" s="317">
        <v>0</v>
      </c>
      <c r="AE12" s="318">
        <v>0</v>
      </c>
      <c r="AF12" s="325" t="s">
        <v>224</v>
      </c>
      <c r="AG12" s="317">
        <v>72</v>
      </c>
      <c r="AH12" s="318">
        <v>-1</v>
      </c>
      <c r="AI12" s="325">
        <v>-1.3698630136986356E-2</v>
      </c>
      <c r="AJ12" s="317">
        <v>20</v>
      </c>
      <c r="AK12" s="318">
        <v>0</v>
      </c>
      <c r="AL12" s="325">
        <v>0</v>
      </c>
      <c r="AM12" s="317">
        <v>22</v>
      </c>
      <c r="AN12" s="318">
        <v>0</v>
      </c>
      <c r="AO12" s="325">
        <v>0</v>
      </c>
      <c r="AP12" s="317">
        <v>17</v>
      </c>
      <c r="AQ12" s="318">
        <v>0</v>
      </c>
      <c r="AR12" s="325">
        <v>0</v>
      </c>
      <c r="AS12" s="317">
        <v>1</v>
      </c>
      <c r="AT12" s="318">
        <v>0</v>
      </c>
      <c r="AU12" s="325">
        <v>0</v>
      </c>
      <c r="AV12" s="317">
        <v>9</v>
      </c>
      <c r="AW12" s="318">
        <v>0</v>
      </c>
      <c r="AX12" s="325">
        <v>0</v>
      </c>
      <c r="AY12" s="317">
        <v>3</v>
      </c>
      <c r="AZ12" s="318">
        <v>-1</v>
      </c>
      <c r="BA12" s="325">
        <v>-0.25</v>
      </c>
      <c r="BB12" s="317">
        <v>0</v>
      </c>
      <c r="BC12" s="318">
        <v>0</v>
      </c>
      <c r="BD12" s="325" t="s">
        <v>224</v>
      </c>
      <c r="BE12" s="317">
        <v>0</v>
      </c>
      <c r="BF12" s="318">
        <v>0</v>
      </c>
      <c r="BG12" s="325" t="s">
        <v>224</v>
      </c>
      <c r="BH12" s="317">
        <v>0</v>
      </c>
      <c r="BI12" s="318">
        <v>0</v>
      </c>
      <c r="BJ12" s="325" t="s">
        <v>224</v>
      </c>
      <c r="BK12" s="317">
        <v>5445</v>
      </c>
      <c r="BL12" s="318">
        <v>1464</v>
      </c>
      <c r="BM12" s="325">
        <v>0.36774679728711379</v>
      </c>
      <c r="BN12" s="317">
        <v>2</v>
      </c>
      <c r="BO12" s="318">
        <v>1</v>
      </c>
      <c r="BP12" s="325">
        <v>1</v>
      </c>
      <c r="BQ12" s="317">
        <v>4</v>
      </c>
      <c r="BR12" s="318">
        <v>-1</v>
      </c>
      <c r="BS12" s="325">
        <v>-0.19999999999999996</v>
      </c>
    </row>
    <row r="13" spans="1:71" s="4" customFormat="1" x14ac:dyDescent="0.25">
      <c r="A13" s="29"/>
      <c r="B13" s="314" t="s">
        <v>337</v>
      </c>
      <c r="C13" s="315">
        <v>88</v>
      </c>
      <c r="D13" s="318">
        <v>-32</v>
      </c>
      <c r="E13" s="325">
        <v>-0.26666666666666672</v>
      </c>
      <c r="F13" s="315">
        <v>1</v>
      </c>
      <c r="G13" s="318">
        <v>0</v>
      </c>
      <c r="H13" s="325">
        <v>0</v>
      </c>
      <c r="I13" s="317">
        <v>0</v>
      </c>
      <c r="J13" s="318">
        <v>0</v>
      </c>
      <c r="K13" s="325" t="s">
        <v>224</v>
      </c>
      <c r="L13" s="317">
        <v>0</v>
      </c>
      <c r="M13" s="318">
        <v>0</v>
      </c>
      <c r="N13" s="325" t="s">
        <v>224</v>
      </c>
      <c r="O13" s="317">
        <v>0</v>
      </c>
      <c r="P13" s="318">
        <v>0</v>
      </c>
      <c r="Q13" s="325" t="s">
        <v>224</v>
      </c>
      <c r="R13" s="317">
        <v>0</v>
      </c>
      <c r="S13" s="318">
        <v>0</v>
      </c>
      <c r="T13" s="325" t="s">
        <v>224</v>
      </c>
      <c r="U13" s="317">
        <v>0</v>
      </c>
      <c r="V13" s="318">
        <v>0</v>
      </c>
      <c r="W13" s="325" t="s">
        <v>224</v>
      </c>
      <c r="X13" s="317">
        <v>0</v>
      </c>
      <c r="Y13" s="318">
        <v>0</v>
      </c>
      <c r="Z13" s="325" t="s">
        <v>224</v>
      </c>
      <c r="AA13" s="317">
        <v>1</v>
      </c>
      <c r="AB13" s="318">
        <v>0</v>
      </c>
      <c r="AC13" s="325">
        <v>0</v>
      </c>
      <c r="AD13" s="317">
        <v>0</v>
      </c>
      <c r="AE13" s="318">
        <v>0</v>
      </c>
      <c r="AF13" s="325" t="s">
        <v>224</v>
      </c>
      <c r="AG13" s="317">
        <v>0</v>
      </c>
      <c r="AH13" s="318">
        <v>0</v>
      </c>
      <c r="AI13" s="325" t="s">
        <v>224</v>
      </c>
      <c r="AJ13" s="317">
        <v>0</v>
      </c>
      <c r="AK13" s="318">
        <v>0</v>
      </c>
      <c r="AL13" s="325" t="s">
        <v>224</v>
      </c>
      <c r="AM13" s="317">
        <v>0</v>
      </c>
      <c r="AN13" s="318">
        <v>0</v>
      </c>
      <c r="AO13" s="325" t="s">
        <v>224</v>
      </c>
      <c r="AP13" s="317">
        <v>0</v>
      </c>
      <c r="AQ13" s="318">
        <v>0</v>
      </c>
      <c r="AR13" s="325" t="s">
        <v>224</v>
      </c>
      <c r="AS13" s="317">
        <v>0</v>
      </c>
      <c r="AT13" s="318">
        <v>0</v>
      </c>
      <c r="AU13" s="325" t="s">
        <v>224</v>
      </c>
      <c r="AV13" s="317">
        <v>0</v>
      </c>
      <c r="AW13" s="318">
        <v>0</v>
      </c>
      <c r="AX13" s="325" t="s">
        <v>224</v>
      </c>
      <c r="AY13" s="317">
        <v>0</v>
      </c>
      <c r="AZ13" s="318">
        <v>0</v>
      </c>
      <c r="BA13" s="325" t="s">
        <v>224</v>
      </c>
      <c r="BB13" s="317">
        <v>0</v>
      </c>
      <c r="BC13" s="318">
        <v>0</v>
      </c>
      <c r="BD13" s="325" t="s">
        <v>224</v>
      </c>
      <c r="BE13" s="317">
        <v>0</v>
      </c>
      <c r="BF13" s="318">
        <v>0</v>
      </c>
      <c r="BG13" s="325" t="s">
        <v>224</v>
      </c>
      <c r="BH13" s="317">
        <v>0</v>
      </c>
      <c r="BI13" s="318">
        <v>0</v>
      </c>
      <c r="BJ13" s="325" t="s">
        <v>224</v>
      </c>
      <c r="BK13" s="317">
        <v>74</v>
      </c>
      <c r="BL13" s="318">
        <v>25</v>
      </c>
      <c r="BM13" s="325">
        <v>0.51020408163265296</v>
      </c>
      <c r="BN13" s="317">
        <v>0</v>
      </c>
      <c r="BO13" s="318">
        <v>0</v>
      </c>
      <c r="BP13" s="325" t="s">
        <v>224</v>
      </c>
      <c r="BQ13" s="317">
        <v>13</v>
      </c>
      <c r="BR13" s="318">
        <v>2</v>
      </c>
      <c r="BS13" s="325">
        <v>0.18181818181818188</v>
      </c>
    </row>
    <row r="14" spans="1:71" s="4" customFormat="1" x14ac:dyDescent="0.25">
      <c r="A14" s="29"/>
      <c r="B14" s="314" t="s">
        <v>338</v>
      </c>
      <c r="C14" s="315">
        <v>325</v>
      </c>
      <c r="D14" s="318">
        <v>-177</v>
      </c>
      <c r="E14" s="325">
        <v>-0.35258964143426297</v>
      </c>
      <c r="F14" s="315">
        <v>2</v>
      </c>
      <c r="G14" s="318">
        <v>0</v>
      </c>
      <c r="H14" s="325">
        <v>0</v>
      </c>
      <c r="I14" s="317">
        <v>0</v>
      </c>
      <c r="J14" s="318">
        <v>0</v>
      </c>
      <c r="K14" s="325" t="s">
        <v>224</v>
      </c>
      <c r="L14" s="317">
        <v>0</v>
      </c>
      <c r="M14" s="318">
        <v>0</v>
      </c>
      <c r="N14" s="325" t="s">
        <v>224</v>
      </c>
      <c r="O14" s="317">
        <v>1</v>
      </c>
      <c r="P14" s="318">
        <v>0</v>
      </c>
      <c r="Q14" s="325">
        <v>0</v>
      </c>
      <c r="R14" s="317">
        <v>1</v>
      </c>
      <c r="S14" s="318">
        <v>0</v>
      </c>
      <c r="T14" s="325">
        <v>0</v>
      </c>
      <c r="U14" s="317">
        <v>0</v>
      </c>
      <c r="V14" s="318">
        <v>0</v>
      </c>
      <c r="W14" s="325" t="s">
        <v>224</v>
      </c>
      <c r="X14" s="317">
        <v>0</v>
      </c>
      <c r="Y14" s="318">
        <v>0</v>
      </c>
      <c r="Z14" s="325" t="s">
        <v>224</v>
      </c>
      <c r="AA14" s="317">
        <v>0</v>
      </c>
      <c r="AB14" s="318">
        <v>0</v>
      </c>
      <c r="AC14" s="325" t="s">
        <v>224</v>
      </c>
      <c r="AD14" s="317">
        <v>0</v>
      </c>
      <c r="AE14" s="318">
        <v>0</v>
      </c>
      <c r="AF14" s="325" t="s">
        <v>224</v>
      </c>
      <c r="AG14" s="317">
        <v>3</v>
      </c>
      <c r="AH14" s="318">
        <v>0</v>
      </c>
      <c r="AI14" s="325">
        <v>0</v>
      </c>
      <c r="AJ14" s="317">
        <v>0</v>
      </c>
      <c r="AK14" s="318">
        <v>0</v>
      </c>
      <c r="AL14" s="325" t="s">
        <v>224</v>
      </c>
      <c r="AM14" s="317">
        <v>1</v>
      </c>
      <c r="AN14" s="318">
        <v>0</v>
      </c>
      <c r="AO14" s="325">
        <v>0</v>
      </c>
      <c r="AP14" s="317">
        <v>0</v>
      </c>
      <c r="AQ14" s="318">
        <v>0</v>
      </c>
      <c r="AR14" s="325" t="s">
        <v>224</v>
      </c>
      <c r="AS14" s="317">
        <v>0</v>
      </c>
      <c r="AT14" s="318">
        <v>0</v>
      </c>
      <c r="AU14" s="325" t="s">
        <v>224</v>
      </c>
      <c r="AV14" s="317">
        <v>0</v>
      </c>
      <c r="AW14" s="318">
        <v>0</v>
      </c>
      <c r="AX14" s="325" t="s">
        <v>224</v>
      </c>
      <c r="AY14" s="317">
        <v>0</v>
      </c>
      <c r="AZ14" s="318">
        <v>0</v>
      </c>
      <c r="BA14" s="325" t="s">
        <v>224</v>
      </c>
      <c r="BB14" s="317">
        <v>0</v>
      </c>
      <c r="BC14" s="318">
        <v>0</v>
      </c>
      <c r="BD14" s="325" t="s">
        <v>224</v>
      </c>
      <c r="BE14" s="317">
        <v>2</v>
      </c>
      <c r="BF14" s="318">
        <v>0</v>
      </c>
      <c r="BG14" s="325">
        <v>0</v>
      </c>
      <c r="BH14" s="317">
        <v>0</v>
      </c>
      <c r="BI14" s="318">
        <v>0</v>
      </c>
      <c r="BJ14" s="325" t="s">
        <v>224</v>
      </c>
      <c r="BK14" s="317">
        <v>319</v>
      </c>
      <c r="BL14" s="318">
        <v>149</v>
      </c>
      <c r="BM14" s="325">
        <v>0.87647058823529411</v>
      </c>
      <c r="BN14" s="317">
        <v>0</v>
      </c>
      <c r="BO14" s="318">
        <v>0</v>
      </c>
      <c r="BP14" s="325" t="s">
        <v>224</v>
      </c>
      <c r="BQ14" s="317">
        <v>1</v>
      </c>
      <c r="BR14" s="318">
        <v>-1</v>
      </c>
      <c r="BS14" s="325">
        <v>-0.5</v>
      </c>
    </row>
    <row r="15" spans="1:71" s="4" customFormat="1" x14ac:dyDescent="0.25">
      <c r="A15" s="29"/>
      <c r="B15" s="314" t="s">
        <v>339</v>
      </c>
      <c r="C15" s="315">
        <v>78</v>
      </c>
      <c r="D15" s="318">
        <v>18</v>
      </c>
      <c r="E15" s="325">
        <v>0.30000000000000004</v>
      </c>
      <c r="F15" s="315">
        <v>0</v>
      </c>
      <c r="G15" s="318">
        <v>0</v>
      </c>
      <c r="H15" s="325" t="s">
        <v>224</v>
      </c>
      <c r="I15" s="317">
        <v>0</v>
      </c>
      <c r="J15" s="318">
        <v>0</v>
      </c>
      <c r="K15" s="325" t="s">
        <v>224</v>
      </c>
      <c r="L15" s="317">
        <v>0</v>
      </c>
      <c r="M15" s="318">
        <v>0</v>
      </c>
      <c r="N15" s="325" t="s">
        <v>224</v>
      </c>
      <c r="O15" s="317">
        <v>0</v>
      </c>
      <c r="P15" s="318">
        <v>0</v>
      </c>
      <c r="Q15" s="325" t="s">
        <v>224</v>
      </c>
      <c r="R15" s="317">
        <v>0</v>
      </c>
      <c r="S15" s="318">
        <v>0</v>
      </c>
      <c r="T15" s="325" t="s">
        <v>224</v>
      </c>
      <c r="U15" s="317">
        <v>0</v>
      </c>
      <c r="V15" s="318">
        <v>0</v>
      </c>
      <c r="W15" s="325" t="s">
        <v>224</v>
      </c>
      <c r="X15" s="317">
        <v>0</v>
      </c>
      <c r="Y15" s="318">
        <v>0</v>
      </c>
      <c r="Z15" s="325" t="s">
        <v>224</v>
      </c>
      <c r="AA15" s="317">
        <v>0</v>
      </c>
      <c r="AB15" s="318">
        <v>0</v>
      </c>
      <c r="AC15" s="325" t="s">
        <v>224</v>
      </c>
      <c r="AD15" s="317">
        <v>0</v>
      </c>
      <c r="AE15" s="318">
        <v>0</v>
      </c>
      <c r="AF15" s="325" t="s">
        <v>224</v>
      </c>
      <c r="AG15" s="317">
        <v>1</v>
      </c>
      <c r="AH15" s="318">
        <v>0</v>
      </c>
      <c r="AI15" s="325">
        <v>0</v>
      </c>
      <c r="AJ15" s="317">
        <v>0</v>
      </c>
      <c r="AK15" s="318">
        <v>0</v>
      </c>
      <c r="AL15" s="325" t="s">
        <v>224</v>
      </c>
      <c r="AM15" s="317">
        <v>0</v>
      </c>
      <c r="AN15" s="318">
        <v>0</v>
      </c>
      <c r="AO15" s="325" t="s">
        <v>224</v>
      </c>
      <c r="AP15" s="317">
        <v>0</v>
      </c>
      <c r="AQ15" s="318">
        <v>0</v>
      </c>
      <c r="AR15" s="325" t="s">
        <v>224</v>
      </c>
      <c r="AS15" s="317">
        <v>0</v>
      </c>
      <c r="AT15" s="318">
        <v>0</v>
      </c>
      <c r="AU15" s="325" t="s">
        <v>224</v>
      </c>
      <c r="AV15" s="317">
        <v>0</v>
      </c>
      <c r="AW15" s="318">
        <v>0</v>
      </c>
      <c r="AX15" s="325" t="s">
        <v>224</v>
      </c>
      <c r="AY15" s="317">
        <v>0</v>
      </c>
      <c r="AZ15" s="318">
        <v>0</v>
      </c>
      <c r="BA15" s="325" t="s">
        <v>224</v>
      </c>
      <c r="BB15" s="317">
        <v>0</v>
      </c>
      <c r="BC15" s="318">
        <v>0</v>
      </c>
      <c r="BD15" s="325" t="s">
        <v>224</v>
      </c>
      <c r="BE15" s="317">
        <v>1</v>
      </c>
      <c r="BF15" s="318">
        <v>0</v>
      </c>
      <c r="BG15" s="325">
        <v>0</v>
      </c>
      <c r="BH15" s="317">
        <v>0</v>
      </c>
      <c r="BI15" s="318">
        <v>0</v>
      </c>
      <c r="BJ15" s="325" t="s">
        <v>224</v>
      </c>
      <c r="BK15" s="317">
        <v>70</v>
      </c>
      <c r="BL15" s="318">
        <v>28</v>
      </c>
      <c r="BM15" s="325">
        <v>0.66666666666666674</v>
      </c>
      <c r="BN15" s="317">
        <v>0</v>
      </c>
      <c r="BO15" s="318">
        <v>0</v>
      </c>
      <c r="BP15" s="325" t="s">
        <v>224</v>
      </c>
      <c r="BQ15" s="317">
        <v>7</v>
      </c>
      <c r="BR15" s="318">
        <v>0</v>
      </c>
      <c r="BS15" s="325">
        <v>0</v>
      </c>
    </row>
    <row r="16" spans="1:71" s="4" customFormat="1" x14ac:dyDescent="0.25">
      <c r="A16" s="29"/>
      <c r="B16" s="314" t="s">
        <v>340</v>
      </c>
      <c r="C16" s="315">
        <v>185</v>
      </c>
      <c r="D16" s="318">
        <v>7</v>
      </c>
      <c r="E16" s="325">
        <v>3.9325842696629199E-2</v>
      </c>
      <c r="F16" s="315">
        <v>3</v>
      </c>
      <c r="G16" s="318">
        <v>0</v>
      </c>
      <c r="H16" s="325">
        <v>0</v>
      </c>
      <c r="I16" s="317">
        <v>1</v>
      </c>
      <c r="J16" s="318">
        <v>0</v>
      </c>
      <c r="K16" s="325">
        <v>0</v>
      </c>
      <c r="L16" s="317">
        <v>0</v>
      </c>
      <c r="M16" s="318">
        <v>0</v>
      </c>
      <c r="N16" s="325" t="s">
        <v>224</v>
      </c>
      <c r="O16" s="317">
        <v>0</v>
      </c>
      <c r="P16" s="318">
        <v>0</v>
      </c>
      <c r="Q16" s="325" t="s">
        <v>224</v>
      </c>
      <c r="R16" s="317">
        <v>1</v>
      </c>
      <c r="S16" s="318">
        <v>0</v>
      </c>
      <c r="T16" s="325">
        <v>0</v>
      </c>
      <c r="U16" s="317">
        <v>0</v>
      </c>
      <c r="V16" s="318">
        <v>0</v>
      </c>
      <c r="W16" s="325" t="s">
        <v>224</v>
      </c>
      <c r="X16" s="317">
        <v>0</v>
      </c>
      <c r="Y16" s="318">
        <v>0</v>
      </c>
      <c r="Z16" s="325" t="s">
        <v>224</v>
      </c>
      <c r="AA16" s="317">
        <v>0</v>
      </c>
      <c r="AB16" s="318">
        <v>0</v>
      </c>
      <c r="AC16" s="325" t="s">
        <v>224</v>
      </c>
      <c r="AD16" s="317">
        <v>1</v>
      </c>
      <c r="AE16" s="318">
        <v>0</v>
      </c>
      <c r="AF16" s="325">
        <v>0</v>
      </c>
      <c r="AG16" s="317">
        <v>5</v>
      </c>
      <c r="AH16" s="318">
        <v>0</v>
      </c>
      <c r="AI16" s="325">
        <v>0</v>
      </c>
      <c r="AJ16" s="317">
        <v>0</v>
      </c>
      <c r="AK16" s="318">
        <v>0</v>
      </c>
      <c r="AL16" s="325" t="s">
        <v>224</v>
      </c>
      <c r="AM16" s="317">
        <v>0</v>
      </c>
      <c r="AN16" s="318">
        <v>0</v>
      </c>
      <c r="AO16" s="325" t="s">
        <v>224</v>
      </c>
      <c r="AP16" s="317">
        <v>0</v>
      </c>
      <c r="AQ16" s="318">
        <v>0</v>
      </c>
      <c r="AR16" s="325" t="s">
        <v>224</v>
      </c>
      <c r="AS16" s="317">
        <v>0</v>
      </c>
      <c r="AT16" s="318">
        <v>0</v>
      </c>
      <c r="AU16" s="325" t="s">
        <v>224</v>
      </c>
      <c r="AV16" s="317">
        <v>0</v>
      </c>
      <c r="AW16" s="318">
        <v>0</v>
      </c>
      <c r="AX16" s="325" t="s">
        <v>224</v>
      </c>
      <c r="AY16" s="317">
        <v>0</v>
      </c>
      <c r="AZ16" s="318">
        <v>0</v>
      </c>
      <c r="BA16" s="325" t="s">
        <v>224</v>
      </c>
      <c r="BB16" s="317">
        <v>0</v>
      </c>
      <c r="BC16" s="318">
        <v>0</v>
      </c>
      <c r="BD16" s="325" t="s">
        <v>224</v>
      </c>
      <c r="BE16" s="317">
        <v>4</v>
      </c>
      <c r="BF16" s="318">
        <v>0</v>
      </c>
      <c r="BG16" s="325">
        <v>0</v>
      </c>
      <c r="BH16" s="317">
        <v>1</v>
      </c>
      <c r="BI16" s="318">
        <v>0</v>
      </c>
      <c r="BJ16" s="325">
        <v>0</v>
      </c>
      <c r="BK16" s="317">
        <v>171</v>
      </c>
      <c r="BL16" s="318">
        <v>51</v>
      </c>
      <c r="BM16" s="325">
        <v>0.42500000000000004</v>
      </c>
      <c r="BN16" s="317">
        <v>2</v>
      </c>
      <c r="BO16" s="318">
        <v>0</v>
      </c>
      <c r="BP16" s="325">
        <v>0</v>
      </c>
      <c r="BQ16" s="317">
        <v>4</v>
      </c>
      <c r="BR16" s="318">
        <v>0</v>
      </c>
      <c r="BS16" s="325">
        <v>0</v>
      </c>
    </row>
    <row r="17" spans="2:71" s="4" customFormat="1" x14ac:dyDescent="0.25">
      <c r="B17" s="314" t="s">
        <v>38</v>
      </c>
      <c r="C17" s="315">
        <v>1860</v>
      </c>
      <c r="D17" s="318">
        <v>644</v>
      </c>
      <c r="E17" s="325">
        <v>0.52960526315789469</v>
      </c>
      <c r="F17" s="315">
        <v>8</v>
      </c>
      <c r="G17" s="318">
        <v>0</v>
      </c>
      <c r="H17" s="325">
        <v>0</v>
      </c>
      <c r="I17" s="317">
        <v>2</v>
      </c>
      <c r="J17" s="318">
        <v>0</v>
      </c>
      <c r="K17" s="325">
        <v>0</v>
      </c>
      <c r="L17" s="317">
        <v>2</v>
      </c>
      <c r="M17" s="318">
        <v>0</v>
      </c>
      <c r="N17" s="325">
        <v>0</v>
      </c>
      <c r="O17" s="317">
        <v>3</v>
      </c>
      <c r="P17" s="318">
        <v>0</v>
      </c>
      <c r="Q17" s="325">
        <v>0</v>
      </c>
      <c r="R17" s="317">
        <v>1</v>
      </c>
      <c r="S17" s="318">
        <v>0</v>
      </c>
      <c r="T17" s="325">
        <v>0</v>
      </c>
      <c r="U17" s="317">
        <v>0</v>
      </c>
      <c r="V17" s="318">
        <v>0</v>
      </c>
      <c r="W17" s="325" t="s">
        <v>224</v>
      </c>
      <c r="X17" s="317">
        <v>0</v>
      </c>
      <c r="Y17" s="318">
        <v>0</v>
      </c>
      <c r="Z17" s="325" t="s">
        <v>224</v>
      </c>
      <c r="AA17" s="317">
        <v>0</v>
      </c>
      <c r="AB17" s="318">
        <v>0</v>
      </c>
      <c r="AC17" s="325" t="s">
        <v>224</v>
      </c>
      <c r="AD17" s="317">
        <v>0</v>
      </c>
      <c r="AE17" s="318">
        <v>0</v>
      </c>
      <c r="AF17" s="325" t="s">
        <v>224</v>
      </c>
      <c r="AG17" s="317">
        <v>8</v>
      </c>
      <c r="AH17" s="318">
        <v>0</v>
      </c>
      <c r="AI17" s="325">
        <v>0</v>
      </c>
      <c r="AJ17" s="317">
        <v>4</v>
      </c>
      <c r="AK17" s="318">
        <v>0</v>
      </c>
      <c r="AL17" s="325">
        <v>0</v>
      </c>
      <c r="AM17" s="317">
        <v>2</v>
      </c>
      <c r="AN17" s="318">
        <v>0</v>
      </c>
      <c r="AO17" s="325">
        <v>0</v>
      </c>
      <c r="AP17" s="317">
        <v>0</v>
      </c>
      <c r="AQ17" s="318">
        <v>0</v>
      </c>
      <c r="AR17" s="325" t="s">
        <v>224</v>
      </c>
      <c r="AS17" s="317">
        <v>0</v>
      </c>
      <c r="AT17" s="318">
        <v>0</v>
      </c>
      <c r="AU17" s="325" t="s">
        <v>224</v>
      </c>
      <c r="AV17" s="317">
        <v>0</v>
      </c>
      <c r="AW17" s="318">
        <v>0</v>
      </c>
      <c r="AX17" s="325" t="s">
        <v>224</v>
      </c>
      <c r="AY17" s="317">
        <v>0</v>
      </c>
      <c r="AZ17" s="318">
        <v>0</v>
      </c>
      <c r="BA17" s="325" t="s">
        <v>224</v>
      </c>
      <c r="BB17" s="317">
        <v>0</v>
      </c>
      <c r="BC17" s="318">
        <v>0</v>
      </c>
      <c r="BD17" s="325" t="s">
        <v>224</v>
      </c>
      <c r="BE17" s="317">
        <v>1</v>
      </c>
      <c r="BF17" s="318">
        <v>0</v>
      </c>
      <c r="BG17" s="325">
        <v>0</v>
      </c>
      <c r="BH17" s="317">
        <v>1</v>
      </c>
      <c r="BI17" s="318">
        <v>0</v>
      </c>
      <c r="BJ17" s="325">
        <v>0</v>
      </c>
      <c r="BK17" s="317">
        <v>1830</v>
      </c>
      <c r="BL17" s="318">
        <v>477</v>
      </c>
      <c r="BM17" s="325">
        <v>0.35254988913525498</v>
      </c>
      <c r="BN17" s="317">
        <v>2</v>
      </c>
      <c r="BO17" s="318">
        <v>0</v>
      </c>
      <c r="BP17" s="325">
        <v>0</v>
      </c>
      <c r="BQ17" s="317">
        <v>12</v>
      </c>
      <c r="BR17" s="318">
        <v>0</v>
      </c>
      <c r="BS17" s="325">
        <v>0</v>
      </c>
    </row>
    <row r="18" spans="2:71" s="4" customFormat="1" x14ac:dyDescent="0.25">
      <c r="B18" s="314" t="s">
        <v>341</v>
      </c>
      <c r="C18" s="315">
        <v>82</v>
      </c>
      <c r="D18" s="318">
        <v>10</v>
      </c>
      <c r="E18" s="325">
        <v>0.13888888888888884</v>
      </c>
      <c r="F18" s="315">
        <v>0</v>
      </c>
      <c r="G18" s="318">
        <v>0</v>
      </c>
      <c r="H18" s="325" t="s">
        <v>224</v>
      </c>
      <c r="I18" s="317">
        <v>0</v>
      </c>
      <c r="J18" s="318">
        <v>0</v>
      </c>
      <c r="K18" s="325" t="s">
        <v>224</v>
      </c>
      <c r="L18" s="317">
        <v>0</v>
      </c>
      <c r="M18" s="318">
        <v>0</v>
      </c>
      <c r="N18" s="325" t="s">
        <v>224</v>
      </c>
      <c r="O18" s="317">
        <v>0</v>
      </c>
      <c r="P18" s="318">
        <v>0</v>
      </c>
      <c r="Q18" s="325" t="s">
        <v>224</v>
      </c>
      <c r="R18" s="317">
        <v>0</v>
      </c>
      <c r="S18" s="318">
        <v>0</v>
      </c>
      <c r="T18" s="325" t="s">
        <v>224</v>
      </c>
      <c r="U18" s="317">
        <v>0</v>
      </c>
      <c r="V18" s="318">
        <v>0</v>
      </c>
      <c r="W18" s="325" t="s">
        <v>224</v>
      </c>
      <c r="X18" s="317">
        <v>0</v>
      </c>
      <c r="Y18" s="318">
        <v>0</v>
      </c>
      <c r="Z18" s="325" t="s">
        <v>224</v>
      </c>
      <c r="AA18" s="317">
        <v>0</v>
      </c>
      <c r="AB18" s="318">
        <v>0</v>
      </c>
      <c r="AC18" s="325" t="s">
        <v>224</v>
      </c>
      <c r="AD18" s="317">
        <v>0</v>
      </c>
      <c r="AE18" s="318">
        <v>0</v>
      </c>
      <c r="AF18" s="325" t="s">
        <v>224</v>
      </c>
      <c r="AG18" s="317">
        <v>0</v>
      </c>
      <c r="AH18" s="318">
        <v>0</v>
      </c>
      <c r="AI18" s="325" t="s">
        <v>224</v>
      </c>
      <c r="AJ18" s="317">
        <v>0</v>
      </c>
      <c r="AK18" s="318">
        <v>0</v>
      </c>
      <c r="AL18" s="325" t="s">
        <v>224</v>
      </c>
      <c r="AM18" s="317">
        <v>0</v>
      </c>
      <c r="AN18" s="318">
        <v>0</v>
      </c>
      <c r="AO18" s="325" t="s">
        <v>224</v>
      </c>
      <c r="AP18" s="317">
        <v>0</v>
      </c>
      <c r="AQ18" s="318">
        <v>0</v>
      </c>
      <c r="AR18" s="325" t="s">
        <v>224</v>
      </c>
      <c r="AS18" s="317">
        <v>0</v>
      </c>
      <c r="AT18" s="318">
        <v>0</v>
      </c>
      <c r="AU18" s="325" t="s">
        <v>224</v>
      </c>
      <c r="AV18" s="317">
        <v>0</v>
      </c>
      <c r="AW18" s="318">
        <v>0</v>
      </c>
      <c r="AX18" s="325" t="s">
        <v>224</v>
      </c>
      <c r="AY18" s="317">
        <v>0</v>
      </c>
      <c r="AZ18" s="318">
        <v>0</v>
      </c>
      <c r="BA18" s="325" t="s">
        <v>224</v>
      </c>
      <c r="BB18" s="317">
        <v>0</v>
      </c>
      <c r="BC18" s="318">
        <v>0</v>
      </c>
      <c r="BD18" s="325" t="s">
        <v>224</v>
      </c>
      <c r="BE18" s="317">
        <v>0</v>
      </c>
      <c r="BF18" s="318">
        <v>0</v>
      </c>
      <c r="BG18" s="325" t="s">
        <v>224</v>
      </c>
      <c r="BH18" s="317">
        <v>0</v>
      </c>
      <c r="BI18" s="318">
        <v>0</v>
      </c>
      <c r="BJ18" s="325" t="s">
        <v>224</v>
      </c>
      <c r="BK18" s="317">
        <v>81</v>
      </c>
      <c r="BL18" s="318">
        <v>35</v>
      </c>
      <c r="BM18" s="325">
        <v>0.76086956521739135</v>
      </c>
      <c r="BN18" s="317">
        <v>0</v>
      </c>
      <c r="BO18" s="318">
        <v>0</v>
      </c>
      <c r="BP18" s="325" t="s">
        <v>224</v>
      </c>
      <c r="BQ18" s="317">
        <v>1</v>
      </c>
      <c r="BR18" s="318">
        <v>0</v>
      </c>
      <c r="BS18" s="325">
        <v>0</v>
      </c>
    </row>
    <row r="19" spans="2:71" s="4" customFormat="1" x14ac:dyDescent="0.25">
      <c r="B19" s="314" t="s">
        <v>385</v>
      </c>
      <c r="C19" s="315">
        <v>734</v>
      </c>
      <c r="D19" s="318">
        <v>221</v>
      </c>
      <c r="E19" s="325">
        <v>0.43079922027290452</v>
      </c>
      <c r="F19" s="315">
        <v>8</v>
      </c>
      <c r="G19" s="318">
        <v>1</v>
      </c>
      <c r="H19" s="325">
        <v>0.14285714285714279</v>
      </c>
      <c r="I19" s="317">
        <v>3</v>
      </c>
      <c r="J19" s="318">
        <v>0</v>
      </c>
      <c r="K19" s="325">
        <v>0</v>
      </c>
      <c r="L19" s="317">
        <v>1</v>
      </c>
      <c r="M19" s="318">
        <v>0</v>
      </c>
      <c r="N19" s="325">
        <v>0</v>
      </c>
      <c r="O19" s="317">
        <v>1</v>
      </c>
      <c r="P19" s="318">
        <v>1</v>
      </c>
      <c r="Q19" s="325" t="s">
        <v>224</v>
      </c>
      <c r="R19" s="317">
        <v>1</v>
      </c>
      <c r="S19" s="318">
        <v>0</v>
      </c>
      <c r="T19" s="325">
        <v>0</v>
      </c>
      <c r="U19" s="317">
        <v>0</v>
      </c>
      <c r="V19" s="318">
        <v>0</v>
      </c>
      <c r="W19" s="325" t="s">
        <v>224</v>
      </c>
      <c r="X19" s="317">
        <v>1</v>
      </c>
      <c r="Y19" s="318">
        <v>0</v>
      </c>
      <c r="Z19" s="325">
        <v>0</v>
      </c>
      <c r="AA19" s="317">
        <v>1</v>
      </c>
      <c r="AB19" s="318">
        <v>0</v>
      </c>
      <c r="AC19" s="325">
        <v>0</v>
      </c>
      <c r="AD19" s="317">
        <v>0</v>
      </c>
      <c r="AE19" s="318">
        <v>0</v>
      </c>
      <c r="AF19" s="325" t="s">
        <v>224</v>
      </c>
      <c r="AG19" s="317">
        <v>1</v>
      </c>
      <c r="AH19" s="318">
        <v>0</v>
      </c>
      <c r="AI19" s="325">
        <v>0</v>
      </c>
      <c r="AJ19" s="317">
        <v>0</v>
      </c>
      <c r="AK19" s="318">
        <v>0</v>
      </c>
      <c r="AL19" s="325" t="s">
        <v>224</v>
      </c>
      <c r="AM19" s="317">
        <v>0</v>
      </c>
      <c r="AN19" s="318">
        <v>0</v>
      </c>
      <c r="AO19" s="325" t="s">
        <v>224</v>
      </c>
      <c r="AP19" s="317">
        <v>0</v>
      </c>
      <c r="AQ19" s="318">
        <v>0</v>
      </c>
      <c r="AR19" s="325" t="s">
        <v>224</v>
      </c>
      <c r="AS19" s="317">
        <v>0</v>
      </c>
      <c r="AT19" s="318">
        <v>0</v>
      </c>
      <c r="AU19" s="325" t="s">
        <v>224</v>
      </c>
      <c r="AV19" s="317">
        <v>0</v>
      </c>
      <c r="AW19" s="318">
        <v>0</v>
      </c>
      <c r="AX19" s="325" t="s">
        <v>224</v>
      </c>
      <c r="AY19" s="317">
        <v>0</v>
      </c>
      <c r="AZ19" s="318">
        <v>0</v>
      </c>
      <c r="BA19" s="325" t="s">
        <v>224</v>
      </c>
      <c r="BB19" s="317">
        <v>1</v>
      </c>
      <c r="BC19" s="318">
        <v>0</v>
      </c>
      <c r="BD19" s="325">
        <v>0</v>
      </c>
      <c r="BE19" s="317">
        <v>0</v>
      </c>
      <c r="BF19" s="318">
        <v>0</v>
      </c>
      <c r="BG19" s="325" t="s">
        <v>224</v>
      </c>
      <c r="BH19" s="317">
        <v>0</v>
      </c>
      <c r="BI19" s="318">
        <v>0</v>
      </c>
      <c r="BJ19" s="325" t="s">
        <v>224</v>
      </c>
      <c r="BK19" s="317">
        <v>712</v>
      </c>
      <c r="BL19" s="318">
        <v>237</v>
      </c>
      <c r="BM19" s="325">
        <v>0.49894736842105258</v>
      </c>
      <c r="BN19" s="317">
        <v>1</v>
      </c>
      <c r="BO19" s="318">
        <v>0</v>
      </c>
      <c r="BP19" s="325">
        <v>0</v>
      </c>
      <c r="BQ19" s="317">
        <v>12</v>
      </c>
      <c r="BR19" s="318">
        <v>2</v>
      </c>
      <c r="BS19" s="325">
        <v>0.19999999999999996</v>
      </c>
    </row>
    <row r="20" spans="2:71" s="4" customFormat="1" x14ac:dyDescent="0.25">
      <c r="B20" s="314" t="s">
        <v>386</v>
      </c>
      <c r="C20" s="315">
        <v>403</v>
      </c>
      <c r="D20" s="318">
        <v>4</v>
      </c>
      <c r="E20" s="325">
        <v>1.0025062656641603E-2</v>
      </c>
      <c r="F20" s="315">
        <v>1</v>
      </c>
      <c r="G20" s="318">
        <v>0</v>
      </c>
      <c r="H20" s="325">
        <v>0</v>
      </c>
      <c r="I20" s="317">
        <v>0</v>
      </c>
      <c r="J20" s="318">
        <v>0</v>
      </c>
      <c r="K20" s="325" t="s">
        <v>224</v>
      </c>
      <c r="L20" s="317">
        <v>0</v>
      </c>
      <c r="M20" s="318">
        <v>0</v>
      </c>
      <c r="N20" s="325" t="s">
        <v>224</v>
      </c>
      <c r="O20" s="317">
        <v>0</v>
      </c>
      <c r="P20" s="318">
        <v>0</v>
      </c>
      <c r="Q20" s="325" t="s">
        <v>224</v>
      </c>
      <c r="R20" s="317">
        <v>0</v>
      </c>
      <c r="S20" s="318">
        <v>0</v>
      </c>
      <c r="T20" s="325" t="s">
        <v>224</v>
      </c>
      <c r="U20" s="317">
        <v>0</v>
      </c>
      <c r="V20" s="318">
        <v>0</v>
      </c>
      <c r="W20" s="325" t="s">
        <v>224</v>
      </c>
      <c r="X20" s="317">
        <v>0</v>
      </c>
      <c r="Y20" s="318">
        <v>0</v>
      </c>
      <c r="Z20" s="325" t="s">
        <v>224</v>
      </c>
      <c r="AA20" s="317">
        <v>0</v>
      </c>
      <c r="AB20" s="318">
        <v>0</v>
      </c>
      <c r="AC20" s="325" t="s">
        <v>224</v>
      </c>
      <c r="AD20" s="317">
        <v>1</v>
      </c>
      <c r="AE20" s="318">
        <v>0</v>
      </c>
      <c r="AF20" s="325">
        <v>0</v>
      </c>
      <c r="AG20" s="317">
        <v>1</v>
      </c>
      <c r="AH20" s="318">
        <v>1</v>
      </c>
      <c r="AI20" s="325" t="s">
        <v>224</v>
      </c>
      <c r="AJ20" s="317">
        <v>0</v>
      </c>
      <c r="AK20" s="318">
        <v>0</v>
      </c>
      <c r="AL20" s="325" t="s">
        <v>224</v>
      </c>
      <c r="AM20" s="317">
        <v>0</v>
      </c>
      <c r="AN20" s="318">
        <v>0</v>
      </c>
      <c r="AO20" s="325" t="s">
        <v>224</v>
      </c>
      <c r="AP20" s="317">
        <v>0</v>
      </c>
      <c r="AQ20" s="318">
        <v>0</v>
      </c>
      <c r="AR20" s="325" t="s">
        <v>224</v>
      </c>
      <c r="AS20" s="317">
        <v>0</v>
      </c>
      <c r="AT20" s="318">
        <v>0</v>
      </c>
      <c r="AU20" s="325" t="s">
        <v>224</v>
      </c>
      <c r="AV20" s="317">
        <v>0</v>
      </c>
      <c r="AW20" s="318">
        <v>0</v>
      </c>
      <c r="AX20" s="325" t="s">
        <v>224</v>
      </c>
      <c r="AY20" s="317">
        <v>0</v>
      </c>
      <c r="AZ20" s="318">
        <v>0</v>
      </c>
      <c r="BA20" s="325" t="s">
        <v>224</v>
      </c>
      <c r="BB20" s="317">
        <v>0</v>
      </c>
      <c r="BC20" s="318">
        <v>0</v>
      </c>
      <c r="BD20" s="325" t="s">
        <v>224</v>
      </c>
      <c r="BE20" s="317">
        <v>1</v>
      </c>
      <c r="BF20" s="318">
        <v>1</v>
      </c>
      <c r="BG20" s="325" t="s">
        <v>224</v>
      </c>
      <c r="BH20" s="317">
        <v>0</v>
      </c>
      <c r="BI20" s="318">
        <v>0</v>
      </c>
      <c r="BJ20" s="325" t="s">
        <v>224</v>
      </c>
      <c r="BK20" s="317">
        <v>393</v>
      </c>
      <c r="BL20" s="318">
        <v>121</v>
      </c>
      <c r="BM20" s="325">
        <v>0.44485294117647056</v>
      </c>
      <c r="BN20" s="317">
        <v>4</v>
      </c>
      <c r="BO20" s="318">
        <v>0</v>
      </c>
      <c r="BP20" s="325">
        <v>0</v>
      </c>
      <c r="BQ20" s="317">
        <v>4</v>
      </c>
      <c r="BR20" s="318">
        <v>0</v>
      </c>
      <c r="BS20" s="325">
        <v>0</v>
      </c>
    </row>
    <row r="21" spans="2:71" s="4" customFormat="1" x14ac:dyDescent="0.25">
      <c r="B21" s="314" t="s">
        <v>343</v>
      </c>
      <c r="C21" s="315">
        <v>709</v>
      </c>
      <c r="D21" s="318">
        <v>204</v>
      </c>
      <c r="E21" s="325">
        <v>0.40396039603960388</v>
      </c>
      <c r="F21" s="315">
        <v>4</v>
      </c>
      <c r="G21" s="318">
        <v>1</v>
      </c>
      <c r="H21" s="325">
        <v>0.33333333333333326</v>
      </c>
      <c r="I21" s="317">
        <v>0</v>
      </c>
      <c r="J21" s="318">
        <v>0</v>
      </c>
      <c r="K21" s="325" t="s">
        <v>224</v>
      </c>
      <c r="L21" s="317">
        <v>0</v>
      </c>
      <c r="M21" s="318">
        <v>0</v>
      </c>
      <c r="N21" s="325" t="s">
        <v>224</v>
      </c>
      <c r="O21" s="317">
        <v>1</v>
      </c>
      <c r="P21" s="318">
        <v>0</v>
      </c>
      <c r="Q21" s="325">
        <v>0</v>
      </c>
      <c r="R21" s="317">
        <v>0</v>
      </c>
      <c r="S21" s="318">
        <v>0</v>
      </c>
      <c r="T21" s="325" t="s">
        <v>224</v>
      </c>
      <c r="U21" s="317">
        <v>0</v>
      </c>
      <c r="V21" s="318">
        <v>0</v>
      </c>
      <c r="W21" s="325" t="s">
        <v>224</v>
      </c>
      <c r="X21" s="317">
        <v>0</v>
      </c>
      <c r="Y21" s="318">
        <v>0</v>
      </c>
      <c r="Z21" s="325" t="s">
        <v>224</v>
      </c>
      <c r="AA21" s="317">
        <v>0</v>
      </c>
      <c r="AB21" s="318">
        <v>0</v>
      </c>
      <c r="AC21" s="325" t="s">
        <v>224</v>
      </c>
      <c r="AD21" s="317">
        <v>3</v>
      </c>
      <c r="AE21" s="318">
        <v>1</v>
      </c>
      <c r="AF21" s="325">
        <v>0.5</v>
      </c>
      <c r="AG21" s="317">
        <v>3</v>
      </c>
      <c r="AH21" s="318">
        <v>1</v>
      </c>
      <c r="AI21" s="325">
        <v>0.5</v>
      </c>
      <c r="AJ21" s="317">
        <v>0</v>
      </c>
      <c r="AK21" s="318">
        <v>0</v>
      </c>
      <c r="AL21" s="325" t="s">
        <v>224</v>
      </c>
      <c r="AM21" s="317">
        <v>0</v>
      </c>
      <c r="AN21" s="318">
        <v>0</v>
      </c>
      <c r="AO21" s="325" t="s">
        <v>224</v>
      </c>
      <c r="AP21" s="317">
        <v>0</v>
      </c>
      <c r="AQ21" s="318">
        <v>0</v>
      </c>
      <c r="AR21" s="325" t="s">
        <v>224</v>
      </c>
      <c r="AS21" s="317">
        <v>0</v>
      </c>
      <c r="AT21" s="318">
        <v>0</v>
      </c>
      <c r="AU21" s="325" t="s">
        <v>224</v>
      </c>
      <c r="AV21" s="317">
        <v>0</v>
      </c>
      <c r="AW21" s="318">
        <v>0</v>
      </c>
      <c r="AX21" s="325" t="s">
        <v>224</v>
      </c>
      <c r="AY21" s="317">
        <v>0</v>
      </c>
      <c r="AZ21" s="318">
        <v>0</v>
      </c>
      <c r="BA21" s="325" t="s">
        <v>224</v>
      </c>
      <c r="BB21" s="317">
        <v>0</v>
      </c>
      <c r="BC21" s="318">
        <v>0</v>
      </c>
      <c r="BD21" s="325" t="s">
        <v>224</v>
      </c>
      <c r="BE21" s="317">
        <v>3</v>
      </c>
      <c r="BF21" s="318">
        <v>1</v>
      </c>
      <c r="BG21" s="325">
        <v>0.5</v>
      </c>
      <c r="BH21" s="317">
        <v>0</v>
      </c>
      <c r="BI21" s="318">
        <v>0</v>
      </c>
      <c r="BJ21" s="325" t="s">
        <v>224</v>
      </c>
      <c r="BK21" s="317">
        <v>681</v>
      </c>
      <c r="BL21" s="318">
        <v>201</v>
      </c>
      <c r="BM21" s="325">
        <v>0.41874999999999996</v>
      </c>
      <c r="BN21" s="317">
        <v>0</v>
      </c>
      <c r="BO21" s="318">
        <v>0</v>
      </c>
      <c r="BP21" s="325" t="s">
        <v>224</v>
      </c>
      <c r="BQ21" s="317">
        <v>21</v>
      </c>
      <c r="BR21" s="318">
        <v>1</v>
      </c>
      <c r="BS21" s="325">
        <v>5.0000000000000044E-2</v>
      </c>
    </row>
    <row r="22" spans="2:71" s="4" customFormat="1" x14ac:dyDescent="0.25">
      <c r="B22" s="314" t="s">
        <v>344</v>
      </c>
      <c r="C22" s="315">
        <v>1053</v>
      </c>
      <c r="D22" s="318">
        <v>-972</v>
      </c>
      <c r="E22" s="325">
        <v>-0.48</v>
      </c>
      <c r="F22" s="315">
        <v>14</v>
      </c>
      <c r="G22" s="318">
        <v>0</v>
      </c>
      <c r="H22" s="325">
        <v>0</v>
      </c>
      <c r="I22" s="317">
        <v>6</v>
      </c>
      <c r="J22" s="318">
        <v>0</v>
      </c>
      <c r="K22" s="325">
        <v>0</v>
      </c>
      <c r="L22" s="317">
        <v>2</v>
      </c>
      <c r="M22" s="318">
        <v>0</v>
      </c>
      <c r="N22" s="325">
        <v>0</v>
      </c>
      <c r="O22" s="317">
        <v>2</v>
      </c>
      <c r="P22" s="318">
        <v>0</v>
      </c>
      <c r="Q22" s="325">
        <v>0</v>
      </c>
      <c r="R22" s="317">
        <v>3</v>
      </c>
      <c r="S22" s="318">
        <v>0</v>
      </c>
      <c r="T22" s="325">
        <v>0</v>
      </c>
      <c r="U22" s="317">
        <v>0</v>
      </c>
      <c r="V22" s="318">
        <v>0</v>
      </c>
      <c r="W22" s="325" t="s">
        <v>224</v>
      </c>
      <c r="X22" s="317">
        <v>0</v>
      </c>
      <c r="Y22" s="318">
        <v>0</v>
      </c>
      <c r="Z22" s="325" t="s">
        <v>224</v>
      </c>
      <c r="AA22" s="317">
        <v>0</v>
      </c>
      <c r="AB22" s="318">
        <v>0</v>
      </c>
      <c r="AC22" s="325" t="s">
        <v>224</v>
      </c>
      <c r="AD22" s="317">
        <v>1</v>
      </c>
      <c r="AE22" s="318">
        <v>0</v>
      </c>
      <c r="AF22" s="325">
        <v>0</v>
      </c>
      <c r="AG22" s="317">
        <v>5</v>
      </c>
      <c r="AH22" s="318">
        <v>1</v>
      </c>
      <c r="AI22" s="325">
        <v>0.25</v>
      </c>
      <c r="AJ22" s="317">
        <v>1</v>
      </c>
      <c r="AK22" s="318">
        <v>0</v>
      </c>
      <c r="AL22" s="325">
        <v>0</v>
      </c>
      <c r="AM22" s="317">
        <v>0</v>
      </c>
      <c r="AN22" s="318">
        <v>0</v>
      </c>
      <c r="AO22" s="325" t="s">
        <v>224</v>
      </c>
      <c r="AP22" s="317">
        <v>0</v>
      </c>
      <c r="AQ22" s="318">
        <v>0</v>
      </c>
      <c r="AR22" s="325" t="s">
        <v>224</v>
      </c>
      <c r="AS22" s="317">
        <v>0</v>
      </c>
      <c r="AT22" s="318">
        <v>0</v>
      </c>
      <c r="AU22" s="325" t="s">
        <v>224</v>
      </c>
      <c r="AV22" s="317">
        <v>0</v>
      </c>
      <c r="AW22" s="318">
        <v>0</v>
      </c>
      <c r="AX22" s="325" t="s">
        <v>224</v>
      </c>
      <c r="AY22" s="317">
        <v>0</v>
      </c>
      <c r="AZ22" s="318">
        <v>0</v>
      </c>
      <c r="BA22" s="325" t="s">
        <v>224</v>
      </c>
      <c r="BB22" s="317">
        <v>0</v>
      </c>
      <c r="BC22" s="318">
        <v>0</v>
      </c>
      <c r="BD22" s="325" t="s">
        <v>224</v>
      </c>
      <c r="BE22" s="317">
        <v>3</v>
      </c>
      <c r="BF22" s="318">
        <v>1</v>
      </c>
      <c r="BG22" s="325">
        <v>0.5</v>
      </c>
      <c r="BH22" s="317">
        <v>1</v>
      </c>
      <c r="BI22" s="318">
        <v>0</v>
      </c>
      <c r="BJ22" s="325">
        <v>0</v>
      </c>
      <c r="BK22" s="317">
        <v>1022</v>
      </c>
      <c r="BL22" s="318">
        <v>327</v>
      </c>
      <c r="BM22" s="325">
        <v>0.47050359712230216</v>
      </c>
      <c r="BN22" s="317">
        <v>1</v>
      </c>
      <c r="BO22" s="318">
        <v>0</v>
      </c>
      <c r="BP22" s="325">
        <v>0</v>
      </c>
      <c r="BQ22" s="317">
        <v>11</v>
      </c>
      <c r="BR22" s="318">
        <v>0</v>
      </c>
      <c r="BS22" s="325">
        <v>0</v>
      </c>
    </row>
    <row r="23" spans="2:71" s="4" customFormat="1" x14ac:dyDescent="0.25">
      <c r="B23" s="314" t="s">
        <v>345</v>
      </c>
      <c r="C23" s="315">
        <v>202</v>
      </c>
      <c r="D23" s="318">
        <v>-27</v>
      </c>
      <c r="E23" s="325">
        <v>-0.11790393013100442</v>
      </c>
      <c r="F23" s="315">
        <v>0</v>
      </c>
      <c r="G23" s="318">
        <v>0</v>
      </c>
      <c r="H23" s="325" t="s">
        <v>224</v>
      </c>
      <c r="I23" s="317">
        <v>0</v>
      </c>
      <c r="J23" s="318">
        <v>0</v>
      </c>
      <c r="K23" s="325" t="s">
        <v>224</v>
      </c>
      <c r="L23" s="317">
        <v>0</v>
      </c>
      <c r="M23" s="318">
        <v>0</v>
      </c>
      <c r="N23" s="325" t="s">
        <v>224</v>
      </c>
      <c r="O23" s="317">
        <v>0</v>
      </c>
      <c r="P23" s="318">
        <v>0</v>
      </c>
      <c r="Q23" s="325" t="s">
        <v>224</v>
      </c>
      <c r="R23" s="317">
        <v>0</v>
      </c>
      <c r="S23" s="318">
        <v>0</v>
      </c>
      <c r="T23" s="325" t="s">
        <v>224</v>
      </c>
      <c r="U23" s="317">
        <v>0</v>
      </c>
      <c r="V23" s="318">
        <v>0</v>
      </c>
      <c r="W23" s="325" t="s">
        <v>224</v>
      </c>
      <c r="X23" s="317">
        <v>0</v>
      </c>
      <c r="Y23" s="318">
        <v>0</v>
      </c>
      <c r="Z23" s="325" t="s">
        <v>224</v>
      </c>
      <c r="AA23" s="317">
        <v>0</v>
      </c>
      <c r="AB23" s="318">
        <v>0</v>
      </c>
      <c r="AC23" s="325" t="s">
        <v>224</v>
      </c>
      <c r="AD23" s="317">
        <v>0</v>
      </c>
      <c r="AE23" s="318">
        <v>0</v>
      </c>
      <c r="AF23" s="325" t="s">
        <v>224</v>
      </c>
      <c r="AG23" s="317">
        <v>0</v>
      </c>
      <c r="AH23" s="318">
        <v>0</v>
      </c>
      <c r="AI23" s="325" t="s">
        <v>224</v>
      </c>
      <c r="AJ23" s="317">
        <v>0</v>
      </c>
      <c r="AK23" s="318">
        <v>0</v>
      </c>
      <c r="AL23" s="325" t="s">
        <v>224</v>
      </c>
      <c r="AM23" s="317">
        <v>0</v>
      </c>
      <c r="AN23" s="318">
        <v>0</v>
      </c>
      <c r="AO23" s="325" t="s">
        <v>224</v>
      </c>
      <c r="AP23" s="317">
        <v>0</v>
      </c>
      <c r="AQ23" s="318">
        <v>0</v>
      </c>
      <c r="AR23" s="325" t="s">
        <v>224</v>
      </c>
      <c r="AS23" s="317">
        <v>0</v>
      </c>
      <c r="AT23" s="318">
        <v>0</v>
      </c>
      <c r="AU23" s="325" t="s">
        <v>224</v>
      </c>
      <c r="AV23" s="317">
        <v>0</v>
      </c>
      <c r="AW23" s="318">
        <v>0</v>
      </c>
      <c r="AX23" s="325" t="s">
        <v>224</v>
      </c>
      <c r="AY23" s="317">
        <v>0</v>
      </c>
      <c r="AZ23" s="318">
        <v>0</v>
      </c>
      <c r="BA23" s="325" t="s">
        <v>224</v>
      </c>
      <c r="BB23" s="317">
        <v>0</v>
      </c>
      <c r="BC23" s="318">
        <v>0</v>
      </c>
      <c r="BD23" s="325" t="s">
        <v>224</v>
      </c>
      <c r="BE23" s="317">
        <v>0</v>
      </c>
      <c r="BF23" s="318">
        <v>0</v>
      </c>
      <c r="BG23" s="325" t="s">
        <v>224</v>
      </c>
      <c r="BH23" s="317">
        <v>0</v>
      </c>
      <c r="BI23" s="318">
        <v>0</v>
      </c>
      <c r="BJ23" s="325" t="s">
        <v>224</v>
      </c>
      <c r="BK23" s="317">
        <v>197</v>
      </c>
      <c r="BL23" s="318">
        <v>62</v>
      </c>
      <c r="BM23" s="325">
        <v>0.45925925925925926</v>
      </c>
      <c r="BN23" s="317">
        <v>0</v>
      </c>
      <c r="BO23" s="318">
        <v>0</v>
      </c>
      <c r="BP23" s="325" t="s">
        <v>224</v>
      </c>
      <c r="BQ23" s="317">
        <v>5</v>
      </c>
      <c r="BR23" s="318">
        <v>0</v>
      </c>
      <c r="BS23" s="325">
        <v>0</v>
      </c>
    </row>
    <row r="24" spans="2:71" s="4" customFormat="1" x14ac:dyDescent="0.25">
      <c r="B24" s="314" t="s">
        <v>346</v>
      </c>
      <c r="C24" s="315">
        <v>345</v>
      </c>
      <c r="D24" s="318">
        <v>-219</v>
      </c>
      <c r="E24" s="325">
        <v>-0.38829787234042556</v>
      </c>
      <c r="F24" s="315">
        <v>5</v>
      </c>
      <c r="G24" s="318">
        <v>0</v>
      </c>
      <c r="H24" s="325">
        <v>0</v>
      </c>
      <c r="I24" s="317">
        <v>1</v>
      </c>
      <c r="J24" s="318">
        <v>0</v>
      </c>
      <c r="K24" s="325">
        <v>0</v>
      </c>
      <c r="L24" s="317">
        <v>2</v>
      </c>
      <c r="M24" s="318">
        <v>0</v>
      </c>
      <c r="N24" s="325">
        <v>0</v>
      </c>
      <c r="O24" s="317">
        <v>1</v>
      </c>
      <c r="P24" s="318">
        <v>0</v>
      </c>
      <c r="Q24" s="325">
        <v>0</v>
      </c>
      <c r="R24" s="317">
        <v>0</v>
      </c>
      <c r="S24" s="318">
        <v>0</v>
      </c>
      <c r="T24" s="325" t="s">
        <v>224</v>
      </c>
      <c r="U24" s="317">
        <v>0</v>
      </c>
      <c r="V24" s="318">
        <v>0</v>
      </c>
      <c r="W24" s="325" t="s">
        <v>224</v>
      </c>
      <c r="X24" s="317">
        <v>0</v>
      </c>
      <c r="Y24" s="318">
        <v>0</v>
      </c>
      <c r="Z24" s="325" t="s">
        <v>224</v>
      </c>
      <c r="AA24" s="317">
        <v>0</v>
      </c>
      <c r="AB24" s="318">
        <v>0</v>
      </c>
      <c r="AC24" s="325" t="s">
        <v>224</v>
      </c>
      <c r="AD24" s="317">
        <v>1</v>
      </c>
      <c r="AE24" s="318">
        <v>0</v>
      </c>
      <c r="AF24" s="325">
        <v>0</v>
      </c>
      <c r="AG24" s="317">
        <v>3</v>
      </c>
      <c r="AH24" s="318">
        <v>0</v>
      </c>
      <c r="AI24" s="325">
        <v>0</v>
      </c>
      <c r="AJ24" s="317">
        <v>1</v>
      </c>
      <c r="AK24" s="318">
        <v>0</v>
      </c>
      <c r="AL24" s="325">
        <v>0</v>
      </c>
      <c r="AM24" s="317">
        <v>0</v>
      </c>
      <c r="AN24" s="318">
        <v>0</v>
      </c>
      <c r="AO24" s="325" t="s">
        <v>224</v>
      </c>
      <c r="AP24" s="317">
        <v>0</v>
      </c>
      <c r="AQ24" s="318">
        <v>0</v>
      </c>
      <c r="AR24" s="325" t="s">
        <v>224</v>
      </c>
      <c r="AS24" s="317">
        <v>0</v>
      </c>
      <c r="AT24" s="318">
        <v>0</v>
      </c>
      <c r="AU24" s="325" t="s">
        <v>224</v>
      </c>
      <c r="AV24" s="317">
        <v>0</v>
      </c>
      <c r="AW24" s="318">
        <v>0</v>
      </c>
      <c r="AX24" s="325" t="s">
        <v>224</v>
      </c>
      <c r="AY24" s="317">
        <v>0</v>
      </c>
      <c r="AZ24" s="318">
        <v>0</v>
      </c>
      <c r="BA24" s="325" t="s">
        <v>224</v>
      </c>
      <c r="BB24" s="317">
        <v>0</v>
      </c>
      <c r="BC24" s="318">
        <v>0</v>
      </c>
      <c r="BD24" s="325" t="s">
        <v>224</v>
      </c>
      <c r="BE24" s="317">
        <v>1</v>
      </c>
      <c r="BF24" s="318">
        <v>0</v>
      </c>
      <c r="BG24" s="325">
        <v>0</v>
      </c>
      <c r="BH24" s="317">
        <v>1</v>
      </c>
      <c r="BI24" s="318">
        <v>0</v>
      </c>
      <c r="BJ24" s="325">
        <v>0</v>
      </c>
      <c r="BK24" s="317">
        <v>328</v>
      </c>
      <c r="BL24" s="318">
        <v>132</v>
      </c>
      <c r="BM24" s="325">
        <v>0.67346938775510212</v>
      </c>
      <c r="BN24" s="317">
        <v>1</v>
      </c>
      <c r="BO24" s="318">
        <v>0</v>
      </c>
      <c r="BP24" s="325">
        <v>0</v>
      </c>
      <c r="BQ24" s="317">
        <v>8</v>
      </c>
      <c r="BR24" s="318">
        <v>0</v>
      </c>
      <c r="BS24" s="325">
        <v>0</v>
      </c>
    </row>
    <row r="25" spans="2:71" s="4" customFormat="1" x14ac:dyDescent="0.25">
      <c r="B25" s="314" t="s">
        <v>40</v>
      </c>
      <c r="C25" s="315">
        <v>1762</v>
      </c>
      <c r="D25" s="318">
        <v>325</v>
      </c>
      <c r="E25" s="325">
        <v>0.22616562282533059</v>
      </c>
      <c r="F25" s="315">
        <v>60</v>
      </c>
      <c r="G25" s="318">
        <v>1</v>
      </c>
      <c r="H25" s="325">
        <v>1.6949152542372836E-2</v>
      </c>
      <c r="I25" s="317">
        <v>4</v>
      </c>
      <c r="J25" s="318">
        <v>1</v>
      </c>
      <c r="K25" s="325">
        <v>0.33333333333333326</v>
      </c>
      <c r="L25" s="317">
        <v>10</v>
      </c>
      <c r="M25" s="318">
        <v>0</v>
      </c>
      <c r="N25" s="325">
        <v>0</v>
      </c>
      <c r="O25" s="317">
        <v>16</v>
      </c>
      <c r="P25" s="318">
        <v>0</v>
      </c>
      <c r="Q25" s="325">
        <v>0</v>
      </c>
      <c r="R25" s="317">
        <v>29</v>
      </c>
      <c r="S25" s="318">
        <v>0</v>
      </c>
      <c r="T25" s="325">
        <v>0</v>
      </c>
      <c r="U25" s="317">
        <v>0</v>
      </c>
      <c r="V25" s="318">
        <v>0</v>
      </c>
      <c r="W25" s="325" t="s">
        <v>224</v>
      </c>
      <c r="X25" s="317">
        <v>1</v>
      </c>
      <c r="Y25" s="318">
        <v>0</v>
      </c>
      <c r="Z25" s="325">
        <v>0</v>
      </c>
      <c r="AA25" s="317">
        <v>0</v>
      </c>
      <c r="AB25" s="318">
        <v>0</v>
      </c>
      <c r="AC25" s="325" t="s">
        <v>224</v>
      </c>
      <c r="AD25" s="317">
        <v>0</v>
      </c>
      <c r="AE25" s="318">
        <v>0</v>
      </c>
      <c r="AF25" s="325" t="s">
        <v>224</v>
      </c>
      <c r="AG25" s="317">
        <v>24</v>
      </c>
      <c r="AH25" s="318">
        <v>0</v>
      </c>
      <c r="AI25" s="325">
        <v>0</v>
      </c>
      <c r="AJ25" s="317">
        <v>2</v>
      </c>
      <c r="AK25" s="318">
        <v>0</v>
      </c>
      <c r="AL25" s="325">
        <v>0</v>
      </c>
      <c r="AM25" s="317">
        <v>6</v>
      </c>
      <c r="AN25" s="318">
        <v>0</v>
      </c>
      <c r="AO25" s="325">
        <v>0</v>
      </c>
      <c r="AP25" s="317">
        <v>10</v>
      </c>
      <c r="AQ25" s="318">
        <v>0</v>
      </c>
      <c r="AR25" s="325">
        <v>0</v>
      </c>
      <c r="AS25" s="317">
        <v>0</v>
      </c>
      <c r="AT25" s="318">
        <v>0</v>
      </c>
      <c r="AU25" s="325" t="s">
        <v>224</v>
      </c>
      <c r="AV25" s="317">
        <v>2</v>
      </c>
      <c r="AW25" s="318">
        <v>0</v>
      </c>
      <c r="AX25" s="325">
        <v>0</v>
      </c>
      <c r="AY25" s="317">
        <v>4</v>
      </c>
      <c r="AZ25" s="318">
        <v>0</v>
      </c>
      <c r="BA25" s="325">
        <v>0</v>
      </c>
      <c r="BB25" s="317">
        <v>0</v>
      </c>
      <c r="BC25" s="318">
        <v>0</v>
      </c>
      <c r="BD25" s="325" t="s">
        <v>224</v>
      </c>
      <c r="BE25" s="317">
        <v>0</v>
      </c>
      <c r="BF25" s="318">
        <v>0</v>
      </c>
      <c r="BG25" s="325" t="s">
        <v>224</v>
      </c>
      <c r="BH25" s="317">
        <v>0</v>
      </c>
      <c r="BI25" s="318">
        <v>0</v>
      </c>
      <c r="BJ25" s="325" t="s">
        <v>224</v>
      </c>
      <c r="BK25" s="317">
        <v>1677</v>
      </c>
      <c r="BL25" s="318">
        <v>605</v>
      </c>
      <c r="BM25" s="325">
        <v>0.56436567164179108</v>
      </c>
      <c r="BN25" s="317">
        <v>0</v>
      </c>
      <c r="BO25" s="318">
        <v>0</v>
      </c>
      <c r="BP25" s="325" t="s">
        <v>224</v>
      </c>
      <c r="BQ25" s="317">
        <v>1</v>
      </c>
      <c r="BR25" s="318">
        <v>0</v>
      </c>
      <c r="BS25" s="325">
        <v>0</v>
      </c>
    </row>
    <row r="26" spans="2:71" s="4" customFormat="1" x14ac:dyDescent="0.25">
      <c r="B26" s="314" t="s">
        <v>347</v>
      </c>
      <c r="C26" s="315">
        <v>266</v>
      </c>
      <c r="D26" s="318">
        <v>-162</v>
      </c>
      <c r="E26" s="325">
        <v>-0.37850467289719625</v>
      </c>
      <c r="F26" s="315">
        <v>5</v>
      </c>
      <c r="G26" s="318">
        <v>0</v>
      </c>
      <c r="H26" s="325">
        <v>0</v>
      </c>
      <c r="I26" s="317">
        <v>0</v>
      </c>
      <c r="J26" s="318">
        <v>0</v>
      </c>
      <c r="K26" s="325" t="s">
        <v>224</v>
      </c>
      <c r="L26" s="317">
        <v>0</v>
      </c>
      <c r="M26" s="318">
        <v>0</v>
      </c>
      <c r="N26" s="325" t="s">
        <v>224</v>
      </c>
      <c r="O26" s="317">
        <v>2</v>
      </c>
      <c r="P26" s="318">
        <v>0</v>
      </c>
      <c r="Q26" s="325">
        <v>0</v>
      </c>
      <c r="R26" s="317">
        <v>3</v>
      </c>
      <c r="S26" s="318">
        <v>0</v>
      </c>
      <c r="T26" s="325">
        <v>0</v>
      </c>
      <c r="U26" s="317">
        <v>0</v>
      </c>
      <c r="V26" s="318">
        <v>0</v>
      </c>
      <c r="W26" s="325" t="s">
        <v>224</v>
      </c>
      <c r="X26" s="317">
        <v>0</v>
      </c>
      <c r="Y26" s="318">
        <v>0</v>
      </c>
      <c r="Z26" s="325" t="s">
        <v>224</v>
      </c>
      <c r="AA26" s="317">
        <v>0</v>
      </c>
      <c r="AB26" s="318">
        <v>0</v>
      </c>
      <c r="AC26" s="325" t="s">
        <v>224</v>
      </c>
      <c r="AD26" s="317">
        <v>0</v>
      </c>
      <c r="AE26" s="318">
        <v>0</v>
      </c>
      <c r="AF26" s="325" t="s">
        <v>224</v>
      </c>
      <c r="AG26" s="317">
        <v>4</v>
      </c>
      <c r="AH26" s="318">
        <v>0</v>
      </c>
      <c r="AI26" s="325">
        <v>0</v>
      </c>
      <c r="AJ26" s="317">
        <v>1</v>
      </c>
      <c r="AK26" s="318">
        <v>0</v>
      </c>
      <c r="AL26" s="325">
        <v>0</v>
      </c>
      <c r="AM26" s="317">
        <v>0</v>
      </c>
      <c r="AN26" s="318">
        <v>0</v>
      </c>
      <c r="AO26" s="325" t="s">
        <v>224</v>
      </c>
      <c r="AP26" s="317">
        <v>1</v>
      </c>
      <c r="AQ26" s="318">
        <v>0</v>
      </c>
      <c r="AR26" s="325">
        <v>0</v>
      </c>
      <c r="AS26" s="317">
        <v>0</v>
      </c>
      <c r="AT26" s="318">
        <v>0</v>
      </c>
      <c r="AU26" s="325" t="s">
        <v>224</v>
      </c>
      <c r="AV26" s="317">
        <v>0</v>
      </c>
      <c r="AW26" s="318">
        <v>0</v>
      </c>
      <c r="AX26" s="325" t="s">
        <v>224</v>
      </c>
      <c r="AY26" s="317">
        <v>0</v>
      </c>
      <c r="AZ26" s="318">
        <v>0</v>
      </c>
      <c r="BA26" s="325" t="s">
        <v>224</v>
      </c>
      <c r="BB26" s="317">
        <v>0</v>
      </c>
      <c r="BC26" s="318">
        <v>0</v>
      </c>
      <c r="BD26" s="325" t="s">
        <v>224</v>
      </c>
      <c r="BE26" s="317">
        <v>2</v>
      </c>
      <c r="BF26" s="318">
        <v>0</v>
      </c>
      <c r="BG26" s="325">
        <v>0</v>
      </c>
      <c r="BH26" s="317">
        <v>0</v>
      </c>
      <c r="BI26" s="318">
        <v>0</v>
      </c>
      <c r="BJ26" s="325" t="s">
        <v>224</v>
      </c>
      <c r="BK26" s="317">
        <v>239</v>
      </c>
      <c r="BL26" s="318">
        <v>100</v>
      </c>
      <c r="BM26" s="325">
        <v>0.71942446043165464</v>
      </c>
      <c r="BN26" s="317">
        <v>3</v>
      </c>
      <c r="BO26" s="318">
        <v>0</v>
      </c>
      <c r="BP26" s="325">
        <v>0</v>
      </c>
      <c r="BQ26" s="317">
        <v>15</v>
      </c>
      <c r="BR26" s="318">
        <v>1</v>
      </c>
      <c r="BS26" s="325">
        <v>7.1428571428571397E-2</v>
      </c>
    </row>
    <row r="27" spans="2:71" s="4" customFormat="1" x14ac:dyDescent="0.25">
      <c r="B27" s="314" t="s">
        <v>348</v>
      </c>
      <c r="C27" s="315">
        <v>385</v>
      </c>
      <c r="D27" s="318">
        <v>1</v>
      </c>
      <c r="E27" s="325">
        <v>2.6041666666667407E-3</v>
      </c>
      <c r="F27" s="315">
        <v>2</v>
      </c>
      <c r="G27" s="318">
        <v>0</v>
      </c>
      <c r="H27" s="325">
        <v>0</v>
      </c>
      <c r="I27" s="317">
        <v>1</v>
      </c>
      <c r="J27" s="318">
        <v>0</v>
      </c>
      <c r="K27" s="325">
        <v>0</v>
      </c>
      <c r="L27" s="317">
        <v>1</v>
      </c>
      <c r="M27" s="318">
        <v>0</v>
      </c>
      <c r="N27" s="325">
        <v>0</v>
      </c>
      <c r="O27" s="317">
        <v>0</v>
      </c>
      <c r="P27" s="318">
        <v>0</v>
      </c>
      <c r="Q27" s="325" t="s">
        <v>224</v>
      </c>
      <c r="R27" s="317">
        <v>0</v>
      </c>
      <c r="S27" s="318">
        <v>0</v>
      </c>
      <c r="T27" s="325" t="s">
        <v>224</v>
      </c>
      <c r="U27" s="317">
        <v>0</v>
      </c>
      <c r="V27" s="318">
        <v>0</v>
      </c>
      <c r="W27" s="325" t="s">
        <v>224</v>
      </c>
      <c r="X27" s="317">
        <v>0</v>
      </c>
      <c r="Y27" s="318">
        <v>0</v>
      </c>
      <c r="Z27" s="325" t="s">
        <v>224</v>
      </c>
      <c r="AA27" s="317">
        <v>0</v>
      </c>
      <c r="AB27" s="318">
        <v>0</v>
      </c>
      <c r="AC27" s="325" t="s">
        <v>224</v>
      </c>
      <c r="AD27" s="317">
        <v>0</v>
      </c>
      <c r="AE27" s="318">
        <v>0</v>
      </c>
      <c r="AF27" s="325" t="s">
        <v>224</v>
      </c>
      <c r="AG27" s="317">
        <v>1</v>
      </c>
      <c r="AH27" s="318">
        <v>0</v>
      </c>
      <c r="AI27" s="325">
        <v>0</v>
      </c>
      <c r="AJ27" s="317">
        <v>0</v>
      </c>
      <c r="AK27" s="318">
        <v>0</v>
      </c>
      <c r="AL27" s="325" t="s">
        <v>224</v>
      </c>
      <c r="AM27" s="317">
        <v>0</v>
      </c>
      <c r="AN27" s="318">
        <v>0</v>
      </c>
      <c r="AO27" s="325" t="s">
        <v>224</v>
      </c>
      <c r="AP27" s="317">
        <v>0</v>
      </c>
      <c r="AQ27" s="318">
        <v>0</v>
      </c>
      <c r="AR27" s="325" t="s">
        <v>224</v>
      </c>
      <c r="AS27" s="317">
        <v>0</v>
      </c>
      <c r="AT27" s="318">
        <v>0</v>
      </c>
      <c r="AU27" s="325" t="s">
        <v>224</v>
      </c>
      <c r="AV27" s="317">
        <v>0</v>
      </c>
      <c r="AW27" s="318">
        <v>0</v>
      </c>
      <c r="AX27" s="325" t="s">
        <v>224</v>
      </c>
      <c r="AY27" s="317">
        <v>0</v>
      </c>
      <c r="AZ27" s="318">
        <v>0</v>
      </c>
      <c r="BA27" s="325" t="s">
        <v>224</v>
      </c>
      <c r="BB27" s="317">
        <v>0</v>
      </c>
      <c r="BC27" s="318">
        <v>0</v>
      </c>
      <c r="BD27" s="325" t="s">
        <v>224</v>
      </c>
      <c r="BE27" s="317">
        <v>0</v>
      </c>
      <c r="BF27" s="318">
        <v>0</v>
      </c>
      <c r="BG27" s="325" t="s">
        <v>224</v>
      </c>
      <c r="BH27" s="317">
        <v>1</v>
      </c>
      <c r="BI27" s="318">
        <v>0</v>
      </c>
      <c r="BJ27" s="325">
        <v>0</v>
      </c>
      <c r="BK27" s="317">
        <v>378</v>
      </c>
      <c r="BL27" s="318">
        <v>150</v>
      </c>
      <c r="BM27" s="325">
        <v>0.65789473684210531</v>
      </c>
      <c r="BN27" s="317">
        <v>1</v>
      </c>
      <c r="BO27" s="318">
        <v>0</v>
      </c>
      <c r="BP27" s="325">
        <v>0</v>
      </c>
      <c r="BQ27" s="317">
        <v>3</v>
      </c>
      <c r="BR27" s="318">
        <v>0</v>
      </c>
      <c r="BS27" s="325">
        <v>0</v>
      </c>
    </row>
    <row r="28" spans="2:71" s="4" customFormat="1" x14ac:dyDescent="0.25">
      <c r="B28" s="314" t="s">
        <v>349</v>
      </c>
      <c r="C28" s="315">
        <v>57</v>
      </c>
      <c r="D28" s="318">
        <v>-15</v>
      </c>
      <c r="E28" s="325">
        <v>-0.20833333333333337</v>
      </c>
      <c r="F28" s="315">
        <v>0</v>
      </c>
      <c r="G28" s="318">
        <v>0</v>
      </c>
      <c r="H28" s="325" t="s">
        <v>224</v>
      </c>
      <c r="I28" s="317">
        <v>0</v>
      </c>
      <c r="J28" s="318">
        <v>0</v>
      </c>
      <c r="K28" s="325" t="s">
        <v>224</v>
      </c>
      <c r="L28" s="317">
        <v>0</v>
      </c>
      <c r="M28" s="318">
        <v>0</v>
      </c>
      <c r="N28" s="325" t="s">
        <v>224</v>
      </c>
      <c r="O28" s="317">
        <v>0</v>
      </c>
      <c r="P28" s="318">
        <v>0</v>
      </c>
      <c r="Q28" s="325" t="s">
        <v>224</v>
      </c>
      <c r="R28" s="317">
        <v>0</v>
      </c>
      <c r="S28" s="318">
        <v>0</v>
      </c>
      <c r="T28" s="325" t="s">
        <v>224</v>
      </c>
      <c r="U28" s="317">
        <v>0</v>
      </c>
      <c r="V28" s="318">
        <v>0</v>
      </c>
      <c r="W28" s="325" t="s">
        <v>224</v>
      </c>
      <c r="X28" s="317">
        <v>0</v>
      </c>
      <c r="Y28" s="318">
        <v>0</v>
      </c>
      <c r="Z28" s="325" t="s">
        <v>224</v>
      </c>
      <c r="AA28" s="317">
        <v>0</v>
      </c>
      <c r="AB28" s="318">
        <v>0</v>
      </c>
      <c r="AC28" s="325" t="s">
        <v>224</v>
      </c>
      <c r="AD28" s="317">
        <v>0</v>
      </c>
      <c r="AE28" s="318">
        <v>0</v>
      </c>
      <c r="AF28" s="325" t="s">
        <v>224</v>
      </c>
      <c r="AG28" s="317">
        <v>3</v>
      </c>
      <c r="AH28" s="318">
        <v>0</v>
      </c>
      <c r="AI28" s="325">
        <v>0</v>
      </c>
      <c r="AJ28" s="317">
        <v>0</v>
      </c>
      <c r="AK28" s="318">
        <v>0</v>
      </c>
      <c r="AL28" s="325" t="s">
        <v>224</v>
      </c>
      <c r="AM28" s="317">
        <v>0</v>
      </c>
      <c r="AN28" s="318">
        <v>0</v>
      </c>
      <c r="AO28" s="325" t="s">
        <v>224</v>
      </c>
      <c r="AP28" s="317">
        <v>0</v>
      </c>
      <c r="AQ28" s="318">
        <v>0</v>
      </c>
      <c r="AR28" s="325" t="s">
        <v>224</v>
      </c>
      <c r="AS28" s="317">
        <v>0</v>
      </c>
      <c r="AT28" s="318">
        <v>0</v>
      </c>
      <c r="AU28" s="325" t="s">
        <v>224</v>
      </c>
      <c r="AV28" s="317">
        <v>0</v>
      </c>
      <c r="AW28" s="318">
        <v>0</v>
      </c>
      <c r="AX28" s="325" t="s">
        <v>224</v>
      </c>
      <c r="AY28" s="317">
        <v>0</v>
      </c>
      <c r="AZ28" s="318">
        <v>0</v>
      </c>
      <c r="BA28" s="325" t="s">
        <v>224</v>
      </c>
      <c r="BB28" s="317">
        <v>0</v>
      </c>
      <c r="BC28" s="318">
        <v>0</v>
      </c>
      <c r="BD28" s="325" t="s">
        <v>224</v>
      </c>
      <c r="BE28" s="317">
        <v>3</v>
      </c>
      <c r="BF28" s="318">
        <v>0</v>
      </c>
      <c r="BG28" s="325">
        <v>0</v>
      </c>
      <c r="BH28" s="317">
        <v>0</v>
      </c>
      <c r="BI28" s="318">
        <v>0</v>
      </c>
      <c r="BJ28" s="325" t="s">
        <v>224</v>
      </c>
      <c r="BK28" s="317">
        <v>50</v>
      </c>
      <c r="BL28" s="318">
        <v>18</v>
      </c>
      <c r="BM28" s="325">
        <v>0.5625</v>
      </c>
      <c r="BN28" s="317">
        <v>1</v>
      </c>
      <c r="BO28" s="318">
        <v>0</v>
      </c>
      <c r="BP28" s="325">
        <v>0</v>
      </c>
      <c r="BQ28" s="317">
        <v>3</v>
      </c>
      <c r="BR28" s="318">
        <v>0</v>
      </c>
      <c r="BS28" s="325">
        <v>0</v>
      </c>
    </row>
    <row r="29" spans="2:71" s="4" customFormat="1" x14ac:dyDescent="0.25">
      <c r="B29" s="314" t="s">
        <v>42</v>
      </c>
      <c r="C29" s="315">
        <v>1275</v>
      </c>
      <c r="D29" s="318">
        <v>824</v>
      </c>
      <c r="E29" s="325">
        <v>1.8270509977827052</v>
      </c>
      <c r="F29" s="315">
        <v>7</v>
      </c>
      <c r="G29" s="318">
        <v>0</v>
      </c>
      <c r="H29" s="325">
        <v>0</v>
      </c>
      <c r="I29" s="317">
        <v>0</v>
      </c>
      <c r="J29" s="318">
        <v>0</v>
      </c>
      <c r="K29" s="325" t="s">
        <v>224</v>
      </c>
      <c r="L29" s="317">
        <v>0</v>
      </c>
      <c r="M29" s="318">
        <v>0</v>
      </c>
      <c r="N29" s="325" t="s">
        <v>224</v>
      </c>
      <c r="O29" s="317">
        <v>1</v>
      </c>
      <c r="P29" s="318">
        <v>0</v>
      </c>
      <c r="Q29" s="325">
        <v>0</v>
      </c>
      <c r="R29" s="317">
        <v>2</v>
      </c>
      <c r="S29" s="318">
        <v>0</v>
      </c>
      <c r="T29" s="325">
        <v>0</v>
      </c>
      <c r="U29" s="317">
        <v>3</v>
      </c>
      <c r="V29" s="318">
        <v>0</v>
      </c>
      <c r="W29" s="325">
        <v>0</v>
      </c>
      <c r="X29" s="317">
        <v>0</v>
      </c>
      <c r="Y29" s="318">
        <v>0</v>
      </c>
      <c r="Z29" s="325" t="s">
        <v>224</v>
      </c>
      <c r="AA29" s="317">
        <v>0</v>
      </c>
      <c r="AB29" s="318">
        <v>0</v>
      </c>
      <c r="AC29" s="325" t="s">
        <v>224</v>
      </c>
      <c r="AD29" s="317">
        <v>1</v>
      </c>
      <c r="AE29" s="318">
        <v>0</v>
      </c>
      <c r="AF29" s="325">
        <v>0</v>
      </c>
      <c r="AG29" s="317">
        <v>13</v>
      </c>
      <c r="AH29" s="318">
        <v>0</v>
      </c>
      <c r="AI29" s="325">
        <v>0</v>
      </c>
      <c r="AJ29" s="317">
        <v>3</v>
      </c>
      <c r="AK29" s="318">
        <v>0</v>
      </c>
      <c r="AL29" s="325">
        <v>0</v>
      </c>
      <c r="AM29" s="317">
        <v>2</v>
      </c>
      <c r="AN29" s="318">
        <v>0</v>
      </c>
      <c r="AO29" s="325">
        <v>0</v>
      </c>
      <c r="AP29" s="317">
        <v>3</v>
      </c>
      <c r="AQ29" s="318">
        <v>0</v>
      </c>
      <c r="AR29" s="325">
        <v>0</v>
      </c>
      <c r="AS29" s="317">
        <v>0</v>
      </c>
      <c r="AT29" s="318">
        <v>0</v>
      </c>
      <c r="AU29" s="325" t="s">
        <v>224</v>
      </c>
      <c r="AV29" s="317">
        <v>3</v>
      </c>
      <c r="AW29" s="318">
        <v>0</v>
      </c>
      <c r="AX29" s="325">
        <v>0</v>
      </c>
      <c r="AY29" s="317">
        <v>0</v>
      </c>
      <c r="AZ29" s="318">
        <v>0</v>
      </c>
      <c r="BA29" s="325" t="s">
        <v>224</v>
      </c>
      <c r="BB29" s="317">
        <v>0</v>
      </c>
      <c r="BC29" s="318">
        <v>0</v>
      </c>
      <c r="BD29" s="325" t="s">
        <v>224</v>
      </c>
      <c r="BE29" s="317">
        <v>2</v>
      </c>
      <c r="BF29" s="318">
        <v>0</v>
      </c>
      <c r="BG29" s="325">
        <v>0</v>
      </c>
      <c r="BH29" s="317">
        <v>0</v>
      </c>
      <c r="BI29" s="318">
        <v>0</v>
      </c>
      <c r="BJ29" s="325" t="s">
        <v>224</v>
      </c>
      <c r="BK29" s="317">
        <v>1251</v>
      </c>
      <c r="BL29" s="318">
        <v>545</v>
      </c>
      <c r="BM29" s="325">
        <v>0.77195467422096309</v>
      </c>
      <c r="BN29" s="317">
        <v>1</v>
      </c>
      <c r="BO29" s="318">
        <v>0</v>
      </c>
      <c r="BP29" s="325">
        <v>0</v>
      </c>
      <c r="BQ29" s="317">
        <v>3</v>
      </c>
      <c r="BR29" s="318">
        <v>0</v>
      </c>
      <c r="BS29" s="325">
        <v>0</v>
      </c>
    </row>
    <row r="30" spans="2:71" s="4" customFormat="1" x14ac:dyDescent="0.25">
      <c r="B30" s="314" t="s">
        <v>350</v>
      </c>
      <c r="C30" s="315">
        <v>1966</v>
      </c>
      <c r="D30" s="318">
        <v>-727</v>
      </c>
      <c r="E30" s="325">
        <v>-0.26995915336056442</v>
      </c>
      <c r="F30" s="315">
        <v>32</v>
      </c>
      <c r="G30" s="318">
        <v>1</v>
      </c>
      <c r="H30" s="325">
        <v>3.2258064516129004E-2</v>
      </c>
      <c r="I30" s="317">
        <v>8</v>
      </c>
      <c r="J30" s="318">
        <v>0</v>
      </c>
      <c r="K30" s="325">
        <v>0</v>
      </c>
      <c r="L30" s="317">
        <v>6</v>
      </c>
      <c r="M30" s="318">
        <v>0</v>
      </c>
      <c r="N30" s="325">
        <v>0</v>
      </c>
      <c r="O30" s="317">
        <v>7</v>
      </c>
      <c r="P30" s="318">
        <v>0</v>
      </c>
      <c r="Q30" s="325">
        <v>0</v>
      </c>
      <c r="R30" s="317">
        <v>8</v>
      </c>
      <c r="S30" s="318">
        <v>1</v>
      </c>
      <c r="T30" s="325">
        <v>0.14285714285714279</v>
      </c>
      <c r="U30" s="317">
        <v>1</v>
      </c>
      <c r="V30" s="318">
        <v>0</v>
      </c>
      <c r="W30" s="325">
        <v>0</v>
      </c>
      <c r="X30" s="317">
        <v>0</v>
      </c>
      <c r="Y30" s="318">
        <v>0</v>
      </c>
      <c r="Z30" s="325" t="s">
        <v>224</v>
      </c>
      <c r="AA30" s="317">
        <v>0</v>
      </c>
      <c r="AB30" s="318">
        <v>0</v>
      </c>
      <c r="AC30" s="325" t="s">
        <v>224</v>
      </c>
      <c r="AD30" s="317">
        <v>2</v>
      </c>
      <c r="AE30" s="318">
        <v>0</v>
      </c>
      <c r="AF30" s="325">
        <v>0</v>
      </c>
      <c r="AG30" s="317">
        <v>5</v>
      </c>
      <c r="AH30" s="318">
        <v>1</v>
      </c>
      <c r="AI30" s="325">
        <v>0.25</v>
      </c>
      <c r="AJ30" s="317">
        <v>0</v>
      </c>
      <c r="AK30" s="318">
        <v>0</v>
      </c>
      <c r="AL30" s="325" t="s">
        <v>224</v>
      </c>
      <c r="AM30" s="317">
        <v>0</v>
      </c>
      <c r="AN30" s="318">
        <v>0</v>
      </c>
      <c r="AO30" s="325" t="s">
        <v>224</v>
      </c>
      <c r="AP30" s="317">
        <v>0</v>
      </c>
      <c r="AQ30" s="318">
        <v>0</v>
      </c>
      <c r="AR30" s="325" t="s">
        <v>224</v>
      </c>
      <c r="AS30" s="317">
        <v>0</v>
      </c>
      <c r="AT30" s="318">
        <v>0</v>
      </c>
      <c r="AU30" s="325" t="s">
        <v>224</v>
      </c>
      <c r="AV30" s="317">
        <v>0</v>
      </c>
      <c r="AW30" s="318">
        <v>0</v>
      </c>
      <c r="AX30" s="325" t="s">
        <v>224</v>
      </c>
      <c r="AY30" s="317">
        <v>0</v>
      </c>
      <c r="AZ30" s="318">
        <v>0</v>
      </c>
      <c r="BA30" s="325" t="s">
        <v>224</v>
      </c>
      <c r="BB30" s="317">
        <v>0</v>
      </c>
      <c r="BC30" s="318">
        <v>0</v>
      </c>
      <c r="BD30" s="325" t="s">
        <v>224</v>
      </c>
      <c r="BE30" s="317">
        <v>4</v>
      </c>
      <c r="BF30" s="318">
        <v>1</v>
      </c>
      <c r="BG30" s="325">
        <v>0.33333333333333326</v>
      </c>
      <c r="BH30" s="317">
        <v>1</v>
      </c>
      <c r="BI30" s="318">
        <v>0</v>
      </c>
      <c r="BJ30" s="325">
        <v>0</v>
      </c>
      <c r="BK30" s="317">
        <v>1926</v>
      </c>
      <c r="BL30" s="318">
        <v>603</v>
      </c>
      <c r="BM30" s="325">
        <v>0.45578231292517013</v>
      </c>
      <c r="BN30" s="317">
        <v>0</v>
      </c>
      <c r="BO30" s="318">
        <v>0</v>
      </c>
      <c r="BP30" s="325" t="s">
        <v>224</v>
      </c>
      <c r="BQ30" s="317">
        <v>3</v>
      </c>
      <c r="BR30" s="318">
        <v>1</v>
      </c>
      <c r="BS30" s="325">
        <v>0.5</v>
      </c>
    </row>
    <row r="31" spans="2:71" s="4" customFormat="1" x14ac:dyDescent="0.25">
      <c r="B31" s="314" t="s">
        <v>351</v>
      </c>
      <c r="C31" s="315">
        <v>349</v>
      </c>
      <c r="D31" s="318">
        <v>27</v>
      </c>
      <c r="E31" s="325">
        <v>8.3850931677018625E-2</v>
      </c>
      <c r="F31" s="315">
        <v>0</v>
      </c>
      <c r="G31" s="318">
        <v>0</v>
      </c>
      <c r="H31" s="325" t="s">
        <v>224</v>
      </c>
      <c r="I31" s="317">
        <v>0</v>
      </c>
      <c r="J31" s="318">
        <v>0</v>
      </c>
      <c r="K31" s="325" t="s">
        <v>224</v>
      </c>
      <c r="L31" s="317">
        <v>0</v>
      </c>
      <c r="M31" s="318">
        <v>0</v>
      </c>
      <c r="N31" s="325" t="s">
        <v>224</v>
      </c>
      <c r="O31" s="317">
        <v>0</v>
      </c>
      <c r="P31" s="318">
        <v>0</v>
      </c>
      <c r="Q31" s="325" t="s">
        <v>224</v>
      </c>
      <c r="R31" s="317">
        <v>0</v>
      </c>
      <c r="S31" s="318">
        <v>0</v>
      </c>
      <c r="T31" s="325" t="s">
        <v>224</v>
      </c>
      <c r="U31" s="317">
        <v>0</v>
      </c>
      <c r="V31" s="318">
        <v>0</v>
      </c>
      <c r="W31" s="325" t="s">
        <v>224</v>
      </c>
      <c r="X31" s="317">
        <v>0</v>
      </c>
      <c r="Y31" s="318">
        <v>0</v>
      </c>
      <c r="Z31" s="325" t="s">
        <v>224</v>
      </c>
      <c r="AA31" s="317">
        <v>0</v>
      </c>
      <c r="AB31" s="318">
        <v>0</v>
      </c>
      <c r="AC31" s="325" t="s">
        <v>224</v>
      </c>
      <c r="AD31" s="317">
        <v>0</v>
      </c>
      <c r="AE31" s="318">
        <v>0</v>
      </c>
      <c r="AF31" s="325" t="s">
        <v>224</v>
      </c>
      <c r="AG31" s="317">
        <v>0</v>
      </c>
      <c r="AH31" s="318">
        <v>0</v>
      </c>
      <c r="AI31" s="325" t="s">
        <v>224</v>
      </c>
      <c r="AJ31" s="317">
        <v>0</v>
      </c>
      <c r="AK31" s="318">
        <v>0</v>
      </c>
      <c r="AL31" s="325" t="s">
        <v>224</v>
      </c>
      <c r="AM31" s="317">
        <v>0</v>
      </c>
      <c r="AN31" s="318">
        <v>0</v>
      </c>
      <c r="AO31" s="325" t="s">
        <v>224</v>
      </c>
      <c r="AP31" s="317">
        <v>0</v>
      </c>
      <c r="AQ31" s="318">
        <v>0</v>
      </c>
      <c r="AR31" s="325" t="s">
        <v>224</v>
      </c>
      <c r="AS31" s="317">
        <v>0</v>
      </c>
      <c r="AT31" s="318">
        <v>0</v>
      </c>
      <c r="AU31" s="325" t="s">
        <v>224</v>
      </c>
      <c r="AV31" s="317">
        <v>0</v>
      </c>
      <c r="AW31" s="318">
        <v>0</v>
      </c>
      <c r="AX31" s="325" t="s">
        <v>224</v>
      </c>
      <c r="AY31" s="317">
        <v>0</v>
      </c>
      <c r="AZ31" s="318">
        <v>0</v>
      </c>
      <c r="BA31" s="325" t="s">
        <v>224</v>
      </c>
      <c r="BB31" s="317">
        <v>0</v>
      </c>
      <c r="BC31" s="318">
        <v>0</v>
      </c>
      <c r="BD31" s="325" t="s">
        <v>224</v>
      </c>
      <c r="BE31" s="317">
        <v>0</v>
      </c>
      <c r="BF31" s="318">
        <v>0</v>
      </c>
      <c r="BG31" s="325" t="s">
        <v>224</v>
      </c>
      <c r="BH31" s="317">
        <v>0</v>
      </c>
      <c r="BI31" s="318">
        <v>0</v>
      </c>
      <c r="BJ31" s="325" t="s">
        <v>224</v>
      </c>
      <c r="BK31" s="317">
        <v>349</v>
      </c>
      <c r="BL31" s="318">
        <v>75</v>
      </c>
      <c r="BM31" s="325">
        <v>0.27372262773722622</v>
      </c>
      <c r="BN31" s="317">
        <v>0</v>
      </c>
      <c r="BO31" s="318">
        <v>0</v>
      </c>
      <c r="BP31" s="325" t="s">
        <v>224</v>
      </c>
      <c r="BQ31" s="317">
        <v>0</v>
      </c>
      <c r="BR31" s="318" t="s">
        <v>224</v>
      </c>
      <c r="BS31" s="325" t="s">
        <v>224</v>
      </c>
    </row>
    <row r="32" spans="2:71" s="4" customFormat="1" x14ac:dyDescent="0.25">
      <c r="B32" s="314" t="s">
        <v>44</v>
      </c>
      <c r="C32" s="315">
        <v>1300</v>
      </c>
      <c r="D32" s="318">
        <v>691</v>
      </c>
      <c r="E32" s="325">
        <v>1.1346469622331692</v>
      </c>
      <c r="F32" s="315">
        <v>8</v>
      </c>
      <c r="G32" s="318">
        <v>0</v>
      </c>
      <c r="H32" s="325">
        <v>0</v>
      </c>
      <c r="I32" s="317">
        <v>0</v>
      </c>
      <c r="J32" s="318">
        <v>0</v>
      </c>
      <c r="K32" s="325" t="s">
        <v>224</v>
      </c>
      <c r="L32" s="317">
        <v>0</v>
      </c>
      <c r="M32" s="318">
        <v>0</v>
      </c>
      <c r="N32" s="325" t="s">
        <v>224</v>
      </c>
      <c r="O32" s="317">
        <v>2</v>
      </c>
      <c r="P32" s="318">
        <v>0</v>
      </c>
      <c r="Q32" s="325">
        <v>0</v>
      </c>
      <c r="R32" s="317">
        <v>6</v>
      </c>
      <c r="S32" s="318">
        <v>0</v>
      </c>
      <c r="T32" s="325">
        <v>0</v>
      </c>
      <c r="U32" s="317">
        <v>0</v>
      </c>
      <c r="V32" s="318">
        <v>0</v>
      </c>
      <c r="W32" s="325" t="s">
        <v>224</v>
      </c>
      <c r="X32" s="317">
        <v>0</v>
      </c>
      <c r="Y32" s="318">
        <v>0</v>
      </c>
      <c r="Z32" s="325" t="s">
        <v>224</v>
      </c>
      <c r="AA32" s="317">
        <v>0</v>
      </c>
      <c r="AB32" s="318">
        <v>0</v>
      </c>
      <c r="AC32" s="325" t="s">
        <v>224</v>
      </c>
      <c r="AD32" s="317">
        <v>0</v>
      </c>
      <c r="AE32" s="318">
        <v>0</v>
      </c>
      <c r="AF32" s="325" t="s">
        <v>224</v>
      </c>
      <c r="AG32" s="317">
        <v>15</v>
      </c>
      <c r="AH32" s="318">
        <v>0</v>
      </c>
      <c r="AI32" s="325">
        <v>0</v>
      </c>
      <c r="AJ32" s="317">
        <v>9</v>
      </c>
      <c r="AK32" s="318">
        <v>0</v>
      </c>
      <c r="AL32" s="325">
        <v>0</v>
      </c>
      <c r="AM32" s="317">
        <v>3</v>
      </c>
      <c r="AN32" s="318">
        <v>0</v>
      </c>
      <c r="AO32" s="325">
        <v>0</v>
      </c>
      <c r="AP32" s="317">
        <v>0</v>
      </c>
      <c r="AQ32" s="318">
        <v>0</v>
      </c>
      <c r="AR32" s="325" t="s">
        <v>224</v>
      </c>
      <c r="AS32" s="317">
        <v>0</v>
      </c>
      <c r="AT32" s="318">
        <v>0</v>
      </c>
      <c r="AU32" s="325" t="s">
        <v>224</v>
      </c>
      <c r="AV32" s="317">
        <v>0</v>
      </c>
      <c r="AW32" s="318">
        <v>0</v>
      </c>
      <c r="AX32" s="325" t="s">
        <v>224</v>
      </c>
      <c r="AY32" s="317">
        <v>1</v>
      </c>
      <c r="AZ32" s="318">
        <v>0</v>
      </c>
      <c r="BA32" s="325">
        <v>0</v>
      </c>
      <c r="BB32" s="317">
        <v>2</v>
      </c>
      <c r="BC32" s="318">
        <v>0</v>
      </c>
      <c r="BD32" s="325">
        <v>0</v>
      </c>
      <c r="BE32" s="317">
        <v>0</v>
      </c>
      <c r="BF32" s="318">
        <v>0</v>
      </c>
      <c r="BG32" s="325" t="s">
        <v>224</v>
      </c>
      <c r="BH32" s="317">
        <v>0</v>
      </c>
      <c r="BI32" s="318">
        <v>0</v>
      </c>
      <c r="BJ32" s="325" t="s">
        <v>224</v>
      </c>
      <c r="BK32" s="317">
        <v>1277</v>
      </c>
      <c r="BL32" s="318">
        <v>281</v>
      </c>
      <c r="BM32" s="325">
        <v>0.28212851405622486</v>
      </c>
      <c r="BN32" s="317">
        <v>0</v>
      </c>
      <c r="BO32" s="318">
        <v>0</v>
      </c>
      <c r="BP32" s="325" t="s">
        <v>224</v>
      </c>
      <c r="BQ32" s="317">
        <v>0</v>
      </c>
      <c r="BR32" s="318" t="s">
        <v>224</v>
      </c>
      <c r="BS32" s="325" t="s">
        <v>224</v>
      </c>
    </row>
    <row r="33" spans="1:71" s="4" customFormat="1" x14ac:dyDescent="0.25">
      <c r="B33" s="314" t="s">
        <v>352</v>
      </c>
      <c r="C33" s="315">
        <v>128</v>
      </c>
      <c r="D33" s="318">
        <v>-74</v>
      </c>
      <c r="E33" s="325">
        <v>-0.36633663366336633</v>
      </c>
      <c r="F33" s="315">
        <v>1</v>
      </c>
      <c r="G33" s="318">
        <v>0</v>
      </c>
      <c r="H33" s="325">
        <v>0</v>
      </c>
      <c r="I33" s="317">
        <v>0</v>
      </c>
      <c r="J33" s="318">
        <v>0</v>
      </c>
      <c r="K33" s="325" t="s">
        <v>224</v>
      </c>
      <c r="L33" s="317">
        <v>1</v>
      </c>
      <c r="M33" s="318">
        <v>0</v>
      </c>
      <c r="N33" s="325">
        <v>0</v>
      </c>
      <c r="O33" s="317">
        <v>0</v>
      </c>
      <c r="P33" s="318">
        <v>0</v>
      </c>
      <c r="Q33" s="325" t="s">
        <v>224</v>
      </c>
      <c r="R33" s="317">
        <v>0</v>
      </c>
      <c r="S33" s="318">
        <v>0</v>
      </c>
      <c r="T33" s="325" t="s">
        <v>224</v>
      </c>
      <c r="U33" s="317">
        <v>0</v>
      </c>
      <c r="V33" s="318">
        <v>0</v>
      </c>
      <c r="W33" s="325" t="s">
        <v>224</v>
      </c>
      <c r="X33" s="317">
        <v>0</v>
      </c>
      <c r="Y33" s="318">
        <v>0</v>
      </c>
      <c r="Z33" s="325" t="s">
        <v>224</v>
      </c>
      <c r="AA33" s="317">
        <v>0</v>
      </c>
      <c r="AB33" s="318">
        <v>0</v>
      </c>
      <c r="AC33" s="325" t="s">
        <v>224</v>
      </c>
      <c r="AD33" s="317">
        <v>0</v>
      </c>
      <c r="AE33" s="318">
        <v>0</v>
      </c>
      <c r="AF33" s="325" t="s">
        <v>224</v>
      </c>
      <c r="AG33" s="317">
        <v>0</v>
      </c>
      <c r="AH33" s="318">
        <v>0</v>
      </c>
      <c r="AI33" s="325" t="s">
        <v>224</v>
      </c>
      <c r="AJ33" s="317">
        <v>0</v>
      </c>
      <c r="AK33" s="318">
        <v>0</v>
      </c>
      <c r="AL33" s="325" t="s">
        <v>224</v>
      </c>
      <c r="AM33" s="317">
        <v>0</v>
      </c>
      <c r="AN33" s="318">
        <v>0</v>
      </c>
      <c r="AO33" s="325" t="s">
        <v>224</v>
      </c>
      <c r="AP33" s="317">
        <v>0</v>
      </c>
      <c r="AQ33" s="318">
        <v>0</v>
      </c>
      <c r="AR33" s="325" t="s">
        <v>224</v>
      </c>
      <c r="AS33" s="317">
        <v>0</v>
      </c>
      <c r="AT33" s="318">
        <v>0</v>
      </c>
      <c r="AU33" s="325" t="s">
        <v>224</v>
      </c>
      <c r="AV33" s="317">
        <v>0</v>
      </c>
      <c r="AW33" s="318">
        <v>0</v>
      </c>
      <c r="AX33" s="325" t="s">
        <v>224</v>
      </c>
      <c r="AY33" s="317">
        <v>0</v>
      </c>
      <c r="AZ33" s="318">
        <v>0</v>
      </c>
      <c r="BA33" s="325" t="s">
        <v>224</v>
      </c>
      <c r="BB33" s="317">
        <v>0</v>
      </c>
      <c r="BC33" s="318">
        <v>0</v>
      </c>
      <c r="BD33" s="325" t="s">
        <v>224</v>
      </c>
      <c r="BE33" s="317">
        <v>0</v>
      </c>
      <c r="BF33" s="318">
        <v>0</v>
      </c>
      <c r="BG33" s="325" t="s">
        <v>224</v>
      </c>
      <c r="BH33" s="317">
        <v>0</v>
      </c>
      <c r="BI33" s="318">
        <v>0</v>
      </c>
      <c r="BJ33" s="325" t="s">
        <v>224</v>
      </c>
      <c r="BK33" s="317">
        <v>126</v>
      </c>
      <c r="BL33" s="318">
        <v>41</v>
      </c>
      <c r="BM33" s="325">
        <v>0.48235294117647065</v>
      </c>
      <c r="BN33" s="317">
        <v>0</v>
      </c>
      <c r="BO33" s="318">
        <v>0</v>
      </c>
      <c r="BP33" s="325" t="s">
        <v>224</v>
      </c>
      <c r="BQ33" s="317">
        <v>1</v>
      </c>
      <c r="BR33" s="318">
        <v>0</v>
      </c>
      <c r="BS33" s="325">
        <v>0</v>
      </c>
    </row>
    <row r="34" spans="1:71" s="4" customFormat="1" x14ac:dyDescent="0.25">
      <c r="B34" s="314" t="s">
        <v>353</v>
      </c>
      <c r="C34" s="315">
        <v>124</v>
      </c>
      <c r="D34" s="318">
        <v>16</v>
      </c>
      <c r="E34" s="325">
        <v>0.14814814814814814</v>
      </c>
      <c r="F34" s="315">
        <v>1</v>
      </c>
      <c r="G34" s="318">
        <v>0</v>
      </c>
      <c r="H34" s="325">
        <v>0</v>
      </c>
      <c r="I34" s="317">
        <v>0</v>
      </c>
      <c r="J34" s="318">
        <v>0</v>
      </c>
      <c r="K34" s="325" t="s">
        <v>224</v>
      </c>
      <c r="L34" s="317">
        <v>0</v>
      </c>
      <c r="M34" s="318">
        <v>0</v>
      </c>
      <c r="N34" s="325" t="s">
        <v>224</v>
      </c>
      <c r="O34" s="317">
        <v>0</v>
      </c>
      <c r="P34" s="318">
        <v>0</v>
      </c>
      <c r="Q34" s="325" t="s">
        <v>224</v>
      </c>
      <c r="R34" s="317">
        <v>1</v>
      </c>
      <c r="S34" s="318">
        <v>0</v>
      </c>
      <c r="T34" s="325">
        <v>0</v>
      </c>
      <c r="U34" s="317">
        <v>0</v>
      </c>
      <c r="V34" s="318">
        <v>0</v>
      </c>
      <c r="W34" s="325" t="s">
        <v>224</v>
      </c>
      <c r="X34" s="317">
        <v>0</v>
      </c>
      <c r="Y34" s="318">
        <v>0</v>
      </c>
      <c r="Z34" s="325" t="s">
        <v>224</v>
      </c>
      <c r="AA34" s="317">
        <v>0</v>
      </c>
      <c r="AB34" s="318">
        <v>0</v>
      </c>
      <c r="AC34" s="325" t="s">
        <v>224</v>
      </c>
      <c r="AD34" s="317">
        <v>0</v>
      </c>
      <c r="AE34" s="318">
        <v>0</v>
      </c>
      <c r="AF34" s="325" t="s">
        <v>224</v>
      </c>
      <c r="AG34" s="317">
        <v>2</v>
      </c>
      <c r="AH34" s="318">
        <v>1</v>
      </c>
      <c r="AI34" s="325">
        <v>1</v>
      </c>
      <c r="AJ34" s="317">
        <v>0</v>
      </c>
      <c r="AK34" s="318">
        <v>0</v>
      </c>
      <c r="AL34" s="325" t="s">
        <v>224</v>
      </c>
      <c r="AM34" s="317">
        <v>0</v>
      </c>
      <c r="AN34" s="318">
        <v>0</v>
      </c>
      <c r="AO34" s="325" t="s">
        <v>224</v>
      </c>
      <c r="AP34" s="317">
        <v>0</v>
      </c>
      <c r="AQ34" s="318">
        <v>0</v>
      </c>
      <c r="AR34" s="325" t="s">
        <v>224</v>
      </c>
      <c r="AS34" s="317">
        <v>0</v>
      </c>
      <c r="AT34" s="318">
        <v>0</v>
      </c>
      <c r="AU34" s="325" t="s">
        <v>224</v>
      </c>
      <c r="AV34" s="317">
        <v>0</v>
      </c>
      <c r="AW34" s="318">
        <v>0</v>
      </c>
      <c r="AX34" s="325" t="s">
        <v>224</v>
      </c>
      <c r="AY34" s="317">
        <v>0</v>
      </c>
      <c r="AZ34" s="318">
        <v>0</v>
      </c>
      <c r="BA34" s="325" t="s">
        <v>224</v>
      </c>
      <c r="BB34" s="317">
        <v>0</v>
      </c>
      <c r="BC34" s="318">
        <v>0</v>
      </c>
      <c r="BD34" s="325" t="s">
        <v>224</v>
      </c>
      <c r="BE34" s="317">
        <v>1</v>
      </c>
      <c r="BF34" s="318">
        <v>1</v>
      </c>
      <c r="BG34" s="325" t="s">
        <v>224</v>
      </c>
      <c r="BH34" s="317">
        <v>1</v>
      </c>
      <c r="BI34" s="318">
        <v>0</v>
      </c>
      <c r="BJ34" s="325">
        <v>0</v>
      </c>
      <c r="BK34" s="317">
        <v>118</v>
      </c>
      <c r="BL34" s="318">
        <v>32</v>
      </c>
      <c r="BM34" s="325">
        <v>0.37209302325581395</v>
      </c>
      <c r="BN34" s="317">
        <v>1</v>
      </c>
      <c r="BO34" s="318">
        <v>0</v>
      </c>
      <c r="BP34" s="325">
        <v>0</v>
      </c>
      <c r="BQ34" s="317">
        <v>2</v>
      </c>
      <c r="BR34" s="318">
        <v>0</v>
      </c>
      <c r="BS34" s="325">
        <v>0</v>
      </c>
    </row>
    <row r="35" spans="1:71" s="4" customFormat="1" x14ac:dyDescent="0.25">
      <c r="B35" s="314" t="s">
        <v>354</v>
      </c>
      <c r="C35" s="315">
        <v>383</v>
      </c>
      <c r="D35" s="318">
        <v>-46</v>
      </c>
      <c r="E35" s="325">
        <v>-0.10722610722610726</v>
      </c>
      <c r="F35" s="315">
        <v>1</v>
      </c>
      <c r="G35" s="318">
        <v>0</v>
      </c>
      <c r="H35" s="325">
        <v>0</v>
      </c>
      <c r="I35" s="317">
        <v>0</v>
      </c>
      <c r="J35" s="318">
        <v>0</v>
      </c>
      <c r="K35" s="325" t="s">
        <v>224</v>
      </c>
      <c r="L35" s="317">
        <v>0</v>
      </c>
      <c r="M35" s="318">
        <v>0</v>
      </c>
      <c r="N35" s="325" t="s">
        <v>224</v>
      </c>
      <c r="O35" s="317">
        <v>0</v>
      </c>
      <c r="P35" s="318">
        <v>0</v>
      </c>
      <c r="Q35" s="325" t="s">
        <v>224</v>
      </c>
      <c r="R35" s="317">
        <v>0</v>
      </c>
      <c r="S35" s="318">
        <v>0</v>
      </c>
      <c r="T35" s="325" t="s">
        <v>224</v>
      </c>
      <c r="U35" s="317">
        <v>0</v>
      </c>
      <c r="V35" s="318">
        <v>0</v>
      </c>
      <c r="W35" s="325" t="s">
        <v>224</v>
      </c>
      <c r="X35" s="317">
        <v>0</v>
      </c>
      <c r="Y35" s="318">
        <v>0</v>
      </c>
      <c r="Z35" s="325" t="s">
        <v>224</v>
      </c>
      <c r="AA35" s="317">
        <v>0</v>
      </c>
      <c r="AB35" s="318">
        <v>0</v>
      </c>
      <c r="AC35" s="325" t="s">
        <v>224</v>
      </c>
      <c r="AD35" s="317">
        <v>1</v>
      </c>
      <c r="AE35" s="318">
        <v>0</v>
      </c>
      <c r="AF35" s="325">
        <v>0</v>
      </c>
      <c r="AG35" s="317">
        <v>1</v>
      </c>
      <c r="AH35" s="318">
        <v>0</v>
      </c>
      <c r="AI35" s="325">
        <v>0</v>
      </c>
      <c r="AJ35" s="317">
        <v>0</v>
      </c>
      <c r="AK35" s="318">
        <v>0</v>
      </c>
      <c r="AL35" s="325" t="s">
        <v>224</v>
      </c>
      <c r="AM35" s="317">
        <v>0</v>
      </c>
      <c r="AN35" s="318">
        <v>0</v>
      </c>
      <c r="AO35" s="325" t="s">
        <v>224</v>
      </c>
      <c r="AP35" s="317">
        <v>1</v>
      </c>
      <c r="AQ35" s="318">
        <v>0</v>
      </c>
      <c r="AR35" s="325">
        <v>0</v>
      </c>
      <c r="AS35" s="317">
        <v>0</v>
      </c>
      <c r="AT35" s="318">
        <v>0</v>
      </c>
      <c r="AU35" s="325" t="s">
        <v>224</v>
      </c>
      <c r="AV35" s="317">
        <v>0</v>
      </c>
      <c r="AW35" s="318">
        <v>0</v>
      </c>
      <c r="AX35" s="325" t="s">
        <v>224</v>
      </c>
      <c r="AY35" s="317">
        <v>0</v>
      </c>
      <c r="AZ35" s="318">
        <v>0</v>
      </c>
      <c r="BA35" s="325" t="s">
        <v>224</v>
      </c>
      <c r="BB35" s="317">
        <v>0</v>
      </c>
      <c r="BC35" s="318">
        <v>0</v>
      </c>
      <c r="BD35" s="325" t="s">
        <v>224</v>
      </c>
      <c r="BE35" s="317">
        <v>0</v>
      </c>
      <c r="BF35" s="318">
        <v>0</v>
      </c>
      <c r="BG35" s="325" t="s">
        <v>224</v>
      </c>
      <c r="BH35" s="317">
        <v>0</v>
      </c>
      <c r="BI35" s="318">
        <v>0</v>
      </c>
      <c r="BJ35" s="325" t="s">
        <v>224</v>
      </c>
      <c r="BK35" s="317">
        <v>376</v>
      </c>
      <c r="BL35" s="318">
        <v>136</v>
      </c>
      <c r="BM35" s="325">
        <v>0.56666666666666665</v>
      </c>
      <c r="BN35" s="317">
        <v>0</v>
      </c>
      <c r="BO35" s="318">
        <v>0</v>
      </c>
      <c r="BP35" s="325" t="s">
        <v>224</v>
      </c>
      <c r="BQ35" s="317">
        <v>5</v>
      </c>
      <c r="BR35" s="318">
        <v>0</v>
      </c>
      <c r="BS35" s="325">
        <v>0</v>
      </c>
    </row>
    <row r="36" spans="1:71" s="4" customFormat="1" x14ac:dyDescent="0.25">
      <c r="B36" s="314" t="s">
        <v>387</v>
      </c>
      <c r="C36" s="315">
        <v>56</v>
      </c>
      <c r="D36" s="318">
        <v>-8</v>
      </c>
      <c r="E36" s="325">
        <v>-0.125</v>
      </c>
      <c r="F36" s="315">
        <v>0</v>
      </c>
      <c r="G36" s="318">
        <v>0</v>
      </c>
      <c r="H36" s="325" t="s">
        <v>224</v>
      </c>
      <c r="I36" s="317">
        <v>0</v>
      </c>
      <c r="J36" s="318">
        <v>0</v>
      </c>
      <c r="K36" s="325" t="s">
        <v>224</v>
      </c>
      <c r="L36" s="317">
        <v>0</v>
      </c>
      <c r="M36" s="318">
        <v>0</v>
      </c>
      <c r="N36" s="325" t="s">
        <v>224</v>
      </c>
      <c r="O36" s="317">
        <v>0</v>
      </c>
      <c r="P36" s="318">
        <v>0</v>
      </c>
      <c r="Q36" s="325" t="s">
        <v>224</v>
      </c>
      <c r="R36" s="317">
        <v>0</v>
      </c>
      <c r="S36" s="318">
        <v>0</v>
      </c>
      <c r="T36" s="325" t="s">
        <v>224</v>
      </c>
      <c r="U36" s="317">
        <v>0</v>
      </c>
      <c r="V36" s="318">
        <v>0</v>
      </c>
      <c r="W36" s="325" t="s">
        <v>224</v>
      </c>
      <c r="X36" s="317">
        <v>0</v>
      </c>
      <c r="Y36" s="318">
        <v>0</v>
      </c>
      <c r="Z36" s="325" t="s">
        <v>224</v>
      </c>
      <c r="AA36" s="317">
        <v>0</v>
      </c>
      <c r="AB36" s="318">
        <v>0</v>
      </c>
      <c r="AC36" s="325" t="s">
        <v>224</v>
      </c>
      <c r="AD36" s="317">
        <v>0</v>
      </c>
      <c r="AE36" s="318">
        <v>0</v>
      </c>
      <c r="AF36" s="325" t="s">
        <v>224</v>
      </c>
      <c r="AG36" s="317">
        <v>1</v>
      </c>
      <c r="AH36" s="318">
        <v>0</v>
      </c>
      <c r="AI36" s="325">
        <v>0</v>
      </c>
      <c r="AJ36" s="317">
        <v>0</v>
      </c>
      <c r="AK36" s="318">
        <v>0</v>
      </c>
      <c r="AL36" s="325" t="s">
        <v>224</v>
      </c>
      <c r="AM36" s="317">
        <v>0</v>
      </c>
      <c r="AN36" s="318">
        <v>0</v>
      </c>
      <c r="AO36" s="325" t="s">
        <v>224</v>
      </c>
      <c r="AP36" s="317">
        <v>0</v>
      </c>
      <c r="AQ36" s="318">
        <v>0</v>
      </c>
      <c r="AR36" s="325" t="s">
        <v>224</v>
      </c>
      <c r="AS36" s="317">
        <v>0</v>
      </c>
      <c r="AT36" s="318">
        <v>0</v>
      </c>
      <c r="AU36" s="325" t="s">
        <v>224</v>
      </c>
      <c r="AV36" s="317">
        <v>0</v>
      </c>
      <c r="AW36" s="318">
        <v>0</v>
      </c>
      <c r="AX36" s="325" t="s">
        <v>224</v>
      </c>
      <c r="AY36" s="317">
        <v>0</v>
      </c>
      <c r="AZ36" s="318">
        <v>0</v>
      </c>
      <c r="BA36" s="325" t="s">
        <v>224</v>
      </c>
      <c r="BB36" s="317">
        <v>0</v>
      </c>
      <c r="BC36" s="318">
        <v>0</v>
      </c>
      <c r="BD36" s="325" t="s">
        <v>224</v>
      </c>
      <c r="BE36" s="317">
        <v>1</v>
      </c>
      <c r="BF36" s="318">
        <v>0</v>
      </c>
      <c r="BG36" s="325">
        <v>0</v>
      </c>
      <c r="BH36" s="317">
        <v>0</v>
      </c>
      <c r="BI36" s="318">
        <v>0</v>
      </c>
      <c r="BJ36" s="325" t="s">
        <v>224</v>
      </c>
      <c r="BK36" s="317">
        <v>51</v>
      </c>
      <c r="BL36" s="318">
        <v>-207</v>
      </c>
      <c r="BM36" s="325">
        <v>-0.80232558139534882</v>
      </c>
      <c r="BN36" s="317">
        <v>1</v>
      </c>
      <c r="BO36" s="318">
        <v>0</v>
      </c>
      <c r="BP36" s="325">
        <v>0</v>
      </c>
      <c r="BQ36" s="317">
        <v>3</v>
      </c>
      <c r="BR36" s="318" t="s">
        <v>224</v>
      </c>
      <c r="BS36" s="325" t="s">
        <v>224</v>
      </c>
    </row>
    <row r="37" spans="1:71" s="4" customFormat="1" x14ac:dyDescent="0.25">
      <c r="B37" s="314" t="s">
        <v>356</v>
      </c>
      <c r="C37" s="315">
        <v>80</v>
      </c>
      <c r="D37" s="318">
        <v>-62</v>
      </c>
      <c r="E37" s="325">
        <v>-0.43661971830985913</v>
      </c>
      <c r="F37" s="315">
        <v>1</v>
      </c>
      <c r="G37" s="318">
        <v>0</v>
      </c>
      <c r="H37" s="325">
        <v>0</v>
      </c>
      <c r="I37" s="317">
        <v>0</v>
      </c>
      <c r="J37" s="318">
        <v>0</v>
      </c>
      <c r="K37" s="325" t="s">
        <v>224</v>
      </c>
      <c r="L37" s="317">
        <v>0</v>
      </c>
      <c r="M37" s="318">
        <v>0</v>
      </c>
      <c r="N37" s="325" t="s">
        <v>224</v>
      </c>
      <c r="O37" s="317">
        <v>0</v>
      </c>
      <c r="P37" s="318">
        <v>0</v>
      </c>
      <c r="Q37" s="325" t="s">
        <v>224</v>
      </c>
      <c r="R37" s="317">
        <v>0</v>
      </c>
      <c r="S37" s="318">
        <v>0</v>
      </c>
      <c r="T37" s="325" t="s">
        <v>224</v>
      </c>
      <c r="U37" s="317">
        <v>0</v>
      </c>
      <c r="V37" s="318">
        <v>0</v>
      </c>
      <c r="W37" s="325" t="s">
        <v>224</v>
      </c>
      <c r="X37" s="317">
        <v>0</v>
      </c>
      <c r="Y37" s="318">
        <v>0</v>
      </c>
      <c r="Z37" s="325" t="s">
        <v>224</v>
      </c>
      <c r="AA37" s="317">
        <v>0</v>
      </c>
      <c r="AB37" s="318">
        <v>0</v>
      </c>
      <c r="AC37" s="325" t="s">
        <v>224</v>
      </c>
      <c r="AD37" s="317">
        <v>1</v>
      </c>
      <c r="AE37" s="318">
        <v>0</v>
      </c>
      <c r="AF37" s="325">
        <v>0</v>
      </c>
      <c r="AG37" s="317">
        <v>3</v>
      </c>
      <c r="AH37" s="318">
        <v>0</v>
      </c>
      <c r="AI37" s="325">
        <v>0</v>
      </c>
      <c r="AJ37" s="317">
        <v>0</v>
      </c>
      <c r="AK37" s="318">
        <v>0</v>
      </c>
      <c r="AL37" s="325" t="s">
        <v>224</v>
      </c>
      <c r="AM37" s="317">
        <v>0</v>
      </c>
      <c r="AN37" s="318">
        <v>0</v>
      </c>
      <c r="AO37" s="325" t="s">
        <v>224</v>
      </c>
      <c r="AP37" s="317">
        <v>0</v>
      </c>
      <c r="AQ37" s="318">
        <v>0</v>
      </c>
      <c r="AR37" s="325" t="s">
        <v>224</v>
      </c>
      <c r="AS37" s="317">
        <v>0</v>
      </c>
      <c r="AT37" s="318">
        <v>0</v>
      </c>
      <c r="AU37" s="325" t="s">
        <v>224</v>
      </c>
      <c r="AV37" s="317">
        <v>0</v>
      </c>
      <c r="AW37" s="318">
        <v>0</v>
      </c>
      <c r="AX37" s="325" t="s">
        <v>224</v>
      </c>
      <c r="AY37" s="317">
        <v>0</v>
      </c>
      <c r="AZ37" s="318">
        <v>0</v>
      </c>
      <c r="BA37" s="325" t="s">
        <v>224</v>
      </c>
      <c r="BB37" s="317">
        <v>0</v>
      </c>
      <c r="BC37" s="318">
        <v>0</v>
      </c>
      <c r="BD37" s="325" t="s">
        <v>224</v>
      </c>
      <c r="BE37" s="317">
        <v>2</v>
      </c>
      <c r="BF37" s="318">
        <v>0</v>
      </c>
      <c r="BG37" s="325">
        <v>0</v>
      </c>
      <c r="BH37" s="317">
        <v>1</v>
      </c>
      <c r="BI37" s="318">
        <v>0</v>
      </c>
      <c r="BJ37" s="325">
        <v>0</v>
      </c>
      <c r="BK37" s="317">
        <v>73</v>
      </c>
      <c r="BL37" s="318">
        <v>22</v>
      </c>
      <c r="BM37" s="325">
        <v>0.43137254901960786</v>
      </c>
      <c r="BN37" s="317">
        <v>0</v>
      </c>
      <c r="BO37" s="318">
        <v>0</v>
      </c>
      <c r="BP37" s="325" t="s">
        <v>224</v>
      </c>
      <c r="BQ37" s="317">
        <v>3</v>
      </c>
      <c r="BR37" s="318">
        <v>0</v>
      </c>
      <c r="BS37" s="325">
        <v>0</v>
      </c>
    </row>
    <row r="38" spans="1:71" s="4" customFormat="1" x14ac:dyDescent="0.25">
      <c r="B38" s="314" t="s">
        <v>357</v>
      </c>
      <c r="C38" s="315">
        <v>60</v>
      </c>
      <c r="D38" s="318">
        <v>-76</v>
      </c>
      <c r="E38" s="325">
        <v>-0.55882352941176472</v>
      </c>
      <c r="F38" s="315">
        <v>0</v>
      </c>
      <c r="G38" s="318">
        <v>0</v>
      </c>
      <c r="H38" s="325" t="s">
        <v>224</v>
      </c>
      <c r="I38" s="317">
        <v>0</v>
      </c>
      <c r="J38" s="318">
        <v>0</v>
      </c>
      <c r="K38" s="325" t="s">
        <v>224</v>
      </c>
      <c r="L38" s="317">
        <v>0</v>
      </c>
      <c r="M38" s="318">
        <v>0</v>
      </c>
      <c r="N38" s="325" t="s">
        <v>224</v>
      </c>
      <c r="O38" s="317">
        <v>0</v>
      </c>
      <c r="P38" s="318">
        <v>0</v>
      </c>
      <c r="Q38" s="325" t="s">
        <v>224</v>
      </c>
      <c r="R38" s="317">
        <v>0</v>
      </c>
      <c r="S38" s="318">
        <v>0</v>
      </c>
      <c r="T38" s="325" t="s">
        <v>224</v>
      </c>
      <c r="U38" s="317">
        <v>0</v>
      </c>
      <c r="V38" s="318">
        <v>0</v>
      </c>
      <c r="W38" s="325" t="s">
        <v>224</v>
      </c>
      <c r="X38" s="317">
        <v>0</v>
      </c>
      <c r="Y38" s="318">
        <v>0</v>
      </c>
      <c r="Z38" s="325" t="s">
        <v>224</v>
      </c>
      <c r="AA38" s="317">
        <v>0</v>
      </c>
      <c r="AB38" s="318">
        <v>0</v>
      </c>
      <c r="AC38" s="325" t="s">
        <v>224</v>
      </c>
      <c r="AD38" s="317">
        <v>0</v>
      </c>
      <c r="AE38" s="318">
        <v>0</v>
      </c>
      <c r="AF38" s="325" t="s">
        <v>224</v>
      </c>
      <c r="AG38" s="317">
        <v>0</v>
      </c>
      <c r="AH38" s="318">
        <v>0</v>
      </c>
      <c r="AI38" s="325" t="s">
        <v>224</v>
      </c>
      <c r="AJ38" s="317">
        <v>0</v>
      </c>
      <c r="AK38" s="318">
        <v>0</v>
      </c>
      <c r="AL38" s="325" t="s">
        <v>224</v>
      </c>
      <c r="AM38" s="317">
        <v>0</v>
      </c>
      <c r="AN38" s="318">
        <v>0</v>
      </c>
      <c r="AO38" s="325" t="s">
        <v>224</v>
      </c>
      <c r="AP38" s="317">
        <v>0</v>
      </c>
      <c r="AQ38" s="318">
        <v>0</v>
      </c>
      <c r="AR38" s="325" t="s">
        <v>224</v>
      </c>
      <c r="AS38" s="317">
        <v>0</v>
      </c>
      <c r="AT38" s="318">
        <v>0</v>
      </c>
      <c r="AU38" s="325" t="s">
        <v>224</v>
      </c>
      <c r="AV38" s="317">
        <v>0</v>
      </c>
      <c r="AW38" s="318">
        <v>0</v>
      </c>
      <c r="AX38" s="325" t="s">
        <v>224</v>
      </c>
      <c r="AY38" s="317">
        <v>0</v>
      </c>
      <c r="AZ38" s="318">
        <v>0</v>
      </c>
      <c r="BA38" s="325" t="s">
        <v>224</v>
      </c>
      <c r="BB38" s="317">
        <v>0</v>
      </c>
      <c r="BC38" s="318">
        <v>0</v>
      </c>
      <c r="BD38" s="325" t="s">
        <v>224</v>
      </c>
      <c r="BE38" s="317">
        <v>0</v>
      </c>
      <c r="BF38" s="318">
        <v>0</v>
      </c>
      <c r="BG38" s="325" t="s">
        <v>224</v>
      </c>
      <c r="BH38" s="317">
        <v>0</v>
      </c>
      <c r="BI38" s="318">
        <v>0</v>
      </c>
      <c r="BJ38" s="325" t="s">
        <v>224</v>
      </c>
      <c r="BK38" s="317">
        <v>59</v>
      </c>
      <c r="BL38" s="318">
        <v>22</v>
      </c>
      <c r="BM38" s="325">
        <v>0.59459459459459452</v>
      </c>
      <c r="BN38" s="317">
        <v>0</v>
      </c>
      <c r="BO38" s="318">
        <v>0</v>
      </c>
      <c r="BP38" s="325" t="s">
        <v>224</v>
      </c>
      <c r="BQ38" s="317">
        <v>1</v>
      </c>
      <c r="BR38" s="318">
        <v>0</v>
      </c>
      <c r="BS38" s="325">
        <v>0</v>
      </c>
    </row>
    <row r="39" spans="1:71" s="4" customFormat="1" x14ac:dyDescent="0.25">
      <c r="B39" s="314" t="s">
        <v>358</v>
      </c>
      <c r="C39" s="315">
        <v>77</v>
      </c>
      <c r="D39" s="318">
        <v>15</v>
      </c>
      <c r="E39" s="325">
        <v>0.24193548387096775</v>
      </c>
      <c r="F39" s="315">
        <v>4</v>
      </c>
      <c r="G39" s="318">
        <v>0</v>
      </c>
      <c r="H39" s="325">
        <v>0</v>
      </c>
      <c r="I39" s="317">
        <v>1</v>
      </c>
      <c r="J39" s="318">
        <v>0</v>
      </c>
      <c r="K39" s="325">
        <v>0</v>
      </c>
      <c r="L39" s="317">
        <v>1</v>
      </c>
      <c r="M39" s="318">
        <v>0</v>
      </c>
      <c r="N39" s="325">
        <v>0</v>
      </c>
      <c r="O39" s="317">
        <v>1</v>
      </c>
      <c r="P39" s="318">
        <v>0</v>
      </c>
      <c r="Q39" s="325">
        <v>0</v>
      </c>
      <c r="R39" s="317">
        <v>1</v>
      </c>
      <c r="S39" s="318">
        <v>0</v>
      </c>
      <c r="T39" s="325">
        <v>0</v>
      </c>
      <c r="U39" s="317">
        <v>0</v>
      </c>
      <c r="V39" s="318">
        <v>0</v>
      </c>
      <c r="W39" s="325" t="s">
        <v>224</v>
      </c>
      <c r="X39" s="317">
        <v>0</v>
      </c>
      <c r="Y39" s="318">
        <v>0</v>
      </c>
      <c r="Z39" s="325" t="s">
        <v>224</v>
      </c>
      <c r="AA39" s="317">
        <v>0</v>
      </c>
      <c r="AB39" s="318">
        <v>0</v>
      </c>
      <c r="AC39" s="325" t="s">
        <v>224</v>
      </c>
      <c r="AD39" s="317">
        <v>0</v>
      </c>
      <c r="AE39" s="318">
        <v>0</v>
      </c>
      <c r="AF39" s="325" t="s">
        <v>224</v>
      </c>
      <c r="AG39" s="317">
        <v>1</v>
      </c>
      <c r="AH39" s="318">
        <v>0</v>
      </c>
      <c r="AI39" s="325">
        <v>0</v>
      </c>
      <c r="AJ39" s="317">
        <v>0</v>
      </c>
      <c r="AK39" s="318">
        <v>0</v>
      </c>
      <c r="AL39" s="325" t="s">
        <v>224</v>
      </c>
      <c r="AM39" s="317">
        <v>0</v>
      </c>
      <c r="AN39" s="318">
        <v>0</v>
      </c>
      <c r="AO39" s="325" t="s">
        <v>224</v>
      </c>
      <c r="AP39" s="317">
        <v>0</v>
      </c>
      <c r="AQ39" s="318">
        <v>0</v>
      </c>
      <c r="AR39" s="325" t="s">
        <v>224</v>
      </c>
      <c r="AS39" s="317">
        <v>0</v>
      </c>
      <c r="AT39" s="318">
        <v>0</v>
      </c>
      <c r="AU39" s="325" t="s">
        <v>224</v>
      </c>
      <c r="AV39" s="317">
        <v>0</v>
      </c>
      <c r="AW39" s="318">
        <v>0</v>
      </c>
      <c r="AX39" s="325" t="s">
        <v>224</v>
      </c>
      <c r="AY39" s="317">
        <v>0</v>
      </c>
      <c r="AZ39" s="318">
        <v>0</v>
      </c>
      <c r="BA39" s="325" t="s">
        <v>224</v>
      </c>
      <c r="BB39" s="317">
        <v>0</v>
      </c>
      <c r="BC39" s="318">
        <v>0</v>
      </c>
      <c r="BD39" s="325" t="s">
        <v>224</v>
      </c>
      <c r="BE39" s="317">
        <v>0</v>
      </c>
      <c r="BF39" s="318">
        <v>0</v>
      </c>
      <c r="BG39" s="325" t="s">
        <v>224</v>
      </c>
      <c r="BH39" s="317">
        <v>1</v>
      </c>
      <c r="BI39" s="318">
        <v>0</v>
      </c>
      <c r="BJ39" s="325">
        <v>0</v>
      </c>
      <c r="BK39" s="317">
        <v>70</v>
      </c>
      <c r="BL39" s="318">
        <v>44</v>
      </c>
      <c r="BM39" s="325">
        <v>1.6923076923076925</v>
      </c>
      <c r="BN39" s="317">
        <v>1</v>
      </c>
      <c r="BO39" s="318">
        <v>0</v>
      </c>
      <c r="BP39" s="325">
        <v>0</v>
      </c>
      <c r="BQ39" s="317">
        <v>1</v>
      </c>
      <c r="BR39" s="318">
        <v>-1</v>
      </c>
      <c r="BS39" s="325">
        <v>-0.5</v>
      </c>
    </row>
    <row r="40" spans="1:71" s="4" customFormat="1" ht="13.5" customHeight="1" x14ac:dyDescent="0.25">
      <c r="B40" s="99" t="s">
        <v>388</v>
      </c>
      <c r="C40" s="99">
        <v>208</v>
      </c>
      <c r="D40" s="99"/>
      <c r="E40" s="99"/>
      <c r="F40" s="99"/>
      <c r="G40" s="99"/>
      <c r="H40" s="99"/>
      <c r="I40" s="99"/>
      <c r="J40" s="99"/>
      <c r="K40" s="325"/>
      <c r="L40" s="99"/>
      <c r="M40" s="99"/>
      <c r="N40" s="325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>
        <v>208</v>
      </c>
      <c r="BL40" s="99">
        <v>207</v>
      </c>
      <c r="BM40" s="325">
        <v>223</v>
      </c>
      <c r="BN40" s="99"/>
      <c r="BO40" s="99"/>
      <c r="BP40" s="99"/>
      <c r="BQ40" s="99"/>
      <c r="BR40" s="99"/>
      <c r="BS40" s="99"/>
    </row>
    <row r="41" spans="1:71" s="4" customFormat="1" ht="29.25" customHeight="1" x14ac:dyDescent="0.25">
      <c r="B41" s="327" t="s">
        <v>393</v>
      </c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8"/>
      <c r="Z41" s="326"/>
      <c r="AA41" s="326"/>
      <c r="AB41" s="328"/>
      <c r="AC41" s="326"/>
      <c r="AD41" s="326"/>
      <c r="AE41" s="328"/>
      <c r="AF41" s="326"/>
      <c r="AG41" s="326"/>
      <c r="AH41" s="328"/>
      <c r="AI41" s="326"/>
      <c r="AJ41" s="326"/>
      <c r="AK41" s="328"/>
      <c r="AL41" s="326"/>
      <c r="AM41" s="326"/>
      <c r="AN41" s="328"/>
      <c r="AO41" s="326"/>
      <c r="AP41" s="326"/>
      <c r="AQ41" s="328"/>
      <c r="AR41" s="326"/>
      <c r="AS41" s="326"/>
      <c r="AT41" s="328"/>
      <c r="AU41" s="326"/>
      <c r="AV41" s="326"/>
      <c r="AW41" s="328"/>
      <c r="AX41" s="326"/>
      <c r="AY41" s="326"/>
      <c r="AZ41" s="328"/>
      <c r="BA41" s="326"/>
      <c r="BB41" s="326"/>
      <c r="BC41" s="328"/>
      <c r="BD41" s="326"/>
      <c r="BE41" s="326"/>
      <c r="BF41" s="328"/>
      <c r="BG41" s="326"/>
      <c r="BH41" s="326"/>
      <c r="BI41" s="328"/>
      <c r="BJ41" s="326"/>
      <c r="BK41" s="326"/>
      <c r="BL41" s="328"/>
      <c r="BM41" s="326"/>
      <c r="BN41" s="326"/>
      <c r="BO41" s="328"/>
      <c r="BP41" s="326"/>
      <c r="BQ41" s="326"/>
      <c r="BR41" s="328"/>
      <c r="BS41" s="326"/>
    </row>
    <row r="42" spans="1:71" s="4" customFormat="1" x14ac:dyDescent="0.25"/>
    <row r="44" spans="1:71" hidden="1" x14ac:dyDescent="0.25">
      <c r="A44" s="329" t="s">
        <v>389</v>
      </c>
      <c r="B44" s="314" t="s">
        <v>36</v>
      </c>
    </row>
    <row r="45" spans="1:71" hidden="1" x14ac:dyDescent="0.25">
      <c r="A45" s="329"/>
      <c r="B45" s="314" t="s">
        <v>335</v>
      </c>
    </row>
    <row r="46" spans="1:71" hidden="1" x14ac:dyDescent="0.25">
      <c r="A46" s="329"/>
      <c r="B46" s="314" t="s">
        <v>336</v>
      </c>
    </row>
    <row r="47" spans="1:71" hidden="1" x14ac:dyDescent="0.25">
      <c r="A47" s="329"/>
      <c r="B47" s="314" t="s">
        <v>37</v>
      </c>
    </row>
    <row r="48" spans="1:71" hidden="1" x14ac:dyDescent="0.25">
      <c r="A48" s="329"/>
      <c r="B48" s="314" t="s">
        <v>338</v>
      </c>
    </row>
    <row r="49" spans="1:2" hidden="1" x14ac:dyDescent="0.25">
      <c r="A49" s="329"/>
      <c r="B49" s="314" t="s">
        <v>339</v>
      </c>
    </row>
    <row r="50" spans="1:2" hidden="1" x14ac:dyDescent="0.25">
      <c r="A50" s="329"/>
      <c r="B50" s="314" t="s">
        <v>38</v>
      </c>
    </row>
    <row r="51" spans="1:2" hidden="1" x14ac:dyDescent="0.25">
      <c r="A51" s="329"/>
      <c r="B51" s="314" t="s">
        <v>39</v>
      </c>
    </row>
    <row r="52" spans="1:2" hidden="1" x14ac:dyDescent="0.25">
      <c r="A52" s="329"/>
      <c r="B52" s="314" t="s">
        <v>342</v>
      </c>
    </row>
    <row r="53" spans="1:2" hidden="1" x14ac:dyDescent="0.25">
      <c r="A53" s="329"/>
      <c r="B53" s="314" t="s">
        <v>348</v>
      </c>
    </row>
    <row r="54" spans="1:2" hidden="1" x14ac:dyDescent="0.25">
      <c r="A54" s="329"/>
      <c r="B54" s="314" t="s">
        <v>42</v>
      </c>
    </row>
    <row r="55" spans="1:2" hidden="1" x14ac:dyDescent="0.25">
      <c r="A55" s="329"/>
      <c r="B55" s="314" t="s">
        <v>44</v>
      </c>
    </row>
    <row r="56" spans="1:2" hidden="1" x14ac:dyDescent="0.25">
      <c r="A56" s="329"/>
      <c r="B56" s="314" t="s">
        <v>358</v>
      </c>
    </row>
    <row r="57" spans="1:2" hidden="1" x14ac:dyDescent="0.25"/>
    <row r="58" spans="1:2" hidden="1" x14ac:dyDescent="0.25"/>
    <row r="59" spans="1:2" hidden="1" x14ac:dyDescent="0.25">
      <c r="A59" s="329" t="s">
        <v>390</v>
      </c>
      <c r="B59" s="314" t="s">
        <v>337</v>
      </c>
    </row>
    <row r="60" spans="1:2" hidden="1" x14ac:dyDescent="0.25">
      <c r="A60" s="329"/>
      <c r="B60" s="314" t="s">
        <v>340</v>
      </c>
    </row>
    <row r="61" spans="1:2" hidden="1" x14ac:dyDescent="0.25">
      <c r="A61" s="329"/>
      <c r="B61" s="314" t="s">
        <v>341</v>
      </c>
    </row>
    <row r="62" spans="1:2" hidden="1" x14ac:dyDescent="0.25">
      <c r="A62" s="329"/>
      <c r="B62" s="314" t="s">
        <v>343</v>
      </c>
    </row>
    <row r="63" spans="1:2" hidden="1" x14ac:dyDescent="0.25">
      <c r="A63" s="329"/>
      <c r="B63" s="314" t="s">
        <v>345</v>
      </c>
    </row>
    <row r="64" spans="1:2" hidden="1" x14ac:dyDescent="0.25">
      <c r="A64" s="329"/>
      <c r="B64" s="314" t="s">
        <v>346</v>
      </c>
    </row>
    <row r="65" spans="1:2" hidden="1" x14ac:dyDescent="0.25">
      <c r="A65" s="329"/>
      <c r="B65" s="314" t="s">
        <v>40</v>
      </c>
    </row>
    <row r="66" spans="1:2" hidden="1" x14ac:dyDescent="0.25">
      <c r="A66" s="329"/>
      <c r="B66" s="314" t="s">
        <v>347</v>
      </c>
    </row>
    <row r="67" spans="1:2" hidden="1" x14ac:dyDescent="0.25">
      <c r="A67" s="329"/>
      <c r="B67" s="314" t="s">
        <v>349</v>
      </c>
    </row>
    <row r="68" spans="1:2" hidden="1" x14ac:dyDescent="0.25">
      <c r="A68" s="329"/>
      <c r="B68" s="314" t="s">
        <v>351</v>
      </c>
    </row>
    <row r="69" spans="1:2" hidden="1" x14ac:dyDescent="0.25">
      <c r="A69" s="329"/>
      <c r="B69" s="314" t="s">
        <v>352</v>
      </c>
    </row>
    <row r="70" spans="1:2" hidden="1" x14ac:dyDescent="0.25">
      <c r="A70" s="329"/>
      <c r="B70" s="314" t="s">
        <v>353</v>
      </c>
    </row>
    <row r="71" spans="1:2" hidden="1" x14ac:dyDescent="0.25">
      <c r="A71" s="329"/>
      <c r="B71" s="314" t="s">
        <v>355</v>
      </c>
    </row>
    <row r="72" spans="1:2" hidden="1" x14ac:dyDescent="0.25">
      <c r="A72" s="329"/>
      <c r="B72" s="314" t="s">
        <v>357</v>
      </c>
    </row>
    <row r="73" spans="1:2" hidden="1" x14ac:dyDescent="0.25"/>
    <row r="74" spans="1:2" hidden="1" x14ac:dyDescent="0.25">
      <c r="A74" s="330" t="s">
        <v>362</v>
      </c>
      <c r="B74" s="314" t="s">
        <v>344</v>
      </c>
    </row>
    <row r="75" spans="1:2" hidden="1" x14ac:dyDescent="0.25">
      <c r="A75" s="330"/>
      <c r="B75" s="314" t="s">
        <v>354</v>
      </c>
    </row>
    <row r="76" spans="1:2" hidden="1" x14ac:dyDescent="0.25">
      <c r="A76" s="330"/>
      <c r="B76" s="314" t="s">
        <v>356</v>
      </c>
    </row>
    <row r="77" spans="1:2" hidden="1" x14ac:dyDescent="0.25"/>
    <row r="78" spans="1:2" hidden="1" x14ac:dyDescent="0.25">
      <c r="A78" s="331" t="s">
        <v>391</v>
      </c>
      <c r="B78" s="314" t="s">
        <v>350</v>
      </c>
    </row>
    <row r="79" spans="1:2" hidden="1" x14ac:dyDescent="0.25"/>
  </sheetData>
  <mergeCells count="31">
    <mergeCell ref="BH6:BJ6"/>
    <mergeCell ref="B41:X41"/>
    <mergeCell ref="A44:A56"/>
    <mergeCell ref="A59:A72"/>
    <mergeCell ref="A74:A76"/>
    <mergeCell ref="AP6:AR6"/>
    <mergeCell ref="AS6:AU6"/>
    <mergeCell ref="AV6:AX6"/>
    <mergeCell ref="AY6:BA6"/>
    <mergeCell ref="BB6:BD6"/>
    <mergeCell ref="BE6:BG6"/>
    <mergeCell ref="BQ5:BS6"/>
    <mergeCell ref="B6:B7"/>
    <mergeCell ref="F6:H6"/>
    <mergeCell ref="I6:K6"/>
    <mergeCell ref="L6:N6"/>
    <mergeCell ref="O6:Q6"/>
    <mergeCell ref="R6:T6"/>
    <mergeCell ref="U6:W6"/>
    <mergeCell ref="X6:Z6"/>
    <mergeCell ref="AA6:AC6"/>
    <mergeCell ref="B3:Z3"/>
    <mergeCell ref="C5:E6"/>
    <mergeCell ref="F5:AF5"/>
    <mergeCell ref="AG5:BJ5"/>
    <mergeCell ref="BK5:BM6"/>
    <mergeCell ref="BN5:BP6"/>
    <mergeCell ref="AD6:AF6"/>
    <mergeCell ref="AG6:AI6"/>
    <mergeCell ref="AJ6:AL6"/>
    <mergeCell ref="AM6:AO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14370-61BC-4217-9BE4-B1EA57B5391D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D0D31-2A3A-495F-AE11-198509079F04}">
  <sheetPr>
    <tabColor theme="7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224</v>
      </c>
      <c r="E1" t="s">
        <v>224</v>
      </c>
      <c r="G1" t="s">
        <v>224</v>
      </c>
    </row>
    <row r="4" spans="1:16" ht="48.75" customHeight="1" thickBot="1" x14ac:dyDescent="0.3">
      <c r="B4" s="265" t="s">
        <v>225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57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58</v>
      </c>
    </row>
    <row r="6" spans="1:16" ht="22.5" thickTop="1" thickBot="1" x14ac:dyDescent="0.3">
      <c r="B6" s="106" t="s">
        <v>26</v>
      </c>
      <c r="C6" s="287" t="s">
        <v>59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60</v>
      </c>
      <c r="D8" s="110" t="str">
        <f>CONCATENATE("var ",RIGHT(2019,2),"/",RIGHT(2018,2))</f>
        <v>var 19/18</v>
      </c>
      <c r="E8" s="111" t="s">
        <v>60</v>
      </c>
      <c r="F8" s="110" t="str">
        <f>CONCATENATE("var ",RIGHT(E7,2),"/",RIGHT(E7-1,2))</f>
        <v>var 20/19</v>
      </c>
      <c r="G8" s="111" t="s">
        <v>60</v>
      </c>
      <c r="H8" s="110" t="str">
        <f>CONCATENATE("var ",RIGHT(G7,2),"/",RIGHT(G7-1,2))</f>
        <v>var 21/20</v>
      </c>
      <c r="I8" s="111" t="s">
        <v>60</v>
      </c>
      <c r="J8" s="110" t="str">
        <f>CONCATENATE("var ",RIGHT(I7,2),"/",RIGHT(I7-1,2))</f>
        <v>var 22/21</v>
      </c>
      <c r="K8" s="111" t="s">
        <v>60</v>
      </c>
      <c r="L8" s="110" t="str">
        <f>CONCATENATE("var ",RIGHT(K7,2),"/",RIGHT(K7-1,2))</f>
        <v>var 23/22</v>
      </c>
      <c r="M8" s="111" t="s">
        <v>60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61</v>
      </c>
      <c r="B9" s="112" t="s">
        <v>62</v>
      </c>
      <c r="C9" s="113">
        <v>131427</v>
      </c>
      <c r="D9" s="114">
        <v>5.5477477332776415E-2</v>
      </c>
      <c r="E9" s="113">
        <v>138100</v>
      </c>
      <c r="F9" s="114">
        <f t="shared" ref="F9:N21" si="0">IFERROR(E9/C9-1,"-")</f>
        <v>5.0773433160613779E-2</v>
      </c>
      <c r="G9" s="113">
        <v>15182</v>
      </c>
      <c r="H9" s="114">
        <f>IFERROR(G9/E9-1,"-")</f>
        <v>-0.89006517016654596</v>
      </c>
      <c r="I9" s="113">
        <v>99949</v>
      </c>
      <c r="J9" s="114">
        <f t="shared" si="0"/>
        <v>5.5833882228955343</v>
      </c>
      <c r="K9" s="113">
        <v>139602</v>
      </c>
      <c r="L9" s="114">
        <f t="shared" si="0"/>
        <v>0.39673233349007986</v>
      </c>
      <c r="M9" s="113">
        <v>150925</v>
      </c>
      <c r="N9" s="114">
        <f t="shared" si="0"/>
        <v>8.1109153163994696E-2</v>
      </c>
      <c r="O9" s="114">
        <f>M9/C9-1</f>
        <v>0.14835612164928058</v>
      </c>
    </row>
    <row r="10" spans="1:16" x14ac:dyDescent="0.25">
      <c r="A10" s="1" t="s">
        <v>63</v>
      </c>
      <c r="B10" s="112" t="s">
        <v>64</v>
      </c>
      <c r="C10" s="113">
        <v>129821</v>
      </c>
      <c r="D10" s="114">
        <v>1.1728856884566152E-2</v>
      </c>
      <c r="E10" s="113">
        <v>148350</v>
      </c>
      <c r="F10" s="114">
        <f t="shared" si="0"/>
        <v>0.14272729373521997</v>
      </c>
      <c r="G10" s="113">
        <v>19347</v>
      </c>
      <c r="H10" s="114">
        <f t="shared" si="0"/>
        <v>-0.86958543983822045</v>
      </c>
      <c r="I10" s="113">
        <v>130897</v>
      </c>
      <c r="J10" s="114">
        <f t="shared" si="0"/>
        <v>5.7657517961441052</v>
      </c>
      <c r="K10" s="113">
        <v>147030</v>
      </c>
      <c r="L10" s="114">
        <f t="shared" si="0"/>
        <v>0.12324957791240432</v>
      </c>
      <c r="M10" s="113">
        <v>154587</v>
      </c>
      <c r="N10" s="114">
        <f>IFERROR(M10/K10-1,"-")</f>
        <v>5.1397673944093114E-2</v>
      </c>
      <c r="O10" s="114">
        <f>IFERROR(M10/C10-1,"-")</f>
        <v>0.1907703684303772</v>
      </c>
    </row>
    <row r="11" spans="1:16" x14ac:dyDescent="0.25">
      <c r="A11" s="1" t="s">
        <v>65</v>
      </c>
      <c r="B11" s="112" t="s">
        <v>66</v>
      </c>
      <c r="C11" s="113">
        <v>155039</v>
      </c>
      <c r="D11" s="114">
        <v>2.6136739691574595E-2</v>
      </c>
      <c r="E11" s="113">
        <v>57720</v>
      </c>
      <c r="F11" s="114">
        <f t="shared" si="0"/>
        <v>-0.62770657705480559</v>
      </c>
      <c r="G11" s="113">
        <v>24976</v>
      </c>
      <c r="H11" s="114">
        <f t="shared" si="0"/>
        <v>-0.5672903672903673</v>
      </c>
      <c r="I11" s="113">
        <v>140303</v>
      </c>
      <c r="J11" s="114">
        <f t="shared" si="0"/>
        <v>4.6175128122998075</v>
      </c>
      <c r="K11" s="113">
        <v>154113</v>
      </c>
      <c r="L11" s="114">
        <f t="shared" si="0"/>
        <v>9.8429826874692594E-2</v>
      </c>
      <c r="M11" s="113">
        <v>175927</v>
      </c>
      <c r="N11" s="114">
        <f t="shared" si="0"/>
        <v>0.14154548934872468</v>
      </c>
      <c r="O11" s="114">
        <f t="shared" ref="O11:O13" si="1">IFERROR(M11/C11-1,"-")</f>
        <v>0.13472739117254373</v>
      </c>
    </row>
    <row r="12" spans="1:16" x14ac:dyDescent="0.25">
      <c r="A12" s="1" t="s">
        <v>67</v>
      </c>
      <c r="B12" s="112" t="s">
        <v>68</v>
      </c>
      <c r="C12" s="113">
        <v>154790</v>
      </c>
      <c r="D12" s="114">
        <v>9.9587272946842775E-2</v>
      </c>
      <c r="E12" s="113">
        <v>0</v>
      </c>
      <c r="F12" s="114">
        <f t="shared" si="0"/>
        <v>-1</v>
      </c>
      <c r="G12" s="113">
        <v>32795</v>
      </c>
      <c r="H12" s="114" t="str">
        <f t="shared" si="0"/>
        <v>-</v>
      </c>
      <c r="I12" s="113">
        <v>166226</v>
      </c>
      <c r="J12" s="114">
        <f t="shared" si="0"/>
        <v>4.0686385119682882</v>
      </c>
      <c r="K12" s="113">
        <v>167625</v>
      </c>
      <c r="L12" s="114">
        <f t="shared" si="0"/>
        <v>8.4162525717998982E-3</v>
      </c>
      <c r="M12" s="113">
        <v>158852</v>
      </c>
      <c r="N12" s="114">
        <f t="shared" si="0"/>
        <v>-5.2337061894108916E-2</v>
      </c>
      <c r="O12" s="114">
        <f t="shared" si="1"/>
        <v>2.6242005297499871E-2</v>
      </c>
    </row>
    <row r="13" spans="1:16" x14ac:dyDescent="0.25">
      <c r="A13" s="1" t="s">
        <v>69</v>
      </c>
      <c r="B13" s="112" t="s">
        <v>70</v>
      </c>
      <c r="C13" s="113">
        <v>147295</v>
      </c>
      <c r="D13" s="114">
        <v>0.12641858615521095</v>
      </c>
      <c r="E13" s="113">
        <v>0</v>
      </c>
      <c r="F13" s="114">
        <f t="shared" si="0"/>
        <v>-1</v>
      </c>
      <c r="G13" s="113">
        <v>42014</v>
      </c>
      <c r="H13" s="114" t="str">
        <f t="shared" si="0"/>
        <v>-</v>
      </c>
      <c r="I13" s="113">
        <v>145846</v>
      </c>
      <c r="J13" s="114">
        <f t="shared" si="0"/>
        <v>2.4713666872947111</v>
      </c>
      <c r="K13" s="113">
        <v>150325</v>
      </c>
      <c r="L13" s="114">
        <f t="shared" si="0"/>
        <v>3.0710475432990991E-2</v>
      </c>
      <c r="M13" s="113">
        <v>161561</v>
      </c>
      <c r="N13" s="114">
        <f t="shared" si="0"/>
        <v>7.4744719773823354E-2</v>
      </c>
      <c r="O13" s="114">
        <f t="shared" si="1"/>
        <v>9.6853253674598516E-2</v>
      </c>
    </row>
    <row r="14" spans="1:16" x14ac:dyDescent="0.25">
      <c r="A14" s="1" t="s">
        <v>71</v>
      </c>
      <c r="B14" s="112" t="s">
        <v>72</v>
      </c>
      <c r="C14" s="113">
        <v>151143</v>
      </c>
      <c r="D14" s="114">
        <v>4.9604166666666671E-2</v>
      </c>
      <c r="E14" s="113">
        <v>0</v>
      </c>
      <c r="F14" s="114">
        <f t="shared" si="0"/>
        <v>-1</v>
      </c>
      <c r="G14" s="113">
        <v>53539</v>
      </c>
      <c r="H14" s="114" t="str">
        <f t="shared" si="0"/>
        <v>-</v>
      </c>
      <c r="I14" s="113">
        <v>144989</v>
      </c>
      <c r="J14" s="114">
        <f t="shared" si="0"/>
        <v>1.7081006369188816</v>
      </c>
      <c r="K14" s="113">
        <v>157350</v>
      </c>
      <c r="L14" s="114">
        <f t="shared" si="0"/>
        <v>8.5254743463297311E-2</v>
      </c>
      <c r="M14" s="113"/>
      <c r="N14" s="114"/>
      <c r="O14" s="114"/>
    </row>
    <row r="15" spans="1:16" x14ac:dyDescent="0.25">
      <c r="A15" s="1" t="s">
        <v>73</v>
      </c>
      <c r="B15" s="112" t="s">
        <v>74</v>
      </c>
      <c r="C15" s="113">
        <v>155735</v>
      </c>
      <c r="D15" s="114">
        <v>2.7357046731931289E-2</v>
      </c>
      <c r="E15" s="113">
        <v>0</v>
      </c>
      <c r="F15" s="114">
        <f t="shared" si="0"/>
        <v>-1</v>
      </c>
      <c r="G15" s="113">
        <v>94144</v>
      </c>
      <c r="H15" s="114" t="str">
        <f t="shared" si="0"/>
        <v>-</v>
      </c>
      <c r="I15" s="113">
        <v>164843</v>
      </c>
      <c r="J15" s="114">
        <f t="shared" si="0"/>
        <v>0.75096660435078189</v>
      </c>
      <c r="K15" s="113">
        <v>163971</v>
      </c>
      <c r="L15" s="114">
        <f t="shared" si="0"/>
        <v>-5.2898818876142562E-3</v>
      </c>
      <c r="M15" s="113"/>
      <c r="N15" s="114"/>
      <c r="O15" s="114"/>
    </row>
    <row r="16" spans="1:16" x14ac:dyDescent="0.25">
      <c r="A16" s="1" t="s">
        <v>75</v>
      </c>
      <c r="B16" s="112" t="s">
        <v>76</v>
      </c>
      <c r="C16" s="113">
        <v>164814</v>
      </c>
      <c r="D16" s="114">
        <v>3.0061748456288617E-2</v>
      </c>
      <c r="E16" s="113">
        <v>52795</v>
      </c>
      <c r="F16" s="114">
        <f t="shared" si="0"/>
        <v>-0.67966920285898036</v>
      </c>
      <c r="G16" s="113">
        <v>118184</v>
      </c>
      <c r="H16" s="114">
        <f t="shared" si="0"/>
        <v>1.2385453167913627</v>
      </c>
      <c r="I16" s="113">
        <v>164674</v>
      </c>
      <c r="J16" s="114">
        <f t="shared" si="0"/>
        <v>0.39336966086779945</v>
      </c>
      <c r="K16" s="113">
        <v>166974</v>
      </c>
      <c r="L16" s="114">
        <f t="shared" si="0"/>
        <v>1.3966989324362133E-2</v>
      </c>
      <c r="M16" s="113"/>
      <c r="N16" s="114"/>
      <c r="O16" s="114"/>
    </row>
    <row r="17" spans="1:16" x14ac:dyDescent="0.25">
      <c r="A17" s="1" t="s">
        <v>77</v>
      </c>
      <c r="B17" s="112" t="s">
        <v>78</v>
      </c>
      <c r="C17" s="113">
        <v>136766</v>
      </c>
      <c r="D17" s="114">
        <v>-1.7556210042382059E-2</v>
      </c>
      <c r="E17" s="113">
        <v>37281</v>
      </c>
      <c r="F17" s="114">
        <f t="shared" si="0"/>
        <v>-0.72741032127868044</v>
      </c>
      <c r="G17" s="113">
        <v>105384</v>
      </c>
      <c r="H17" s="114">
        <f t="shared" si="0"/>
        <v>1.8267482095437355</v>
      </c>
      <c r="I17" s="113">
        <v>140395</v>
      </c>
      <c r="J17" s="114">
        <f t="shared" si="0"/>
        <v>0.33222310787216269</v>
      </c>
      <c r="K17" s="113">
        <v>153067</v>
      </c>
      <c r="L17" s="114">
        <f t="shared" si="0"/>
        <v>9.0259624630506741E-2</v>
      </c>
      <c r="M17" s="113"/>
      <c r="N17" s="114"/>
      <c r="O17" s="114"/>
    </row>
    <row r="18" spans="1:16" x14ac:dyDescent="0.25">
      <c r="A18" s="1" t="s">
        <v>79</v>
      </c>
      <c r="B18" s="112" t="s">
        <v>80</v>
      </c>
      <c r="C18" s="113">
        <v>158662</v>
      </c>
      <c r="D18" s="114">
        <v>-3.0106304290683283E-2</v>
      </c>
      <c r="E18" s="113">
        <v>29818</v>
      </c>
      <c r="F18" s="114">
        <f t="shared" si="0"/>
        <v>-0.81206590109793142</v>
      </c>
      <c r="G18" s="113">
        <v>139108</v>
      </c>
      <c r="H18" s="114">
        <f t="shared" si="0"/>
        <v>3.6652357636327046</v>
      </c>
      <c r="I18" s="113">
        <v>159273</v>
      </c>
      <c r="J18" s="114">
        <f t="shared" si="0"/>
        <v>0.14495931218909042</v>
      </c>
      <c r="K18" s="113">
        <v>172251</v>
      </c>
      <c r="L18" s="114">
        <f t="shared" si="0"/>
        <v>8.1482737187093868E-2</v>
      </c>
      <c r="M18" s="113"/>
      <c r="N18" s="114"/>
      <c r="O18" s="114"/>
    </row>
    <row r="19" spans="1:16" x14ac:dyDescent="0.25">
      <c r="A19" s="1" t="s">
        <v>81</v>
      </c>
      <c r="B19" s="112" t="s">
        <v>82</v>
      </c>
      <c r="C19" s="113">
        <v>136028</v>
      </c>
      <c r="D19" s="114">
        <v>-1.6073748412809286E-3</v>
      </c>
      <c r="E19" s="113">
        <v>22307</v>
      </c>
      <c r="F19" s="114">
        <f t="shared" si="0"/>
        <v>-0.83601170347281439</v>
      </c>
      <c r="G19" s="113">
        <v>122250</v>
      </c>
      <c r="H19" s="114">
        <f t="shared" si="0"/>
        <v>4.4803424933877256</v>
      </c>
      <c r="I19" s="113">
        <v>145679</v>
      </c>
      <c r="J19" s="114">
        <f t="shared" si="0"/>
        <v>0.19164826175869121</v>
      </c>
      <c r="K19" s="113">
        <v>154254</v>
      </c>
      <c r="L19" s="114">
        <f t="shared" si="0"/>
        <v>5.8862293123923104E-2</v>
      </c>
      <c r="M19" s="113"/>
      <c r="N19" s="114"/>
      <c r="O19" s="114"/>
    </row>
    <row r="20" spans="1:16" x14ac:dyDescent="0.25">
      <c r="A20" s="1" t="s">
        <v>83</v>
      </c>
      <c r="B20" s="112" t="s">
        <v>84</v>
      </c>
      <c r="C20" s="113">
        <v>141195</v>
      </c>
      <c r="D20" s="114">
        <v>-2.6503216376284944E-2</v>
      </c>
      <c r="E20" s="113">
        <v>27724</v>
      </c>
      <c r="F20" s="114">
        <f t="shared" si="0"/>
        <v>-0.80364743794043703</v>
      </c>
      <c r="G20" s="113">
        <v>114122</v>
      </c>
      <c r="H20" s="114">
        <f t="shared" si="0"/>
        <v>3.1163612754292309</v>
      </c>
      <c r="I20" s="113">
        <v>153975</v>
      </c>
      <c r="J20" s="114">
        <f t="shared" si="0"/>
        <v>0.34921399905364425</v>
      </c>
      <c r="K20" s="113">
        <v>161770</v>
      </c>
      <c r="L20" s="114">
        <f t="shared" si="0"/>
        <v>5.0625101477512535E-2</v>
      </c>
      <c r="M20" s="113"/>
      <c r="N20" s="114"/>
      <c r="O20" s="114"/>
    </row>
    <row r="21" spans="1:16" ht="15.75" x14ac:dyDescent="0.25">
      <c r="A21" s="1" t="s">
        <v>0</v>
      </c>
      <c r="B21" s="115" t="s">
        <v>26</v>
      </c>
      <c r="C21" s="116">
        <v>1762715</v>
      </c>
      <c r="D21" s="117">
        <v>2.7741256519166146E-2</v>
      </c>
      <c r="E21" s="116">
        <v>550867</v>
      </c>
      <c r="F21" s="117">
        <f t="shared" si="0"/>
        <v>-0.68748946936969391</v>
      </c>
      <c r="G21" s="116">
        <v>881045</v>
      </c>
      <c r="H21" s="117">
        <f t="shared" si="0"/>
        <v>0.5993787974229714</v>
      </c>
      <c r="I21" s="116">
        <v>1757049</v>
      </c>
      <c r="J21" s="117">
        <f t="shared" si="0"/>
        <v>0.99427838532651558</v>
      </c>
      <c r="K21" s="116">
        <v>1888332</v>
      </c>
      <c r="L21" s="117">
        <f t="shared" si="0"/>
        <v>7.4717893467968199E-2</v>
      </c>
      <c r="M21" s="116">
        <v>801852</v>
      </c>
      <c r="N21" s="117">
        <v>5.6883200759198393E-2</v>
      </c>
      <c r="O21" s="117">
        <v>0.11620720183971534</v>
      </c>
    </row>
    <row r="22" spans="1:16" ht="6" customHeight="1" x14ac:dyDescent="0.25"/>
    <row r="23" spans="1:16" x14ac:dyDescent="0.25">
      <c r="B23" s="103" t="s">
        <v>30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48.75" customHeight="1" thickBot="1" x14ac:dyDescent="0.3">
      <c r="B26" s="265" t="s">
        <v>226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85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86</v>
      </c>
    </row>
    <row r="28" spans="1:16" ht="22.5" thickTop="1" thickBot="1" x14ac:dyDescent="0.3">
      <c r="B28" s="119" t="s">
        <v>87</v>
      </c>
      <c r="C28" s="287" t="s">
        <v>88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60</v>
      </c>
      <c r="D30" s="110" t="str">
        <f>CONCATENATE("var ",RIGHT(2019,2),"/",RIGHT(2018,2))</f>
        <v>var 19/18</v>
      </c>
      <c r="E30" s="111" t="s">
        <v>60</v>
      </c>
      <c r="F30" s="110" t="str">
        <f>CONCATENATE("var ",RIGHT(E29,2),"/",RIGHT(E29-1,2))</f>
        <v>var 20/19</v>
      </c>
      <c r="G30" s="111" t="s">
        <v>60</v>
      </c>
      <c r="H30" s="110" t="str">
        <f>CONCATENATE("var ",RIGHT(G29,2),"/",RIGHT(G29-1,2))</f>
        <v>var 21/20</v>
      </c>
      <c r="I30" s="111" t="s">
        <v>60</v>
      </c>
      <c r="J30" s="110" t="str">
        <f>CONCATENATE("var ",RIGHT(I29,2),"/",RIGHT(I29-1,2))</f>
        <v>var 22/21</v>
      </c>
      <c r="K30" s="111" t="s">
        <v>60</v>
      </c>
      <c r="L30" s="110" t="str">
        <f>CONCATENATE("var ",RIGHT(K29,2),"/",RIGHT(K29-1,2))</f>
        <v>var 23/22</v>
      </c>
      <c r="M30" s="111" t="s">
        <v>60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62</v>
      </c>
      <c r="C31" s="113">
        <v>7712</v>
      </c>
      <c r="D31" s="114">
        <v>0.22490470139771279</v>
      </c>
      <c r="E31" s="113">
        <v>8778</v>
      </c>
      <c r="F31" s="114">
        <f t="shared" ref="F31:L43" si="2">IFERROR(E31/C31-1,"-")</f>
        <v>0.13822614107883813</v>
      </c>
      <c r="G31" s="113">
        <v>5945</v>
      </c>
      <c r="H31" s="114">
        <f t="shared" si="2"/>
        <v>-0.32273866484392799</v>
      </c>
      <c r="I31" s="113">
        <v>8963</v>
      </c>
      <c r="J31" s="114">
        <f t="shared" si="2"/>
        <v>0.50765349032800677</v>
      </c>
      <c r="K31" s="113">
        <v>8728</v>
      </c>
      <c r="L31" s="114">
        <f t="shared" si="2"/>
        <v>-2.6218899921901184E-2</v>
      </c>
      <c r="M31" s="113">
        <v>7100</v>
      </c>
      <c r="N31" s="114">
        <f t="shared" ref="N31:N35" si="3">IFERROR(M31/K31-1,"-")</f>
        <v>-0.18652612282309811</v>
      </c>
      <c r="O31" s="114">
        <f>M31/C31-1</f>
        <v>-7.9356846473029097E-2</v>
      </c>
    </row>
    <row r="32" spans="1:16" x14ac:dyDescent="0.25">
      <c r="B32" s="112" t="s">
        <v>64</v>
      </c>
      <c r="C32" s="113">
        <v>6892</v>
      </c>
      <c r="D32" s="114">
        <v>0.46950959488272925</v>
      </c>
      <c r="E32" s="113">
        <v>8379</v>
      </c>
      <c r="F32" s="114">
        <f t="shared" si="2"/>
        <v>0.21575739988392328</v>
      </c>
      <c r="G32" s="113">
        <v>8339</v>
      </c>
      <c r="H32" s="114">
        <f t="shared" si="2"/>
        <v>-4.7738393603055096E-3</v>
      </c>
      <c r="I32" s="113">
        <v>9611</v>
      </c>
      <c r="J32" s="114">
        <f t="shared" si="2"/>
        <v>0.1525362753327737</v>
      </c>
      <c r="K32" s="113">
        <v>6455</v>
      </c>
      <c r="L32" s="114">
        <f t="shared" si="2"/>
        <v>-0.32837373842472173</v>
      </c>
      <c r="M32" s="113">
        <v>7633</v>
      </c>
      <c r="N32" s="114">
        <f>IFERROR(M32/K32-1,"-")</f>
        <v>0.1824941905499613</v>
      </c>
      <c r="O32" s="114">
        <f>IFERROR(M32/C32-1,"-")</f>
        <v>0.1075159605339524</v>
      </c>
    </row>
    <row r="33" spans="2:16" x14ac:dyDescent="0.25">
      <c r="B33" s="112" t="s">
        <v>66</v>
      </c>
      <c r="C33" s="113">
        <v>10253</v>
      </c>
      <c r="D33" s="114">
        <v>-0.168248560071388</v>
      </c>
      <c r="E33" s="113">
        <v>3120</v>
      </c>
      <c r="F33" s="114">
        <f t="shared" si="2"/>
        <v>-0.69569881985760262</v>
      </c>
      <c r="G33" s="113">
        <v>13348</v>
      </c>
      <c r="H33" s="114">
        <f t="shared" si="2"/>
        <v>3.2782051282051281</v>
      </c>
      <c r="I33" s="113">
        <v>8161</v>
      </c>
      <c r="J33" s="114">
        <f t="shared" si="2"/>
        <v>-0.38859754270302671</v>
      </c>
      <c r="K33" s="113">
        <v>8632</v>
      </c>
      <c r="L33" s="114">
        <f t="shared" si="2"/>
        <v>5.7713515500551482E-2</v>
      </c>
      <c r="M33" s="113">
        <v>10880</v>
      </c>
      <c r="N33" s="114">
        <f t="shared" si="3"/>
        <v>0.26042632066728455</v>
      </c>
      <c r="O33" s="114">
        <f t="shared" ref="O33:O35" si="4">IFERROR(M33/C33-1,"-")</f>
        <v>6.1152833317077882E-2</v>
      </c>
    </row>
    <row r="34" spans="2:16" x14ac:dyDescent="0.25">
      <c r="B34" s="112" t="s">
        <v>68</v>
      </c>
      <c r="C34" s="113">
        <v>18049</v>
      </c>
      <c r="D34" s="114">
        <v>0.66135861561119302</v>
      </c>
      <c r="E34" s="113">
        <v>0</v>
      </c>
      <c r="F34" s="114">
        <f t="shared" si="2"/>
        <v>-1</v>
      </c>
      <c r="G34" s="113">
        <v>17832</v>
      </c>
      <c r="H34" s="114" t="str">
        <f t="shared" si="2"/>
        <v>-</v>
      </c>
      <c r="I34" s="113">
        <v>17904</v>
      </c>
      <c r="J34" s="114">
        <f t="shared" si="2"/>
        <v>4.0376850605652326E-3</v>
      </c>
      <c r="K34" s="113">
        <v>18211</v>
      </c>
      <c r="L34" s="114">
        <f t="shared" si="2"/>
        <v>1.7147006255585406E-2</v>
      </c>
      <c r="M34" s="113">
        <v>9038</v>
      </c>
      <c r="N34" s="114">
        <f t="shared" si="3"/>
        <v>-0.50370655098566797</v>
      </c>
      <c r="O34" s="114">
        <f t="shared" si="4"/>
        <v>-0.49925203612388502</v>
      </c>
    </row>
    <row r="35" spans="2:16" x14ac:dyDescent="0.25">
      <c r="B35" s="112" t="s">
        <v>70</v>
      </c>
      <c r="C35" s="113">
        <v>20501</v>
      </c>
      <c r="D35" s="114">
        <v>0.46372983007282587</v>
      </c>
      <c r="E35" s="113">
        <v>0</v>
      </c>
      <c r="F35" s="114">
        <f t="shared" si="2"/>
        <v>-1</v>
      </c>
      <c r="G35" s="113">
        <v>22395</v>
      </c>
      <c r="H35" s="114" t="str">
        <f t="shared" si="2"/>
        <v>-</v>
      </c>
      <c r="I35" s="113">
        <v>21254</v>
      </c>
      <c r="J35" s="114">
        <f t="shared" si="2"/>
        <v>-5.0948872516186627E-2</v>
      </c>
      <c r="K35" s="113">
        <v>15078</v>
      </c>
      <c r="L35" s="114">
        <f t="shared" si="2"/>
        <v>-0.29058059659358237</v>
      </c>
      <c r="M35" s="113">
        <v>15159</v>
      </c>
      <c r="N35" s="114">
        <f t="shared" si="3"/>
        <v>5.3720652606445984E-3</v>
      </c>
      <c r="O35" s="114">
        <f t="shared" si="4"/>
        <v>-0.26057265499243942</v>
      </c>
    </row>
    <row r="36" spans="2:16" x14ac:dyDescent="0.25">
      <c r="B36" s="112" t="s">
        <v>72</v>
      </c>
      <c r="C36" s="113">
        <v>26877</v>
      </c>
      <c r="D36" s="114">
        <v>0.1239493162714842</v>
      </c>
      <c r="E36" s="113">
        <v>0</v>
      </c>
      <c r="F36" s="114">
        <f t="shared" si="2"/>
        <v>-1</v>
      </c>
      <c r="G36" s="113">
        <v>27958</v>
      </c>
      <c r="H36" s="114" t="str">
        <f t="shared" si="2"/>
        <v>-</v>
      </c>
      <c r="I36" s="113">
        <v>22658</v>
      </c>
      <c r="J36" s="114">
        <f t="shared" si="2"/>
        <v>-0.18957006938979903</v>
      </c>
      <c r="K36" s="113">
        <v>23558</v>
      </c>
      <c r="L36" s="114">
        <f t="shared" si="2"/>
        <v>3.9721069820813915E-2</v>
      </c>
      <c r="M36" s="113"/>
      <c r="N36" s="114"/>
      <c r="O36" s="114"/>
    </row>
    <row r="37" spans="2:16" x14ac:dyDescent="0.25">
      <c r="B37" s="112" t="s">
        <v>74</v>
      </c>
      <c r="C37" s="113">
        <v>28822</v>
      </c>
      <c r="D37" s="114">
        <v>0.13875938364282892</v>
      </c>
      <c r="E37" s="113">
        <v>0</v>
      </c>
      <c r="F37" s="114">
        <f t="shared" si="2"/>
        <v>-1</v>
      </c>
      <c r="G37" s="113">
        <v>41599</v>
      </c>
      <c r="H37" s="114" t="str">
        <f t="shared" si="2"/>
        <v>-</v>
      </c>
      <c r="I37" s="113">
        <v>30318</v>
      </c>
      <c r="J37" s="114">
        <f t="shared" si="2"/>
        <v>-0.27118440347123729</v>
      </c>
      <c r="K37" s="113">
        <v>23211</v>
      </c>
      <c r="L37" s="114">
        <f t="shared" si="2"/>
        <v>-0.23441519889174744</v>
      </c>
      <c r="M37" s="113"/>
      <c r="N37" s="114"/>
      <c r="O37" s="114"/>
    </row>
    <row r="38" spans="2:16" x14ac:dyDescent="0.25">
      <c r="B38" s="112" t="s">
        <v>76</v>
      </c>
      <c r="C38" s="113">
        <v>41205</v>
      </c>
      <c r="D38" s="114">
        <v>0.26527666891850399</v>
      </c>
      <c r="E38" s="113">
        <v>31564</v>
      </c>
      <c r="F38" s="114">
        <f t="shared" si="2"/>
        <v>-0.2339764591675767</v>
      </c>
      <c r="G38" s="113">
        <v>43961</v>
      </c>
      <c r="H38" s="114">
        <f t="shared" si="2"/>
        <v>0.39275757191737415</v>
      </c>
      <c r="I38" s="113">
        <v>33443</v>
      </c>
      <c r="J38" s="114">
        <f t="shared" si="2"/>
        <v>-0.23925752371420117</v>
      </c>
      <c r="K38" s="113">
        <v>27029</v>
      </c>
      <c r="L38" s="114">
        <f t="shared" si="2"/>
        <v>-0.19178901414346794</v>
      </c>
      <c r="M38" s="113"/>
      <c r="N38" s="114"/>
      <c r="O38" s="114"/>
    </row>
    <row r="39" spans="2:16" x14ac:dyDescent="0.25">
      <c r="B39" s="112" t="s">
        <v>78</v>
      </c>
      <c r="C39" s="113">
        <v>22805</v>
      </c>
      <c r="D39" s="114">
        <v>2.7252252252252251E-2</v>
      </c>
      <c r="E39" s="113">
        <v>24772</v>
      </c>
      <c r="F39" s="114">
        <f t="shared" si="2"/>
        <v>8.6253014689761098E-2</v>
      </c>
      <c r="G39" s="113">
        <v>26618</v>
      </c>
      <c r="H39" s="114">
        <f t="shared" si="2"/>
        <v>7.4519618924592246E-2</v>
      </c>
      <c r="I39" s="113">
        <v>19659</v>
      </c>
      <c r="J39" s="114">
        <f t="shared" si="2"/>
        <v>-0.2614396273198587</v>
      </c>
      <c r="K39" s="113">
        <v>17879</v>
      </c>
      <c r="L39" s="114">
        <f t="shared" si="2"/>
        <v>-9.054377130067659E-2</v>
      </c>
      <c r="M39" s="113"/>
      <c r="N39" s="114"/>
      <c r="O39" s="114"/>
    </row>
    <row r="40" spans="2:16" x14ac:dyDescent="0.25">
      <c r="B40" s="112" t="s">
        <v>80</v>
      </c>
      <c r="C40" s="113">
        <v>17145</v>
      </c>
      <c r="D40" s="114">
        <v>9.0857033785073593E-2</v>
      </c>
      <c r="E40" s="113">
        <v>14396</v>
      </c>
      <c r="F40" s="114">
        <f t="shared" si="2"/>
        <v>-0.16033829104695252</v>
      </c>
      <c r="G40" s="113">
        <v>17065</v>
      </c>
      <c r="H40" s="114">
        <f t="shared" si="2"/>
        <v>0.18539872186718531</v>
      </c>
      <c r="I40" s="113">
        <v>12335</v>
      </c>
      <c r="J40" s="114">
        <f t="shared" si="2"/>
        <v>-0.27717550542045122</v>
      </c>
      <c r="K40" s="113">
        <v>12720</v>
      </c>
      <c r="L40" s="114">
        <f t="shared" si="2"/>
        <v>3.121199837859745E-2</v>
      </c>
      <c r="M40" s="113"/>
      <c r="N40" s="114"/>
      <c r="O40" s="114"/>
    </row>
    <row r="41" spans="2:16" x14ac:dyDescent="0.25">
      <c r="B41" s="112" t="s">
        <v>82</v>
      </c>
      <c r="C41" s="113">
        <v>10324</v>
      </c>
      <c r="D41" s="114">
        <v>9.3296621836280735E-2</v>
      </c>
      <c r="E41" s="113">
        <v>4393</v>
      </c>
      <c r="F41" s="114">
        <f t="shared" si="2"/>
        <v>-0.57448663308795034</v>
      </c>
      <c r="G41" s="113">
        <v>8488</v>
      </c>
      <c r="H41" s="114">
        <f t="shared" si="2"/>
        <v>0.93216480764853182</v>
      </c>
      <c r="I41" s="113">
        <v>10001</v>
      </c>
      <c r="J41" s="114">
        <f t="shared" si="2"/>
        <v>0.17825164938737048</v>
      </c>
      <c r="K41" s="113">
        <v>8177</v>
      </c>
      <c r="L41" s="114">
        <f t="shared" si="2"/>
        <v>-0.1823817618238176</v>
      </c>
      <c r="M41" s="113"/>
      <c r="N41" s="114"/>
      <c r="O41" s="114"/>
    </row>
    <row r="42" spans="2:16" x14ac:dyDescent="0.25">
      <c r="B42" s="112" t="s">
        <v>84</v>
      </c>
      <c r="C42" s="113">
        <v>12402</v>
      </c>
      <c r="D42" s="114">
        <v>-6.64797757308766E-3</v>
      </c>
      <c r="E42" s="113">
        <v>6173</v>
      </c>
      <c r="F42" s="114">
        <f t="shared" si="2"/>
        <v>-0.50225770037090789</v>
      </c>
      <c r="G42" s="113">
        <v>14036</v>
      </c>
      <c r="H42" s="114">
        <f t="shared" si="2"/>
        <v>1.2737728819050704</v>
      </c>
      <c r="I42" s="113">
        <v>12901</v>
      </c>
      <c r="J42" s="114">
        <f t="shared" si="2"/>
        <v>-8.0863493872898262E-2</v>
      </c>
      <c r="K42" s="113">
        <v>11834</v>
      </c>
      <c r="L42" s="114">
        <f t="shared" si="2"/>
        <v>-8.2706766917293284E-2</v>
      </c>
      <c r="M42" s="113"/>
      <c r="N42" s="114"/>
      <c r="O42" s="114"/>
    </row>
    <row r="43" spans="2:16" ht="15.75" x14ac:dyDescent="0.25">
      <c r="B43" s="115" t="s">
        <v>26</v>
      </c>
      <c r="C43" s="116">
        <v>222987</v>
      </c>
      <c r="D43" s="117">
        <v>0.17474725656816825</v>
      </c>
      <c r="E43" s="116">
        <v>117997</v>
      </c>
      <c r="F43" s="117">
        <f t="shared" si="2"/>
        <v>-0.47083462264616327</v>
      </c>
      <c r="G43" s="116">
        <v>247584</v>
      </c>
      <c r="H43" s="117">
        <f t="shared" si="2"/>
        <v>1.0982228361738011</v>
      </c>
      <c r="I43" s="116">
        <v>207208</v>
      </c>
      <c r="J43" s="117">
        <f t="shared" si="2"/>
        <v>-0.16308000516996257</v>
      </c>
      <c r="K43" s="116">
        <v>181512</v>
      </c>
      <c r="L43" s="117">
        <f t="shared" si="2"/>
        <v>-0.12401065595922933</v>
      </c>
      <c r="M43" s="116">
        <v>49810</v>
      </c>
      <c r="N43" s="117">
        <v>-0.12773185766321093</v>
      </c>
      <c r="O43" s="117">
        <v>-0.21444004605169775</v>
      </c>
    </row>
    <row r="44" spans="2:16" ht="6" customHeight="1" x14ac:dyDescent="0.25"/>
    <row r="45" spans="2:16" x14ac:dyDescent="0.25">
      <c r="B45" s="103" t="s">
        <v>30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5" t="s">
        <v>227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89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90</v>
      </c>
    </row>
    <row r="50" spans="1:16" ht="22.5" thickTop="1" thickBot="1" x14ac:dyDescent="0.3">
      <c r="B50" s="107"/>
      <c r="C50" s="287" t="s">
        <v>91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60</v>
      </c>
      <c r="D52" s="110" t="str">
        <f>CONCATENATE("var ",RIGHT(2019,2),"/",RIGHT(2018,2))</f>
        <v>var 19/18</v>
      </c>
      <c r="E52" s="111" t="s">
        <v>60</v>
      </c>
      <c r="F52" s="110" t="str">
        <f>CONCATENATE("var ",RIGHT(E51,2),"/",RIGHT(E51-1,2))</f>
        <v>var 20/19</v>
      </c>
      <c r="G52" s="111" t="s">
        <v>60</v>
      </c>
      <c r="H52" s="110" t="str">
        <f>CONCATENATE("var ",RIGHT(G51,2),"/",RIGHT(G51-1,2))</f>
        <v>var 21/20</v>
      </c>
      <c r="I52" s="111" t="s">
        <v>60</v>
      </c>
      <c r="J52" s="110" t="str">
        <f>CONCATENATE("var ",RIGHT(I51,2),"/",RIGHT(I51-1,2))</f>
        <v>var 22/21</v>
      </c>
      <c r="K52" s="111" t="s">
        <v>60</v>
      </c>
      <c r="L52" s="110" t="str">
        <f>CONCATENATE("var ",RIGHT(K51,2),"/",RIGHT(K51-1,2))</f>
        <v>var 23/22</v>
      </c>
      <c r="M52" s="111" t="s">
        <v>60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62</v>
      </c>
      <c r="C53" s="113">
        <v>4575</v>
      </c>
      <c r="D53" s="114">
        <v>0.22162883845126835</v>
      </c>
      <c r="E53" s="113">
        <v>4741</v>
      </c>
      <c r="F53" s="114">
        <f>IFERROR(E53/C53-1,"-")</f>
        <v>3.6284153005464503E-2</v>
      </c>
      <c r="G53" s="113">
        <v>1662</v>
      </c>
      <c r="H53" s="114">
        <f>IFERROR(G53/E53-1,"-")</f>
        <v>-0.64944104619278631</v>
      </c>
      <c r="I53" s="113">
        <v>4732</v>
      </c>
      <c r="J53" s="114">
        <f>IFERROR(I53/G53-1,"-")</f>
        <v>1.8471720818291217</v>
      </c>
      <c r="K53" s="113">
        <v>4914</v>
      </c>
      <c r="L53" s="114">
        <f>IFERROR(K53/I53-1,"-")</f>
        <v>3.8461538461538547E-2</v>
      </c>
      <c r="M53" s="113">
        <v>4997</v>
      </c>
      <c r="N53" s="114">
        <f t="shared" ref="N53:N57" si="5">IFERROR(M53/K53-1,"-")</f>
        <v>1.6890516890516905E-2</v>
      </c>
      <c r="O53" s="114">
        <f>IFERROR(M53/C53-1,"-")</f>
        <v>9.2240437158469968E-2</v>
      </c>
    </row>
    <row r="54" spans="1:16" x14ac:dyDescent="0.25">
      <c r="A54" s="1">
        <v>2</v>
      </c>
      <c r="B54" s="112" t="s">
        <v>64</v>
      </c>
      <c r="C54" s="113">
        <v>3757</v>
      </c>
      <c r="D54" s="114">
        <v>0.35241180705543562</v>
      </c>
      <c r="E54" s="113">
        <v>4432</v>
      </c>
      <c r="F54" s="114">
        <f t="shared" ref="F54:L65" si="6">IFERROR(E54/C54-1,"-")</f>
        <v>0.17966462603140809</v>
      </c>
      <c r="G54" s="113">
        <v>2174</v>
      </c>
      <c r="H54" s="114">
        <f t="shared" si="6"/>
        <v>-0.5094765342960289</v>
      </c>
      <c r="I54" s="113">
        <v>5268</v>
      </c>
      <c r="J54" s="114">
        <f t="shared" si="6"/>
        <v>1.4231830726770931</v>
      </c>
      <c r="K54" s="113">
        <v>4052</v>
      </c>
      <c r="L54" s="114">
        <f t="shared" si="6"/>
        <v>-0.23082763857251332</v>
      </c>
      <c r="M54" s="113">
        <v>4752</v>
      </c>
      <c r="N54" s="114">
        <f t="shared" si="5"/>
        <v>0.17275419545903259</v>
      </c>
      <c r="O54" s="114">
        <f>IFERROR(M54/C54-1,"-")</f>
        <v>0.26483896726111267</v>
      </c>
    </row>
    <row r="55" spans="1:16" x14ac:dyDescent="0.25">
      <c r="A55" s="1">
        <v>3</v>
      </c>
      <c r="B55" s="112" t="s">
        <v>66</v>
      </c>
      <c r="C55" s="113">
        <v>5536</v>
      </c>
      <c r="D55" s="114">
        <v>-0.14117282035370771</v>
      </c>
      <c r="E55" s="113">
        <v>1726</v>
      </c>
      <c r="F55" s="114">
        <f t="shared" si="6"/>
        <v>-0.68822254335260113</v>
      </c>
      <c r="G55" s="113">
        <v>3942</v>
      </c>
      <c r="H55" s="114">
        <f t="shared" si="6"/>
        <v>1.2838933951332563</v>
      </c>
      <c r="I55" s="113">
        <v>4697</v>
      </c>
      <c r="J55" s="114">
        <f t="shared" si="6"/>
        <v>0.19152714358193812</v>
      </c>
      <c r="K55" s="113">
        <v>5191</v>
      </c>
      <c r="L55" s="114">
        <f t="shared" si="6"/>
        <v>0.1051735150095805</v>
      </c>
      <c r="M55" s="113">
        <v>6935</v>
      </c>
      <c r="N55" s="114">
        <f t="shared" si="5"/>
        <v>0.3359660951647081</v>
      </c>
      <c r="O55" s="114">
        <f t="shared" ref="O55:O57" si="7">IFERROR(M55/C55-1,"-")</f>
        <v>0.25270953757225434</v>
      </c>
    </row>
    <row r="56" spans="1:16" x14ac:dyDescent="0.25">
      <c r="A56" s="1">
        <v>4</v>
      </c>
      <c r="B56" s="112" t="s">
        <v>68</v>
      </c>
      <c r="C56" s="113">
        <v>10567</v>
      </c>
      <c r="D56" s="114">
        <v>0.91952770208901002</v>
      </c>
      <c r="E56" s="113">
        <v>0</v>
      </c>
      <c r="F56" s="114">
        <f t="shared" si="6"/>
        <v>-1</v>
      </c>
      <c r="G56" s="113">
        <v>6329</v>
      </c>
      <c r="H56" s="114" t="str">
        <f t="shared" si="6"/>
        <v>-</v>
      </c>
      <c r="I56" s="113">
        <v>9381</v>
      </c>
      <c r="J56" s="114">
        <f t="shared" si="6"/>
        <v>0.48222468004424091</v>
      </c>
      <c r="K56" s="113">
        <v>10202</v>
      </c>
      <c r="L56" s="114">
        <f t="shared" si="6"/>
        <v>8.7517322247095297E-2</v>
      </c>
      <c r="M56" s="113">
        <v>5363</v>
      </c>
      <c r="N56" s="114">
        <f t="shared" si="5"/>
        <v>-0.47431876102724957</v>
      </c>
      <c r="O56" s="114">
        <f t="shared" si="7"/>
        <v>-0.49247657802592981</v>
      </c>
    </row>
    <row r="57" spans="1:16" x14ac:dyDescent="0.25">
      <c r="A57" s="1">
        <v>5</v>
      </c>
      <c r="B57" s="112" t="s">
        <v>70</v>
      </c>
      <c r="C57" s="113">
        <v>9680</v>
      </c>
      <c r="D57" s="114">
        <v>0.48307032327256016</v>
      </c>
      <c r="E57" s="113">
        <v>0</v>
      </c>
      <c r="F57" s="114">
        <f t="shared" si="6"/>
        <v>-1</v>
      </c>
      <c r="G57" s="113">
        <v>9142</v>
      </c>
      <c r="H57" s="114" t="str">
        <f t="shared" si="6"/>
        <v>-</v>
      </c>
      <c r="I57" s="113">
        <v>11407</v>
      </c>
      <c r="J57" s="114">
        <f t="shared" si="6"/>
        <v>0.24775760227521326</v>
      </c>
      <c r="K57" s="113">
        <v>8318</v>
      </c>
      <c r="L57" s="114">
        <f t="shared" si="6"/>
        <v>-0.27079863241869029</v>
      </c>
      <c r="M57" s="113">
        <v>9196</v>
      </c>
      <c r="N57" s="114">
        <f t="shared" si="5"/>
        <v>0.10555421976436641</v>
      </c>
      <c r="O57" s="114">
        <f t="shared" si="7"/>
        <v>-5.0000000000000044E-2</v>
      </c>
    </row>
    <row r="58" spans="1:16" x14ac:dyDescent="0.25">
      <c r="A58" s="1">
        <v>6</v>
      </c>
      <c r="B58" s="112" t="s">
        <v>72</v>
      </c>
      <c r="C58" s="113">
        <v>12636</v>
      </c>
      <c r="D58" s="114">
        <v>8.7248322147650992E-2</v>
      </c>
      <c r="E58" s="113">
        <v>0</v>
      </c>
      <c r="F58" s="114">
        <f t="shared" si="6"/>
        <v>-1</v>
      </c>
      <c r="G58" s="113">
        <v>12112</v>
      </c>
      <c r="H58" s="114" t="str">
        <f t="shared" si="6"/>
        <v>-</v>
      </c>
      <c r="I58" s="113">
        <v>13024</v>
      </c>
      <c r="J58" s="114">
        <f t="shared" si="6"/>
        <v>7.5297225891677755E-2</v>
      </c>
      <c r="K58" s="113">
        <v>13526</v>
      </c>
      <c r="L58" s="114">
        <f t="shared" si="6"/>
        <v>3.8544226044226138E-2</v>
      </c>
      <c r="M58" s="113"/>
      <c r="N58" s="114"/>
      <c r="O58" s="114"/>
    </row>
    <row r="59" spans="1:16" x14ac:dyDescent="0.25">
      <c r="A59" s="1">
        <v>7</v>
      </c>
      <c r="B59" s="112" t="s">
        <v>74</v>
      </c>
      <c r="C59" s="113">
        <v>12964</v>
      </c>
      <c r="D59" s="114">
        <v>-8.6720676294469889E-2</v>
      </c>
      <c r="E59" s="113">
        <v>0</v>
      </c>
      <c r="F59" s="114">
        <f t="shared" si="6"/>
        <v>-1</v>
      </c>
      <c r="G59" s="113">
        <v>22139</v>
      </c>
      <c r="H59" s="114" t="str">
        <f t="shared" si="6"/>
        <v>-</v>
      </c>
      <c r="I59" s="113">
        <v>17927</v>
      </c>
      <c r="J59" s="114">
        <f t="shared" si="6"/>
        <v>-0.1902524955960071</v>
      </c>
      <c r="K59" s="113">
        <v>13440</v>
      </c>
      <c r="L59" s="114">
        <f t="shared" si="6"/>
        <v>-0.25029285435376802</v>
      </c>
      <c r="M59" s="113"/>
      <c r="N59" s="114"/>
      <c r="O59" s="114"/>
    </row>
    <row r="60" spans="1:16" x14ac:dyDescent="0.25">
      <c r="A60" s="1">
        <v>8</v>
      </c>
      <c r="B60" s="112" t="s">
        <v>76</v>
      </c>
      <c r="C60" s="113">
        <v>18294</v>
      </c>
      <c r="D60" s="114">
        <v>4.8967889908256845E-2</v>
      </c>
      <c r="E60" s="113">
        <v>13387</v>
      </c>
      <c r="F60" s="114">
        <f t="shared" si="6"/>
        <v>-0.26823002077183777</v>
      </c>
      <c r="G60" s="113">
        <v>25485</v>
      </c>
      <c r="H60" s="114">
        <f t="shared" si="6"/>
        <v>0.90371255695824315</v>
      </c>
      <c r="I60" s="113">
        <v>19833</v>
      </c>
      <c r="J60" s="114">
        <f t="shared" si="6"/>
        <v>-0.22177751618599173</v>
      </c>
      <c r="K60" s="113">
        <v>15080</v>
      </c>
      <c r="L60" s="114">
        <f t="shared" si="6"/>
        <v>-0.23965108657288359</v>
      </c>
      <c r="M60" s="113"/>
      <c r="N60" s="114"/>
      <c r="O60" s="114"/>
    </row>
    <row r="61" spans="1:16" x14ac:dyDescent="0.25">
      <c r="A61" s="1">
        <v>9</v>
      </c>
      <c r="B61" s="112" t="s">
        <v>78</v>
      </c>
      <c r="C61" s="113">
        <v>10523</v>
      </c>
      <c r="D61" s="114">
        <v>-5.555555555555558E-2</v>
      </c>
      <c r="E61" s="113">
        <v>9485</v>
      </c>
      <c r="F61" s="114">
        <f t="shared" si="6"/>
        <v>-9.8641071937660363E-2</v>
      </c>
      <c r="G61" s="113">
        <v>14878</v>
      </c>
      <c r="H61" s="114">
        <f t="shared" si="6"/>
        <v>0.56858197153400103</v>
      </c>
      <c r="I61" s="113">
        <v>11662</v>
      </c>
      <c r="J61" s="114">
        <f t="shared" si="6"/>
        <v>-0.21615808576421558</v>
      </c>
      <c r="K61" s="113">
        <v>10667</v>
      </c>
      <c r="L61" s="114">
        <f t="shared" si="6"/>
        <v>-8.5319842222603359E-2</v>
      </c>
      <c r="M61" s="113"/>
      <c r="N61" s="114"/>
      <c r="O61" s="114"/>
    </row>
    <row r="62" spans="1:16" x14ac:dyDescent="0.25">
      <c r="A62" s="1">
        <v>10</v>
      </c>
      <c r="B62" s="112" t="s">
        <v>80</v>
      </c>
      <c r="C62" s="113">
        <v>8914</v>
      </c>
      <c r="D62" s="114">
        <v>9.9950641658440365E-2</v>
      </c>
      <c r="E62" s="113">
        <v>5064</v>
      </c>
      <c r="F62" s="114">
        <f t="shared" si="6"/>
        <v>-0.43190486874579315</v>
      </c>
      <c r="G62" s="113">
        <v>9583</v>
      </c>
      <c r="H62" s="114">
        <f t="shared" si="6"/>
        <v>0.89237756714060024</v>
      </c>
      <c r="I62" s="113">
        <v>8162</v>
      </c>
      <c r="J62" s="114">
        <f t="shared" si="6"/>
        <v>-0.14828341855368887</v>
      </c>
      <c r="K62" s="113">
        <v>7564</v>
      </c>
      <c r="L62" s="114">
        <f t="shared" si="6"/>
        <v>-7.3266356285224155E-2</v>
      </c>
      <c r="M62" s="113"/>
      <c r="N62" s="114"/>
      <c r="O62" s="114"/>
    </row>
    <row r="63" spans="1:16" x14ac:dyDescent="0.25">
      <c r="A63" s="1">
        <v>11</v>
      </c>
      <c r="B63" s="112" t="s">
        <v>82</v>
      </c>
      <c r="C63" s="113">
        <v>5780</v>
      </c>
      <c r="D63" s="114">
        <v>4.4452475605348818E-2</v>
      </c>
      <c r="E63" s="113">
        <v>1577</v>
      </c>
      <c r="F63" s="114">
        <f t="shared" si="6"/>
        <v>-0.72716262975778545</v>
      </c>
      <c r="G63" s="113">
        <v>4908</v>
      </c>
      <c r="H63" s="114">
        <f t="shared" si="6"/>
        <v>2.1122384273937858</v>
      </c>
      <c r="I63" s="113">
        <v>5890</v>
      </c>
      <c r="J63" s="114">
        <f t="shared" si="6"/>
        <v>0.20008149959250199</v>
      </c>
      <c r="K63" s="113">
        <v>5389</v>
      </c>
      <c r="L63" s="114">
        <f t="shared" si="6"/>
        <v>-8.505942275042444E-2</v>
      </c>
      <c r="M63" s="113"/>
      <c r="N63" s="114"/>
      <c r="O63" s="114"/>
    </row>
    <row r="64" spans="1:16" x14ac:dyDescent="0.25">
      <c r="A64" s="1">
        <v>12</v>
      </c>
      <c r="B64" s="112" t="s">
        <v>84</v>
      </c>
      <c r="C64" s="113">
        <v>6694</v>
      </c>
      <c r="D64" s="114">
        <v>-5.6252643451289996E-2</v>
      </c>
      <c r="E64" s="113">
        <v>2655</v>
      </c>
      <c r="F64" s="114">
        <f t="shared" si="6"/>
        <v>-0.60337615775321185</v>
      </c>
      <c r="G64" s="113">
        <v>8564</v>
      </c>
      <c r="H64" s="114">
        <f t="shared" si="6"/>
        <v>2.2256120527306966</v>
      </c>
      <c r="I64" s="113">
        <v>8414</v>
      </c>
      <c r="J64" s="114">
        <f t="shared" si="6"/>
        <v>-1.7515179822512827E-2</v>
      </c>
      <c r="K64" s="113">
        <v>7795</v>
      </c>
      <c r="L64" s="114">
        <f t="shared" si="6"/>
        <v>-7.3567863085333918E-2</v>
      </c>
      <c r="M64" s="113"/>
      <c r="N64" s="114"/>
      <c r="O64" s="114"/>
    </row>
    <row r="65" spans="1:16" ht="15.75" x14ac:dyDescent="0.25">
      <c r="B65" s="115" t="s">
        <v>26</v>
      </c>
      <c r="C65" s="116">
        <v>109920</v>
      </c>
      <c r="D65" s="117">
        <v>9.7761931869251306E-2</v>
      </c>
      <c r="E65" s="116">
        <v>49521</v>
      </c>
      <c r="F65" s="117">
        <f t="shared" si="6"/>
        <v>-0.54948144104803487</v>
      </c>
      <c r="G65" s="116">
        <v>120918</v>
      </c>
      <c r="H65" s="117">
        <f t="shared" si="6"/>
        <v>1.4417519840067849</v>
      </c>
      <c r="I65" s="116">
        <v>120397</v>
      </c>
      <c r="J65" s="117">
        <f t="shared" si="6"/>
        <v>-4.3087050728592979E-3</v>
      </c>
      <c r="K65" s="116">
        <v>106138</v>
      </c>
      <c r="L65" s="117">
        <f t="shared" si="6"/>
        <v>-0.11843318355108512</v>
      </c>
      <c r="M65" s="116">
        <v>31243</v>
      </c>
      <c r="N65" s="117">
        <v>-4.388407748569334E-2</v>
      </c>
      <c r="O65" s="117">
        <v>1.8665932654371962</v>
      </c>
    </row>
    <row r="66" spans="1:16" ht="6" customHeight="1" x14ac:dyDescent="0.25"/>
    <row r="67" spans="1:16" x14ac:dyDescent="0.25">
      <c r="B67" s="103" t="s">
        <v>30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5" t="s">
        <v>228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92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93</v>
      </c>
    </row>
    <row r="72" spans="1:16" ht="22.5" thickTop="1" thickBot="1" x14ac:dyDescent="0.3">
      <c r="B72" s="107"/>
      <c r="C72" s="287" t="s">
        <v>94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60</v>
      </c>
      <c r="D74" s="110" t="str">
        <f>CONCATENATE("var ",RIGHT(2019,2),"/",RIGHT(2018,2))</f>
        <v>var 19/18</v>
      </c>
      <c r="E74" s="111" t="s">
        <v>60</v>
      </c>
      <c r="F74" s="110" t="str">
        <f>CONCATENATE("var ",RIGHT(E73,2),"/",RIGHT(E73-1,2))</f>
        <v>var 20/19</v>
      </c>
      <c r="G74" s="111" t="s">
        <v>60</v>
      </c>
      <c r="H74" s="110" t="str">
        <f>CONCATENATE("var ",RIGHT(G73,2),"/",RIGHT(G73-1,2))</f>
        <v>var 21/20</v>
      </c>
      <c r="I74" s="111" t="s">
        <v>60</v>
      </c>
      <c r="J74" s="110" t="str">
        <f>CONCATENATE("var ",RIGHT(I73,2),"/",RIGHT(I73-1,2))</f>
        <v>var 22/21</v>
      </c>
      <c r="K74" s="111" t="s">
        <v>60</v>
      </c>
      <c r="L74" s="110" t="str">
        <f>CONCATENATE("var ",RIGHT(K73,2),"/",RIGHT(K73-1,2))</f>
        <v>var 23/22</v>
      </c>
      <c r="M74" s="111" t="s">
        <v>60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62</v>
      </c>
      <c r="C75" s="113">
        <v>3137</v>
      </c>
      <c r="D75" s="114">
        <v>0.22971383771070175</v>
      </c>
      <c r="E75" s="113">
        <v>4037</v>
      </c>
      <c r="F75" s="114">
        <f>IFERROR(E75/C75-1,"-")</f>
        <v>0.28689831048772718</v>
      </c>
      <c r="G75" s="113">
        <v>4283</v>
      </c>
      <c r="H75" s="114">
        <f>IFERROR(G75/E75-1,"-")</f>
        <v>6.0936338865494211E-2</v>
      </c>
      <c r="I75" s="113">
        <v>4231</v>
      </c>
      <c r="J75" s="114">
        <f>IFERROR(I75/G75-1,"-")</f>
        <v>-1.2141022647676913E-2</v>
      </c>
      <c r="K75" s="113">
        <v>3814</v>
      </c>
      <c r="L75" s="114">
        <f>IFERROR(K75/I75-1,"-")</f>
        <v>-9.8558260458520452E-2</v>
      </c>
      <c r="M75" s="113">
        <v>2103</v>
      </c>
      <c r="N75" s="114">
        <f t="shared" ref="N75:N79" si="8">IFERROR(M75/K75-1,"-")</f>
        <v>-0.44861038280020971</v>
      </c>
      <c r="O75" s="114">
        <f>M75/C75-1</f>
        <v>-0.3296142811603443</v>
      </c>
    </row>
    <row r="76" spans="1:16" x14ac:dyDescent="0.25">
      <c r="A76" s="1">
        <v>2</v>
      </c>
      <c r="B76" s="112" t="s">
        <v>64</v>
      </c>
      <c r="C76" s="113">
        <v>3135</v>
      </c>
      <c r="D76" s="114">
        <v>0.63964435146443521</v>
      </c>
      <c r="E76" s="113">
        <v>3947</v>
      </c>
      <c r="F76" s="114">
        <f t="shared" ref="F76:L87" si="9">IFERROR(E76/C76-1,"-")</f>
        <v>0.25901116427432225</v>
      </c>
      <c r="G76" s="113">
        <v>6165</v>
      </c>
      <c r="H76" s="114">
        <f t="shared" si="9"/>
        <v>0.56194578160628317</v>
      </c>
      <c r="I76" s="113">
        <v>4343</v>
      </c>
      <c r="J76" s="114">
        <f t="shared" si="9"/>
        <v>-0.29553933495539331</v>
      </c>
      <c r="K76" s="113">
        <v>2403</v>
      </c>
      <c r="L76" s="114">
        <f t="shared" si="9"/>
        <v>-0.44669583237393506</v>
      </c>
      <c r="M76" s="113">
        <v>2881</v>
      </c>
      <c r="N76" s="114">
        <f t="shared" si="8"/>
        <v>0.19891801914273821</v>
      </c>
      <c r="O76" s="114">
        <f>IFERROR(M76/C76-1,"-")</f>
        <v>-8.1020733652312549E-2</v>
      </c>
    </row>
    <row r="77" spans="1:16" x14ac:dyDescent="0.25">
      <c r="A77" s="1">
        <v>3</v>
      </c>
      <c r="B77" s="112" t="s">
        <v>66</v>
      </c>
      <c r="C77" s="113">
        <v>4717</v>
      </c>
      <c r="D77" s="114">
        <v>-0.19792552287026011</v>
      </c>
      <c r="E77" s="113">
        <v>1394</v>
      </c>
      <c r="F77" s="114">
        <f t="shared" si="9"/>
        <v>-0.70447318210727161</v>
      </c>
      <c r="G77" s="113">
        <v>9406</v>
      </c>
      <c r="H77" s="114">
        <f t="shared" si="9"/>
        <v>5.747489239598278</v>
      </c>
      <c r="I77" s="113">
        <v>3464</v>
      </c>
      <c r="J77" s="114">
        <f t="shared" si="9"/>
        <v>-0.63172443121411859</v>
      </c>
      <c r="K77" s="113">
        <v>3441</v>
      </c>
      <c r="L77" s="114">
        <f t="shared" si="9"/>
        <v>-6.6397228637413708E-3</v>
      </c>
      <c r="M77" s="113">
        <v>3945</v>
      </c>
      <c r="N77" s="114">
        <f t="shared" si="8"/>
        <v>0.14646904969485619</v>
      </c>
      <c r="O77" s="114">
        <f t="shared" ref="O77:O79" si="10">IFERROR(M77/C77-1,"-")</f>
        <v>-0.16366334534661864</v>
      </c>
    </row>
    <row r="78" spans="1:16" x14ac:dyDescent="0.25">
      <c r="A78" s="1">
        <v>4</v>
      </c>
      <c r="B78" s="112" t="s">
        <v>68</v>
      </c>
      <c r="C78" s="113">
        <v>7482</v>
      </c>
      <c r="D78" s="114">
        <v>0.39615599925359213</v>
      </c>
      <c r="E78" s="113">
        <v>0</v>
      </c>
      <c r="F78" s="114">
        <f t="shared" si="9"/>
        <v>-1</v>
      </c>
      <c r="G78" s="113">
        <v>11503</v>
      </c>
      <c r="H78" s="114" t="str">
        <f t="shared" si="9"/>
        <v>-</v>
      </c>
      <c r="I78" s="113">
        <v>8523</v>
      </c>
      <c r="J78" s="114">
        <f t="shared" si="9"/>
        <v>-0.25906285316873856</v>
      </c>
      <c r="K78" s="113">
        <v>8009</v>
      </c>
      <c r="L78" s="114">
        <f t="shared" si="9"/>
        <v>-6.0307403496421497E-2</v>
      </c>
      <c r="M78" s="113">
        <v>3675</v>
      </c>
      <c r="N78" s="114">
        <f t="shared" si="8"/>
        <v>-0.54114121613185162</v>
      </c>
      <c r="O78" s="114">
        <f t="shared" si="10"/>
        <v>-0.50882117080994393</v>
      </c>
    </row>
    <row r="79" spans="1:16" x14ac:dyDescent="0.25">
      <c r="A79" s="1">
        <v>5</v>
      </c>
      <c r="B79" s="112" t="s">
        <v>70</v>
      </c>
      <c r="C79" s="113">
        <v>10821</v>
      </c>
      <c r="D79" s="114">
        <v>0.44685118331327711</v>
      </c>
      <c r="E79" s="113">
        <v>0</v>
      </c>
      <c r="F79" s="114">
        <f t="shared" si="9"/>
        <v>-1</v>
      </c>
      <c r="G79" s="113">
        <v>13253</v>
      </c>
      <c r="H79" s="114" t="str">
        <f t="shared" si="9"/>
        <v>-</v>
      </c>
      <c r="I79" s="113">
        <v>9847</v>
      </c>
      <c r="J79" s="114">
        <f t="shared" si="9"/>
        <v>-0.25699841545310498</v>
      </c>
      <c r="K79" s="113">
        <v>6760</v>
      </c>
      <c r="L79" s="114">
        <f t="shared" si="9"/>
        <v>-0.31349649639484112</v>
      </c>
      <c r="M79" s="113">
        <v>5963</v>
      </c>
      <c r="N79" s="114">
        <f t="shared" si="8"/>
        <v>-0.11789940828402368</v>
      </c>
      <c r="O79" s="114">
        <f t="shared" si="10"/>
        <v>-0.44894187228537108</v>
      </c>
    </row>
    <row r="80" spans="1:16" x14ac:dyDescent="0.25">
      <c r="A80" s="1">
        <v>6</v>
      </c>
      <c r="B80" s="112" t="s">
        <v>72</v>
      </c>
      <c r="C80" s="113">
        <v>14241</v>
      </c>
      <c r="D80" s="114">
        <v>0.1586526726873323</v>
      </c>
      <c r="E80" s="113">
        <v>0</v>
      </c>
      <c r="F80" s="114">
        <f t="shared" si="9"/>
        <v>-1</v>
      </c>
      <c r="G80" s="113">
        <v>15846</v>
      </c>
      <c r="H80" s="114" t="str">
        <f t="shared" si="9"/>
        <v>-</v>
      </c>
      <c r="I80" s="113">
        <v>9634</v>
      </c>
      <c r="J80" s="114">
        <f t="shared" si="9"/>
        <v>-0.39202322352644203</v>
      </c>
      <c r="K80" s="113">
        <v>10032</v>
      </c>
      <c r="L80" s="114">
        <f t="shared" si="9"/>
        <v>4.1312019929416577E-2</v>
      </c>
      <c r="M80" s="113"/>
      <c r="N80" s="114"/>
      <c r="O80" s="114"/>
    </row>
    <row r="81" spans="1:16" x14ac:dyDescent="0.25">
      <c r="A81" s="1">
        <v>7</v>
      </c>
      <c r="B81" s="112" t="s">
        <v>74</v>
      </c>
      <c r="C81" s="113">
        <v>15858</v>
      </c>
      <c r="D81" s="114">
        <v>0.42672064777327945</v>
      </c>
      <c r="E81" s="113">
        <v>0</v>
      </c>
      <c r="F81" s="114">
        <f t="shared" si="9"/>
        <v>-1</v>
      </c>
      <c r="G81" s="113">
        <v>19460</v>
      </c>
      <c r="H81" s="114" t="str">
        <f t="shared" si="9"/>
        <v>-</v>
      </c>
      <c r="I81" s="113">
        <v>12391</v>
      </c>
      <c r="J81" s="114">
        <f t="shared" si="9"/>
        <v>-0.36325796505652619</v>
      </c>
      <c r="K81" s="113">
        <v>9771</v>
      </c>
      <c r="L81" s="114">
        <f t="shared" si="9"/>
        <v>-0.21144378984746992</v>
      </c>
      <c r="M81" s="113"/>
      <c r="N81" s="114"/>
      <c r="O81" s="114"/>
    </row>
    <row r="82" spans="1:16" x14ac:dyDescent="0.25">
      <c r="A82" s="1">
        <v>8</v>
      </c>
      <c r="B82" s="112" t="s">
        <v>76</v>
      </c>
      <c r="C82" s="113">
        <v>22911</v>
      </c>
      <c r="D82" s="114">
        <v>0.51467671558905193</v>
      </c>
      <c r="E82" s="113">
        <v>18177</v>
      </c>
      <c r="F82" s="114">
        <f t="shared" si="9"/>
        <v>-0.20662563833966219</v>
      </c>
      <c r="G82" s="113">
        <v>18476</v>
      </c>
      <c r="H82" s="114">
        <f t="shared" si="9"/>
        <v>1.6449359080156212E-2</v>
      </c>
      <c r="I82" s="113">
        <v>13610</v>
      </c>
      <c r="J82" s="114">
        <f t="shared" si="9"/>
        <v>-0.2633686945226239</v>
      </c>
      <c r="K82" s="113">
        <v>11949</v>
      </c>
      <c r="L82" s="114">
        <f t="shared" si="9"/>
        <v>-0.12204261572373254</v>
      </c>
      <c r="M82" s="113"/>
      <c r="N82" s="114"/>
      <c r="O82" s="114"/>
    </row>
    <row r="83" spans="1:16" x14ac:dyDescent="0.25">
      <c r="A83" s="1">
        <v>9</v>
      </c>
      <c r="B83" s="112" t="s">
        <v>78</v>
      </c>
      <c r="C83" s="113">
        <v>12282</v>
      </c>
      <c r="D83" s="114">
        <v>0.11068909386869241</v>
      </c>
      <c r="E83" s="113">
        <v>15287</v>
      </c>
      <c r="F83" s="114">
        <f t="shared" si="9"/>
        <v>0.24466699234652345</v>
      </c>
      <c r="G83" s="113">
        <v>11740</v>
      </c>
      <c r="H83" s="114">
        <f t="shared" si="9"/>
        <v>-0.23202721266435533</v>
      </c>
      <c r="I83" s="113">
        <v>7997</v>
      </c>
      <c r="J83" s="114">
        <f t="shared" si="9"/>
        <v>-0.31882453151618395</v>
      </c>
      <c r="K83" s="113">
        <v>7212</v>
      </c>
      <c r="L83" s="114">
        <f t="shared" si="9"/>
        <v>-9.8161810679004646E-2</v>
      </c>
      <c r="M83" s="113"/>
      <c r="N83" s="114"/>
      <c r="O83" s="114"/>
    </row>
    <row r="84" spans="1:16" x14ac:dyDescent="0.25">
      <c r="A84" s="1">
        <v>10</v>
      </c>
      <c r="B84" s="112" t="s">
        <v>80</v>
      </c>
      <c r="C84" s="113">
        <v>8231</v>
      </c>
      <c r="D84" s="114">
        <v>8.1176934191514505E-2</v>
      </c>
      <c r="E84" s="113">
        <v>9332</v>
      </c>
      <c r="F84" s="114">
        <f t="shared" si="9"/>
        <v>0.1337626047867817</v>
      </c>
      <c r="G84" s="113">
        <v>7482</v>
      </c>
      <c r="H84" s="114">
        <f t="shared" si="9"/>
        <v>-0.19824260608658384</v>
      </c>
      <c r="I84" s="113">
        <v>4173</v>
      </c>
      <c r="J84" s="114">
        <f t="shared" si="9"/>
        <v>-0.44226142742582197</v>
      </c>
      <c r="K84" s="113">
        <v>5156</v>
      </c>
      <c r="L84" s="114">
        <f t="shared" si="9"/>
        <v>0.23556194584231971</v>
      </c>
      <c r="M84" s="113"/>
      <c r="N84" s="114"/>
      <c r="O84" s="114"/>
    </row>
    <row r="85" spans="1:16" x14ac:dyDescent="0.25">
      <c r="A85" s="1">
        <v>11</v>
      </c>
      <c r="B85" s="112" t="s">
        <v>82</v>
      </c>
      <c r="C85" s="113">
        <v>4544</v>
      </c>
      <c r="D85" s="114">
        <v>0.16244563827065739</v>
      </c>
      <c r="E85" s="113">
        <v>2816</v>
      </c>
      <c r="F85" s="114">
        <f t="shared" si="9"/>
        <v>-0.38028169014084512</v>
      </c>
      <c r="G85" s="113">
        <v>3580</v>
      </c>
      <c r="H85" s="114">
        <f t="shared" si="9"/>
        <v>0.27130681818181812</v>
      </c>
      <c r="I85" s="113">
        <v>4111</v>
      </c>
      <c r="J85" s="114">
        <f t="shared" si="9"/>
        <v>0.14832402234636866</v>
      </c>
      <c r="K85" s="113">
        <v>2788</v>
      </c>
      <c r="L85" s="114">
        <f t="shared" si="9"/>
        <v>-0.32181950863536857</v>
      </c>
      <c r="M85" s="113"/>
      <c r="N85" s="114"/>
      <c r="O85" s="114"/>
    </row>
    <row r="86" spans="1:16" x14ac:dyDescent="0.25">
      <c r="A86" s="1">
        <v>12</v>
      </c>
      <c r="B86" s="112" t="s">
        <v>84</v>
      </c>
      <c r="C86" s="113">
        <v>5708</v>
      </c>
      <c r="D86" s="114">
        <v>5.8605341246290799E-2</v>
      </c>
      <c r="E86" s="113">
        <v>3518</v>
      </c>
      <c r="F86" s="114">
        <f t="shared" si="9"/>
        <v>-0.38367203924316751</v>
      </c>
      <c r="G86" s="113">
        <v>5472</v>
      </c>
      <c r="H86" s="114">
        <f t="shared" si="9"/>
        <v>0.55542922114837978</v>
      </c>
      <c r="I86" s="113">
        <v>4487</v>
      </c>
      <c r="J86" s="114">
        <f t="shared" si="9"/>
        <v>-0.18000730994152048</v>
      </c>
      <c r="K86" s="113">
        <v>4039</v>
      </c>
      <c r="L86" s="114">
        <f t="shared" si="9"/>
        <v>-9.9843993759750393E-2</v>
      </c>
      <c r="M86" s="113"/>
      <c r="N86" s="114"/>
      <c r="O86" s="114"/>
    </row>
    <row r="87" spans="1:16" ht="15.75" x14ac:dyDescent="0.25">
      <c r="B87" s="115" t="s">
        <v>26</v>
      </c>
      <c r="C87" s="116">
        <v>113067</v>
      </c>
      <c r="D87" s="117">
        <v>0.26069843676828053</v>
      </c>
      <c r="E87" s="116">
        <v>68476</v>
      </c>
      <c r="F87" s="117">
        <f t="shared" si="9"/>
        <v>-0.39437678544579757</v>
      </c>
      <c r="G87" s="116">
        <v>126666</v>
      </c>
      <c r="H87" s="117">
        <f t="shared" si="9"/>
        <v>0.84978678661136753</v>
      </c>
      <c r="I87" s="116">
        <v>86811</v>
      </c>
      <c r="J87" s="117">
        <f t="shared" si="9"/>
        <v>-0.31464639287575202</v>
      </c>
      <c r="K87" s="116">
        <v>75374</v>
      </c>
      <c r="L87" s="117">
        <f t="shared" si="9"/>
        <v>-0.13174597689232936</v>
      </c>
      <c r="M87" s="116">
        <v>18567</v>
      </c>
      <c r="N87" s="117">
        <v>-0.23989847300118716</v>
      </c>
      <c r="O87" s="117">
        <v>0.97984644913627639</v>
      </c>
    </row>
    <row r="88" spans="1:16" ht="6" customHeight="1" x14ac:dyDescent="0.25"/>
    <row r="89" spans="1:16" x14ac:dyDescent="0.25">
      <c r="B89" s="103" t="s">
        <v>30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5" t="s">
        <v>229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95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96</v>
      </c>
    </row>
    <row r="94" spans="1:16" ht="22.5" thickTop="1" thickBot="1" x14ac:dyDescent="0.3">
      <c r="B94" s="119" t="s">
        <v>97</v>
      </c>
      <c r="C94" s="287" t="s">
        <v>98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60</v>
      </c>
      <c r="D96" s="110" t="str">
        <f>CONCATENATE("var ",RIGHT(2019,2),"/",RIGHT(2018,2))</f>
        <v>var 19/18</v>
      </c>
      <c r="E96" s="111" t="s">
        <v>60</v>
      </c>
      <c r="F96" s="110" t="str">
        <f>CONCATENATE("var ",RIGHT(E95,2),"/",RIGHT(E95-1,2))</f>
        <v>var 20/19</v>
      </c>
      <c r="G96" s="111" t="s">
        <v>60</v>
      </c>
      <c r="H96" s="110" t="str">
        <f>CONCATENATE("var ",RIGHT(G95,2),"/",RIGHT(G95-1,2))</f>
        <v>var 21/20</v>
      </c>
      <c r="I96" s="111" t="s">
        <v>60</v>
      </c>
      <c r="J96" s="110" t="str">
        <f>CONCATENATE("var ",RIGHT(I95,2),"/",RIGHT(I95-1,2))</f>
        <v>var 22/21</v>
      </c>
      <c r="K96" s="111" t="s">
        <v>60</v>
      </c>
      <c r="L96" s="110" t="str">
        <f>CONCATENATE("var ",RIGHT(K95,2),"/",RIGHT(K95-1,2))</f>
        <v>var 23/22</v>
      </c>
      <c r="M96" s="111" t="s">
        <v>60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62</v>
      </c>
      <c r="C97" s="113">
        <v>123715</v>
      </c>
      <c r="D97" s="114">
        <v>4.6454581595797739E-2</v>
      </c>
      <c r="E97" s="113">
        <v>129322</v>
      </c>
      <c r="F97" s="114">
        <f t="shared" ref="F97:L109" si="11">IFERROR(E97/C97-1,"-")</f>
        <v>4.5321909226851975E-2</v>
      </c>
      <c r="G97" s="113">
        <v>9237</v>
      </c>
      <c r="H97" s="114">
        <f t="shared" si="11"/>
        <v>-0.92857363789610425</v>
      </c>
      <c r="I97" s="113">
        <v>90986</v>
      </c>
      <c r="J97" s="114">
        <f t="shared" si="11"/>
        <v>8.8501678033993727</v>
      </c>
      <c r="K97" s="113">
        <v>130874</v>
      </c>
      <c r="L97" s="114">
        <f t="shared" si="11"/>
        <v>0.43839711603983034</v>
      </c>
      <c r="M97" s="113">
        <v>143825</v>
      </c>
      <c r="N97" s="114">
        <f t="shared" ref="N97:N101" si="12">IFERROR(M97/K97-1,"-")</f>
        <v>9.8957776181670898E-2</v>
      </c>
      <c r="O97" s="114">
        <f>M97/C97-1</f>
        <v>0.16255102453219084</v>
      </c>
    </row>
    <row r="98" spans="2:15" x14ac:dyDescent="0.25">
      <c r="B98" s="112" t="s">
        <v>64</v>
      </c>
      <c r="C98" s="113">
        <v>122929</v>
      </c>
      <c r="D98" s="114">
        <v>-5.6379725947616199E-3</v>
      </c>
      <c r="E98" s="113">
        <v>139971</v>
      </c>
      <c r="F98" s="114">
        <f t="shared" si="11"/>
        <v>0.13863286937988595</v>
      </c>
      <c r="G98" s="113">
        <v>11008</v>
      </c>
      <c r="H98" s="114">
        <f t="shared" si="11"/>
        <v>-0.92135513784998324</v>
      </c>
      <c r="I98" s="113">
        <v>121286</v>
      </c>
      <c r="J98" s="114">
        <f t="shared" si="11"/>
        <v>10.017986918604651</v>
      </c>
      <c r="K98" s="113">
        <v>140575</v>
      </c>
      <c r="L98" s="114">
        <f t="shared" si="11"/>
        <v>0.15903731675543753</v>
      </c>
      <c r="M98" s="113">
        <v>146954</v>
      </c>
      <c r="N98" s="114">
        <f t="shared" si="12"/>
        <v>4.5377912146540966E-2</v>
      </c>
      <c r="O98" s="114">
        <f>IFERROR(M98/C98-1,"-")</f>
        <v>0.195438017066762</v>
      </c>
    </row>
    <row r="99" spans="2:15" x14ac:dyDescent="0.25">
      <c r="B99" s="112" t="s">
        <v>66</v>
      </c>
      <c r="C99" s="113">
        <v>144786</v>
      </c>
      <c r="D99" s="114">
        <v>4.3404942239646083E-2</v>
      </c>
      <c r="E99" s="113">
        <v>54600</v>
      </c>
      <c r="F99" s="114">
        <f t="shared" si="11"/>
        <v>-0.62289171604989435</v>
      </c>
      <c r="G99" s="113">
        <v>11628</v>
      </c>
      <c r="H99" s="114">
        <f t="shared" si="11"/>
        <v>-0.78703296703296699</v>
      </c>
      <c r="I99" s="113">
        <v>132142</v>
      </c>
      <c r="J99" s="114">
        <f t="shared" si="11"/>
        <v>10.364121087031304</v>
      </c>
      <c r="K99" s="113">
        <v>145481</v>
      </c>
      <c r="L99" s="114">
        <f t="shared" si="11"/>
        <v>0.10094443855852031</v>
      </c>
      <c r="M99" s="113">
        <v>165047</v>
      </c>
      <c r="N99" s="114">
        <f t="shared" si="12"/>
        <v>0.13449178930581995</v>
      </c>
      <c r="O99" s="114">
        <f t="shared" ref="O99:O101" si="13">IFERROR(M99/C99-1,"-")</f>
        <v>0.13993756302404936</v>
      </c>
    </row>
    <row r="100" spans="2:15" x14ac:dyDescent="0.25">
      <c r="B100" s="112" t="s">
        <v>68</v>
      </c>
      <c r="C100" s="113">
        <v>136741</v>
      </c>
      <c r="D100" s="114">
        <v>5.260686491105182E-2</v>
      </c>
      <c r="E100" s="113">
        <v>0</v>
      </c>
      <c r="F100" s="114">
        <f t="shared" si="11"/>
        <v>-1</v>
      </c>
      <c r="G100" s="113">
        <v>14963</v>
      </c>
      <c r="H100" s="114" t="str">
        <f t="shared" si="11"/>
        <v>-</v>
      </c>
      <c r="I100" s="113">
        <v>148322</v>
      </c>
      <c r="J100" s="114">
        <f t="shared" si="11"/>
        <v>8.9125843747911517</v>
      </c>
      <c r="K100" s="113">
        <v>149414</v>
      </c>
      <c r="L100" s="114">
        <f t="shared" si="11"/>
        <v>7.3623602702228563E-3</v>
      </c>
      <c r="M100" s="113">
        <v>149814</v>
      </c>
      <c r="N100" s="114">
        <f t="shared" si="12"/>
        <v>2.6771253028496922E-3</v>
      </c>
      <c r="O100" s="114">
        <f t="shared" si="13"/>
        <v>9.5604098258752046E-2</v>
      </c>
    </row>
    <row r="101" spans="2:15" x14ac:dyDescent="0.25">
      <c r="B101" s="112" t="s">
        <v>70</v>
      </c>
      <c r="C101" s="113">
        <v>126794</v>
      </c>
      <c r="D101" s="114">
        <v>8.5955566213878232E-2</v>
      </c>
      <c r="E101" s="113">
        <v>0</v>
      </c>
      <c r="F101" s="114">
        <f t="shared" si="11"/>
        <v>-1</v>
      </c>
      <c r="G101" s="113">
        <v>19619</v>
      </c>
      <c r="H101" s="114" t="str">
        <f t="shared" si="11"/>
        <v>-</v>
      </c>
      <c r="I101" s="113">
        <v>124592</v>
      </c>
      <c r="J101" s="114">
        <f t="shared" si="11"/>
        <v>5.3505785208216521</v>
      </c>
      <c r="K101" s="113">
        <v>135247</v>
      </c>
      <c r="L101" s="114">
        <f t="shared" si="11"/>
        <v>8.5519134454860701E-2</v>
      </c>
      <c r="M101" s="113">
        <v>146402</v>
      </c>
      <c r="N101" s="114">
        <f t="shared" si="12"/>
        <v>8.2478724112180046E-2</v>
      </c>
      <c r="O101" s="114">
        <f t="shared" si="13"/>
        <v>0.15464454153982055</v>
      </c>
    </row>
    <row r="102" spans="2:15" x14ac:dyDescent="0.25">
      <c r="B102" s="112" t="s">
        <v>72</v>
      </c>
      <c r="C102" s="113">
        <v>124266</v>
      </c>
      <c r="D102" s="114">
        <v>3.4799770166629163E-2</v>
      </c>
      <c r="E102" s="113">
        <v>0</v>
      </c>
      <c r="F102" s="114">
        <f t="shared" si="11"/>
        <v>-1</v>
      </c>
      <c r="G102" s="113">
        <v>25581</v>
      </c>
      <c r="H102" s="114" t="str">
        <f t="shared" si="11"/>
        <v>-</v>
      </c>
      <c r="I102" s="113">
        <v>122331</v>
      </c>
      <c r="J102" s="114">
        <f t="shared" si="11"/>
        <v>3.7821039052421721</v>
      </c>
      <c r="K102" s="113">
        <v>133792</v>
      </c>
      <c r="L102" s="114">
        <f t="shared" si="11"/>
        <v>9.3688435474246212E-2</v>
      </c>
      <c r="M102" s="113"/>
      <c r="N102" s="114"/>
      <c r="O102" s="114"/>
    </row>
    <row r="103" spans="2:15" x14ac:dyDescent="0.25">
      <c r="B103" s="112" t="s">
        <v>74</v>
      </c>
      <c r="C103" s="113">
        <v>126913</v>
      </c>
      <c r="D103" s="114">
        <v>5.028587719159372E-3</v>
      </c>
      <c r="E103" s="113">
        <v>0</v>
      </c>
      <c r="F103" s="114">
        <f t="shared" si="11"/>
        <v>-1</v>
      </c>
      <c r="G103" s="113">
        <v>52545</v>
      </c>
      <c r="H103" s="114" t="str">
        <f t="shared" si="11"/>
        <v>-</v>
      </c>
      <c r="I103" s="113">
        <v>134525</v>
      </c>
      <c r="J103" s="114">
        <f t="shared" si="11"/>
        <v>1.5601865068036922</v>
      </c>
      <c r="K103" s="113">
        <v>140760</v>
      </c>
      <c r="L103" s="114">
        <f t="shared" si="11"/>
        <v>4.6348262404757534E-2</v>
      </c>
      <c r="M103" s="113"/>
      <c r="N103" s="114"/>
      <c r="O103" s="114"/>
    </row>
    <row r="104" spans="2:15" x14ac:dyDescent="0.25">
      <c r="B104" s="112" t="s">
        <v>76</v>
      </c>
      <c r="C104" s="113">
        <v>123609</v>
      </c>
      <c r="D104" s="114">
        <v>-3.0045983144744937E-2</v>
      </c>
      <c r="E104" s="113">
        <v>21231</v>
      </c>
      <c r="F104" s="114">
        <f t="shared" si="11"/>
        <v>-0.82824066208771208</v>
      </c>
      <c r="G104" s="113">
        <v>74223</v>
      </c>
      <c r="H104" s="114">
        <f t="shared" si="11"/>
        <v>2.4959728698601102</v>
      </c>
      <c r="I104" s="113">
        <v>131231</v>
      </c>
      <c r="J104" s="114">
        <f t="shared" si="11"/>
        <v>0.76806380771458982</v>
      </c>
      <c r="K104" s="113">
        <v>139945</v>
      </c>
      <c r="L104" s="114">
        <f t="shared" si="11"/>
        <v>6.6401993431430162E-2</v>
      </c>
      <c r="M104" s="113"/>
      <c r="N104" s="114"/>
      <c r="O104" s="114"/>
    </row>
    <row r="105" spans="2:15" x14ac:dyDescent="0.25">
      <c r="B105" s="112" t="s">
        <v>78</v>
      </c>
      <c r="C105" s="113">
        <v>113961</v>
      </c>
      <c r="D105" s="114">
        <v>-2.6057601914366346E-2</v>
      </c>
      <c r="E105" s="113">
        <v>12509</v>
      </c>
      <c r="F105" s="114">
        <f t="shared" si="11"/>
        <v>-0.8902343784277077</v>
      </c>
      <c r="G105" s="113">
        <v>78766</v>
      </c>
      <c r="H105" s="114">
        <f t="shared" si="11"/>
        <v>5.2967463426333037</v>
      </c>
      <c r="I105" s="113">
        <v>120736</v>
      </c>
      <c r="J105" s="114">
        <f t="shared" si="11"/>
        <v>0.53284412055963237</v>
      </c>
      <c r="K105" s="113">
        <v>135188</v>
      </c>
      <c r="L105" s="114">
        <f t="shared" si="11"/>
        <v>0.11969917837264776</v>
      </c>
      <c r="M105" s="113"/>
      <c r="N105" s="114"/>
      <c r="O105" s="114"/>
    </row>
    <row r="106" spans="2:15" x14ac:dyDescent="0.25">
      <c r="B106" s="112" t="s">
        <v>80</v>
      </c>
      <c r="C106" s="113">
        <v>141517</v>
      </c>
      <c r="D106" s="114">
        <v>-4.2963413809427253E-2</v>
      </c>
      <c r="E106" s="113">
        <v>15422</v>
      </c>
      <c r="F106" s="114">
        <f t="shared" si="11"/>
        <v>-0.8910236932665333</v>
      </c>
      <c r="G106" s="113">
        <v>122043</v>
      </c>
      <c r="H106" s="114">
        <f t="shared" si="11"/>
        <v>6.9135650369601871</v>
      </c>
      <c r="I106" s="113">
        <v>146938</v>
      </c>
      <c r="J106" s="114">
        <f t="shared" si="11"/>
        <v>0.2039854805273551</v>
      </c>
      <c r="K106" s="113">
        <v>159531</v>
      </c>
      <c r="L106" s="114">
        <f t="shared" si="11"/>
        <v>8.5702813431515423E-2</v>
      </c>
      <c r="M106" s="113"/>
      <c r="N106" s="114"/>
      <c r="O106" s="114"/>
    </row>
    <row r="107" spans="2:15" x14ac:dyDescent="0.25">
      <c r="B107" s="112" t="s">
        <v>82</v>
      </c>
      <c r="C107" s="113">
        <v>125704</v>
      </c>
      <c r="D107" s="114">
        <v>-8.674805211192127E-3</v>
      </c>
      <c r="E107" s="113">
        <v>17914</v>
      </c>
      <c r="F107" s="114">
        <f t="shared" si="11"/>
        <v>-0.85749061286832562</v>
      </c>
      <c r="G107" s="113">
        <v>113762</v>
      </c>
      <c r="H107" s="114">
        <f t="shared" si="11"/>
        <v>5.3504521603215363</v>
      </c>
      <c r="I107" s="113">
        <v>135678</v>
      </c>
      <c r="J107" s="114">
        <f t="shared" si="11"/>
        <v>0.19264780858283093</v>
      </c>
      <c r="K107" s="113">
        <v>146077</v>
      </c>
      <c r="L107" s="114">
        <f t="shared" si="11"/>
        <v>7.6644702899512085E-2</v>
      </c>
      <c r="M107" s="113"/>
      <c r="N107" s="114"/>
      <c r="O107" s="114"/>
    </row>
    <row r="108" spans="2:15" x14ac:dyDescent="0.25">
      <c r="B108" s="112" t="s">
        <v>84</v>
      </c>
      <c r="C108" s="113">
        <v>128793</v>
      </c>
      <c r="D108" s="114">
        <v>-2.8373342185071704E-2</v>
      </c>
      <c r="E108" s="113">
        <v>21551</v>
      </c>
      <c r="F108" s="114">
        <f t="shared" si="11"/>
        <v>-0.83266947737842889</v>
      </c>
      <c r="G108" s="113">
        <v>100086</v>
      </c>
      <c r="H108" s="114">
        <f t="shared" si="11"/>
        <v>3.644146443320496</v>
      </c>
      <c r="I108" s="113">
        <v>141074</v>
      </c>
      <c r="J108" s="114">
        <f t="shared" si="11"/>
        <v>0.40952780608676531</v>
      </c>
      <c r="K108" s="113">
        <v>149936</v>
      </c>
      <c r="L108" s="114">
        <f t="shared" si="11"/>
        <v>6.2818095467626955E-2</v>
      </c>
      <c r="M108" s="113"/>
      <c r="N108" s="114"/>
      <c r="O108" s="114"/>
    </row>
    <row r="109" spans="2:15" ht="15.75" x14ac:dyDescent="0.25">
      <c r="B109" s="115" t="s">
        <v>26</v>
      </c>
      <c r="C109" s="116">
        <v>1539728</v>
      </c>
      <c r="D109" s="117">
        <v>9.4472103522018624E-3</v>
      </c>
      <c r="E109" s="116">
        <v>432870</v>
      </c>
      <c r="F109" s="117">
        <f t="shared" si="11"/>
        <v>-0.71886592956678064</v>
      </c>
      <c r="G109" s="116">
        <v>633461</v>
      </c>
      <c r="H109" s="117">
        <f t="shared" si="11"/>
        <v>0.46339778686441657</v>
      </c>
      <c r="I109" s="116">
        <v>1549841</v>
      </c>
      <c r="J109" s="117">
        <f t="shared" si="11"/>
        <v>1.4466241804941427</v>
      </c>
      <c r="K109" s="116">
        <v>1706820</v>
      </c>
      <c r="L109" s="117">
        <f t="shared" si="11"/>
        <v>0.10128716429620854</v>
      </c>
      <c r="M109" s="116">
        <v>752042</v>
      </c>
      <c r="N109" s="117">
        <v>7.1909417310085155E-2</v>
      </c>
      <c r="O109" s="117">
        <v>0.14821708030200087</v>
      </c>
    </row>
    <row r="110" spans="2:15" ht="6" customHeight="1" x14ac:dyDescent="0.25"/>
    <row r="111" spans="2:15" x14ac:dyDescent="0.25">
      <c r="B111" s="103" t="s">
        <v>30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265" t="s">
        <v>230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1" t="s">
        <v>99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100</v>
      </c>
    </row>
    <row r="116" spans="1:16" ht="22.5" thickTop="1" thickBot="1" x14ac:dyDescent="0.3">
      <c r="B116" s="119" t="str">
        <f>C116</f>
        <v>Reino Unido</v>
      </c>
      <c r="C116" s="287" t="s">
        <v>101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60</v>
      </c>
      <c r="D118" s="110" t="str">
        <f>CONCATENATE("var ",RIGHT(2019,2),"/",RIGHT(2018,2))</f>
        <v>var 19/18</v>
      </c>
      <c r="E118" s="111" t="s">
        <v>60</v>
      </c>
      <c r="F118" s="110" t="str">
        <f>CONCATENATE("var ",RIGHT(E117,2),"/",RIGHT(E117-1,2))</f>
        <v>var 20/19</v>
      </c>
      <c r="G118" s="111" t="s">
        <v>60</v>
      </c>
      <c r="H118" s="110" t="str">
        <f>CONCATENATE("var ",RIGHT(G117,2),"/",RIGHT(G117-1,2))</f>
        <v>var 21/20</v>
      </c>
      <c r="I118" s="111" t="s">
        <v>60</v>
      </c>
      <c r="J118" s="110" t="str">
        <f>CONCATENATE("var ",RIGHT(I117,2),"/",RIGHT(I117-1,2))</f>
        <v>var 22/21</v>
      </c>
      <c r="K118" s="111" t="s">
        <v>60</v>
      </c>
      <c r="L118" s="110" t="str">
        <f>CONCATENATE("var ",RIGHT(K117,2),"/",RIGHT(K117-1,2))</f>
        <v>var 23/22</v>
      </c>
      <c r="M118" s="111" t="s">
        <v>60</v>
      </c>
      <c r="N118" s="110" t="str">
        <f>CONCATENATE("var ",RIGHT(M117,2),"/",RIGHT(M117-1,2))</f>
        <v>var 24/23</v>
      </c>
      <c r="O118" s="110" t="str">
        <f>CONCATENATE("var ",RIGHT(M117,2),"/",RIGHT(2019,2))</f>
        <v>var 24/19</v>
      </c>
    </row>
    <row r="119" spans="1:16" x14ac:dyDescent="0.25">
      <c r="B119" s="112" t="s">
        <v>62</v>
      </c>
      <c r="C119" s="113">
        <v>56468</v>
      </c>
      <c r="D119" s="114">
        <v>0.1020726804324914</v>
      </c>
      <c r="E119" s="113">
        <v>57691</v>
      </c>
      <c r="F119" s="114">
        <f t="shared" ref="F119:L131" si="14">IFERROR(E119/C119-1,"-")</f>
        <v>2.1658284338032185E-2</v>
      </c>
      <c r="G119" s="113">
        <v>767</v>
      </c>
      <c r="H119" s="114">
        <f t="shared" si="14"/>
        <v>-0.9867050319807249</v>
      </c>
      <c r="I119" s="113">
        <v>35085</v>
      </c>
      <c r="J119" s="114">
        <f t="shared" si="14"/>
        <v>44.743155149934807</v>
      </c>
      <c r="K119" s="113">
        <v>57941</v>
      </c>
      <c r="L119" s="114">
        <f t="shared" si="14"/>
        <v>0.65144648710275055</v>
      </c>
      <c r="M119" s="113">
        <v>66660</v>
      </c>
      <c r="N119" s="114">
        <f t="shared" ref="N119:N123" si="15">IFERROR(M119/K119-1,"-")</f>
        <v>0.15048066136242033</v>
      </c>
      <c r="O119" s="114">
        <f>M119/C119-1</f>
        <v>0.1804916058652688</v>
      </c>
    </row>
    <row r="120" spans="1:16" x14ac:dyDescent="0.25">
      <c r="B120" s="112" t="s">
        <v>64</v>
      </c>
      <c r="C120" s="113">
        <v>57811</v>
      </c>
      <c r="D120" s="114">
        <v>5.2927784354794616E-2</v>
      </c>
      <c r="E120" s="113">
        <v>64610</v>
      </c>
      <c r="F120" s="114">
        <f t="shared" si="14"/>
        <v>0.11760737575893865</v>
      </c>
      <c r="G120" s="113">
        <v>461</v>
      </c>
      <c r="H120" s="114">
        <f t="shared" si="14"/>
        <v>-0.99286488159727593</v>
      </c>
      <c r="I120" s="113">
        <v>55516</v>
      </c>
      <c r="J120" s="114">
        <f t="shared" si="14"/>
        <v>119.42516268980478</v>
      </c>
      <c r="K120" s="113">
        <v>63956</v>
      </c>
      <c r="L120" s="114">
        <f t="shared" si="14"/>
        <v>0.1520282441098062</v>
      </c>
      <c r="M120" s="113">
        <v>66540</v>
      </c>
      <c r="N120" s="114">
        <f t="shared" si="15"/>
        <v>4.0402776909125082E-2</v>
      </c>
      <c r="O120" s="114">
        <f>IFERROR(M120/C120-1,"-")</f>
        <v>0.15099202573904624</v>
      </c>
    </row>
    <row r="121" spans="1:16" x14ac:dyDescent="0.25">
      <c r="B121" s="112" t="s">
        <v>66</v>
      </c>
      <c r="C121" s="113">
        <v>71506</v>
      </c>
      <c r="D121" s="114">
        <v>6.0699557955320893E-2</v>
      </c>
      <c r="E121" s="113">
        <v>26080</v>
      </c>
      <c r="F121" s="114">
        <f t="shared" si="14"/>
        <v>-0.63527536150812525</v>
      </c>
      <c r="G121" s="113">
        <v>398</v>
      </c>
      <c r="H121" s="114">
        <f t="shared" si="14"/>
        <v>-0.98473926380368093</v>
      </c>
      <c r="I121" s="113">
        <v>64544</v>
      </c>
      <c r="J121" s="114">
        <f t="shared" si="14"/>
        <v>161.17085427135677</v>
      </c>
      <c r="K121" s="113">
        <v>74748</v>
      </c>
      <c r="L121" s="114">
        <f t="shared" si="14"/>
        <v>0.15809370352007934</v>
      </c>
      <c r="M121" s="113">
        <v>79823</v>
      </c>
      <c r="N121" s="114">
        <f t="shared" si="15"/>
        <v>6.7894793171723755E-2</v>
      </c>
      <c r="O121" s="114">
        <f t="shared" ref="O121:O123" si="16">IFERROR(M121/C121-1,"-")</f>
        <v>0.11631191788101702</v>
      </c>
    </row>
    <row r="122" spans="1:16" x14ac:dyDescent="0.25">
      <c r="B122" s="112" t="s">
        <v>68</v>
      </c>
      <c r="C122" s="113">
        <v>69845</v>
      </c>
      <c r="D122" s="114">
        <v>0.16189509756625031</v>
      </c>
      <c r="E122" s="113">
        <v>0</v>
      </c>
      <c r="F122" s="114">
        <f t="shared" si="14"/>
        <v>-1</v>
      </c>
      <c r="G122" s="113">
        <v>623</v>
      </c>
      <c r="H122" s="114" t="str">
        <f t="shared" si="14"/>
        <v>-</v>
      </c>
      <c r="I122" s="113">
        <v>70374</v>
      </c>
      <c r="J122" s="114">
        <f t="shared" si="14"/>
        <v>111.95987158908507</v>
      </c>
      <c r="K122" s="113">
        <v>71874</v>
      </c>
      <c r="L122" s="114">
        <f t="shared" si="14"/>
        <v>2.1314690084406118E-2</v>
      </c>
      <c r="M122" s="113">
        <v>77936</v>
      </c>
      <c r="N122" s="114">
        <f t="shared" si="15"/>
        <v>8.4342043019729029E-2</v>
      </c>
      <c r="O122" s="114">
        <f t="shared" si="16"/>
        <v>0.11584222206313988</v>
      </c>
    </row>
    <row r="123" spans="1:16" x14ac:dyDescent="0.25">
      <c r="B123" s="112" t="s">
        <v>70</v>
      </c>
      <c r="C123" s="113">
        <v>68552</v>
      </c>
      <c r="D123" s="114">
        <v>0.13183746924893103</v>
      </c>
      <c r="E123" s="113">
        <v>0</v>
      </c>
      <c r="F123" s="114">
        <f t="shared" si="14"/>
        <v>-1</v>
      </c>
      <c r="G123" s="113">
        <v>694</v>
      </c>
      <c r="H123" s="114" t="str">
        <f t="shared" si="14"/>
        <v>-</v>
      </c>
      <c r="I123" s="113">
        <v>68746</v>
      </c>
      <c r="J123" s="114">
        <f t="shared" si="14"/>
        <v>98.057636887608069</v>
      </c>
      <c r="K123" s="113">
        <v>77082</v>
      </c>
      <c r="L123" s="114">
        <f t="shared" si="14"/>
        <v>0.12125796409972933</v>
      </c>
      <c r="M123" s="113">
        <v>85670</v>
      </c>
      <c r="N123" s="114">
        <f t="shared" si="15"/>
        <v>0.11141381904984304</v>
      </c>
      <c r="O123" s="114">
        <f t="shared" si="16"/>
        <v>0.24970825067102354</v>
      </c>
    </row>
    <row r="124" spans="1:16" x14ac:dyDescent="0.25">
      <c r="B124" s="112" t="s">
        <v>72</v>
      </c>
      <c r="C124" s="113">
        <v>66623</v>
      </c>
      <c r="D124" s="114">
        <v>4.3233847984716967E-2</v>
      </c>
      <c r="E124" s="113">
        <v>0</v>
      </c>
      <c r="F124" s="114">
        <f t="shared" si="14"/>
        <v>-1</v>
      </c>
      <c r="G124" s="113">
        <v>2406</v>
      </c>
      <c r="H124" s="114" t="str">
        <f t="shared" si="14"/>
        <v>-</v>
      </c>
      <c r="I124" s="113">
        <v>67182</v>
      </c>
      <c r="J124" s="114">
        <f t="shared" si="14"/>
        <v>26.922693266832919</v>
      </c>
      <c r="K124" s="113">
        <v>77188</v>
      </c>
      <c r="L124" s="114">
        <f t="shared" si="14"/>
        <v>0.14893870381947538</v>
      </c>
      <c r="M124" s="113"/>
      <c r="N124" s="114"/>
      <c r="O124" s="114"/>
    </row>
    <row r="125" spans="1:16" x14ac:dyDescent="0.25">
      <c r="B125" s="112" t="s">
        <v>74</v>
      </c>
      <c r="C125" s="113">
        <v>63302</v>
      </c>
      <c r="D125" s="114">
        <v>1.580628079015356E-2</v>
      </c>
      <c r="E125" s="113">
        <v>0</v>
      </c>
      <c r="F125" s="114">
        <f t="shared" si="14"/>
        <v>-1</v>
      </c>
      <c r="G125" s="113">
        <v>9512</v>
      </c>
      <c r="H125" s="114" t="str">
        <f t="shared" si="14"/>
        <v>-</v>
      </c>
      <c r="I125" s="113">
        <v>73077</v>
      </c>
      <c r="J125" s="114">
        <f t="shared" si="14"/>
        <v>6.682611438183347</v>
      </c>
      <c r="K125" s="113">
        <v>75546</v>
      </c>
      <c r="L125" s="114">
        <f t="shared" si="14"/>
        <v>3.3786280224968213E-2</v>
      </c>
      <c r="M125" s="113"/>
      <c r="N125" s="114"/>
      <c r="O125" s="114"/>
    </row>
    <row r="126" spans="1:16" x14ac:dyDescent="0.25">
      <c r="B126" s="112" t="s">
        <v>76</v>
      </c>
      <c r="C126" s="113">
        <v>62067</v>
      </c>
      <c r="D126" s="114">
        <v>-4.1154933493998236E-2</v>
      </c>
      <c r="E126" s="113">
        <v>3619</v>
      </c>
      <c r="F126" s="114">
        <f t="shared" si="14"/>
        <v>-0.94169204247023375</v>
      </c>
      <c r="G126" s="113">
        <v>24946</v>
      </c>
      <c r="H126" s="114">
        <f t="shared" si="14"/>
        <v>5.8930643824260844</v>
      </c>
      <c r="I126" s="113">
        <v>72102</v>
      </c>
      <c r="J126" s="114">
        <f t="shared" si="14"/>
        <v>1.8903230978914456</v>
      </c>
      <c r="K126" s="113">
        <v>77706</v>
      </c>
      <c r="L126" s="114">
        <f t="shared" si="14"/>
        <v>7.772322543063992E-2</v>
      </c>
      <c r="M126" s="113"/>
      <c r="N126" s="114"/>
      <c r="O126" s="114"/>
    </row>
    <row r="127" spans="1:16" x14ac:dyDescent="0.25">
      <c r="B127" s="112" t="s">
        <v>78</v>
      </c>
      <c r="C127" s="113">
        <v>59470</v>
      </c>
      <c r="D127" s="114">
        <v>-3.6860687331972897E-2</v>
      </c>
      <c r="E127" s="113">
        <v>3761</v>
      </c>
      <c r="F127" s="114">
        <f t="shared" si="14"/>
        <v>-0.93675802925844964</v>
      </c>
      <c r="G127" s="113">
        <v>29320</v>
      </c>
      <c r="H127" s="114">
        <f t="shared" si="14"/>
        <v>6.7957989896304172</v>
      </c>
      <c r="I127" s="113">
        <v>68680</v>
      </c>
      <c r="J127" s="114">
        <f t="shared" si="14"/>
        <v>1.3424283765347886</v>
      </c>
      <c r="K127" s="113">
        <v>79984</v>
      </c>
      <c r="L127" s="114">
        <f t="shared" si="14"/>
        <v>0.16458940011648227</v>
      </c>
      <c r="M127" s="113"/>
      <c r="N127" s="114"/>
      <c r="O127" s="114"/>
    </row>
    <row r="128" spans="1:16" x14ac:dyDescent="0.25">
      <c r="A128" s="118"/>
      <c r="B128" s="112" t="s">
        <v>80</v>
      </c>
      <c r="C128" s="113">
        <v>68804</v>
      </c>
      <c r="D128" s="114">
        <v>-6.246252793372209E-2</v>
      </c>
      <c r="E128" s="113">
        <v>6197</v>
      </c>
      <c r="F128" s="114">
        <f t="shared" si="14"/>
        <v>-0.90993256206034534</v>
      </c>
      <c r="G128" s="113">
        <v>53931</v>
      </c>
      <c r="H128" s="114">
        <f t="shared" si="14"/>
        <v>7.7027593997095369</v>
      </c>
      <c r="I128" s="113">
        <v>77127</v>
      </c>
      <c r="J128" s="114">
        <f t="shared" si="14"/>
        <v>0.43010513433832109</v>
      </c>
      <c r="K128" s="113">
        <v>84506</v>
      </c>
      <c r="L128" s="114">
        <f t="shared" si="14"/>
        <v>9.5673369896404736E-2</v>
      </c>
      <c r="M128" s="113"/>
      <c r="N128" s="114"/>
      <c r="O128" s="114"/>
    </row>
    <row r="129" spans="2:16" x14ac:dyDescent="0.25">
      <c r="B129" s="112" t="s">
        <v>82</v>
      </c>
      <c r="C129" s="113">
        <v>55540</v>
      </c>
      <c r="D129" s="114">
        <v>-7.0117867666755984E-2</v>
      </c>
      <c r="E129" s="113">
        <v>8396</v>
      </c>
      <c r="F129" s="114">
        <f t="shared" si="14"/>
        <v>-0.84882967230824624</v>
      </c>
      <c r="G129" s="113">
        <v>48651</v>
      </c>
      <c r="H129" s="114">
        <f t="shared" si="14"/>
        <v>4.7945450214387808</v>
      </c>
      <c r="I129" s="113">
        <v>63039</v>
      </c>
      <c r="J129" s="114">
        <f t="shared" si="14"/>
        <v>0.29573903927976808</v>
      </c>
      <c r="K129" s="113">
        <v>71273</v>
      </c>
      <c r="L129" s="114">
        <f t="shared" si="14"/>
        <v>0.13061755421247168</v>
      </c>
      <c r="M129" s="113"/>
      <c r="N129" s="114"/>
      <c r="O129" s="114"/>
    </row>
    <row r="130" spans="2:16" x14ac:dyDescent="0.25">
      <c r="B130" s="112" t="s">
        <v>84</v>
      </c>
      <c r="C130" s="113">
        <v>57606</v>
      </c>
      <c r="D130" s="114">
        <v>-5.2657545059860533E-2</v>
      </c>
      <c r="E130" s="113">
        <v>10094</v>
      </c>
      <c r="F130" s="114">
        <f t="shared" si="14"/>
        <v>-0.82477519702808733</v>
      </c>
      <c r="G130" s="113">
        <v>36596</v>
      </c>
      <c r="H130" s="114">
        <f t="shared" si="14"/>
        <v>2.6255201109570043</v>
      </c>
      <c r="I130" s="113">
        <v>68205</v>
      </c>
      <c r="J130" s="114">
        <f t="shared" si="14"/>
        <v>0.86372827631435123</v>
      </c>
      <c r="K130" s="113">
        <v>71849</v>
      </c>
      <c r="L130" s="114">
        <f t="shared" si="14"/>
        <v>5.3427168096180644E-2</v>
      </c>
      <c r="M130" s="113"/>
      <c r="N130" s="114"/>
      <c r="O130" s="114"/>
    </row>
    <row r="131" spans="2:16" ht="15.75" x14ac:dyDescent="0.25">
      <c r="B131" s="115" t="s">
        <v>26</v>
      </c>
      <c r="C131" s="116">
        <v>757594</v>
      </c>
      <c r="D131" s="117">
        <v>2.264661853062222E-2</v>
      </c>
      <c r="E131" s="116">
        <v>187852</v>
      </c>
      <c r="F131" s="117">
        <f t="shared" si="14"/>
        <v>-0.75204133084475322</v>
      </c>
      <c r="G131" s="116">
        <v>208305</v>
      </c>
      <c r="H131" s="117">
        <f t="shared" si="14"/>
        <v>0.10887826586887539</v>
      </c>
      <c r="I131" s="116">
        <v>783677</v>
      </c>
      <c r="J131" s="117">
        <f t="shared" si="14"/>
        <v>2.7621612539305347</v>
      </c>
      <c r="K131" s="116">
        <v>883653</v>
      </c>
      <c r="L131" s="117">
        <f t="shared" si="14"/>
        <v>0.12757296692387299</v>
      </c>
      <c r="M131" s="116">
        <v>376629</v>
      </c>
      <c r="N131" s="117">
        <v>8.977983281298374E-2</v>
      </c>
      <c r="O131" s="117">
        <v>0.16178257892171688</v>
      </c>
    </row>
    <row r="132" spans="2:16" ht="6" customHeight="1" x14ac:dyDescent="0.25"/>
    <row r="133" spans="2:16" x14ac:dyDescent="0.25">
      <c r="B133" s="103" t="s">
        <v>30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5" t="s">
        <v>231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1" t="s">
        <v>102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103</v>
      </c>
    </row>
    <row r="138" spans="2:16" ht="22.5" thickTop="1" thickBot="1" x14ac:dyDescent="0.3">
      <c r="B138" s="119" t="str">
        <f>C138</f>
        <v>Alemania</v>
      </c>
      <c r="C138" s="287" t="s">
        <v>104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60</v>
      </c>
      <c r="D140" s="110" t="str">
        <f>CONCATENATE("var ",RIGHT(2019,2),"/",RIGHT(2018,2))</f>
        <v>var 19/18</v>
      </c>
      <c r="E140" s="111" t="s">
        <v>60</v>
      </c>
      <c r="F140" s="110" t="str">
        <f>CONCATENATE("var ",RIGHT(E139,2),"/",RIGHT(E139-1,2))</f>
        <v>var 20/19</v>
      </c>
      <c r="G140" s="111" t="s">
        <v>60</v>
      </c>
      <c r="H140" s="110" t="str">
        <f>CONCATENATE("var ",RIGHT(G139,2),"/",RIGHT(G139-1,2))</f>
        <v>var 21/20</v>
      </c>
      <c r="I140" s="111" t="s">
        <v>60</v>
      </c>
      <c r="J140" s="110" t="str">
        <f>CONCATENATE("var ",RIGHT(I139,2),"/",RIGHT(I139-1,2))</f>
        <v>var 22/21</v>
      </c>
      <c r="K140" s="111" t="s">
        <v>60</v>
      </c>
      <c r="L140" s="110" t="str">
        <f>CONCATENATE("var ",RIGHT(K139,2),"/",RIGHT(K139-1,2))</f>
        <v>var 23/22</v>
      </c>
      <c r="M140" s="111" t="s">
        <v>60</v>
      </c>
      <c r="N140" s="110" t="str">
        <f>CONCATENATE("var ",RIGHT(M139,2),"/",RIGHT(M139-1,2))</f>
        <v>var 24/23</v>
      </c>
      <c r="O140" s="110" t="str">
        <f>CONCATENATE("var ",RIGHT(M139,2),"/",RIGHT(2019,2))</f>
        <v>var 24/19</v>
      </c>
    </row>
    <row r="141" spans="2:16" x14ac:dyDescent="0.25">
      <c r="B141" s="112" t="s">
        <v>62</v>
      </c>
      <c r="C141" s="113">
        <v>15909</v>
      </c>
      <c r="D141" s="114">
        <v>3.0308917816203707E-2</v>
      </c>
      <c r="E141" s="113">
        <v>15535</v>
      </c>
      <c r="F141" s="114">
        <f t="shared" ref="F141:L153" si="17">IFERROR(E141/C141-1,"-")</f>
        <v>-2.3508705764032967E-2</v>
      </c>
      <c r="G141" s="113">
        <v>1359</v>
      </c>
      <c r="H141" s="114">
        <f t="shared" si="17"/>
        <v>-0.91252011586739623</v>
      </c>
      <c r="I141" s="113">
        <v>9791</v>
      </c>
      <c r="J141" s="114">
        <f t="shared" si="17"/>
        <v>6.2045621780721119</v>
      </c>
      <c r="K141" s="113">
        <v>13751</v>
      </c>
      <c r="L141" s="114">
        <f t="shared" si="17"/>
        <v>0.40445306914513335</v>
      </c>
      <c r="M141" s="113">
        <v>14835</v>
      </c>
      <c r="N141" s="114">
        <f t="shared" ref="N141:N145" si="18">IFERROR(M141/K141-1,"-")</f>
        <v>7.8830630499600041E-2</v>
      </c>
      <c r="O141" s="114">
        <f>M141/C141-1</f>
        <v>-6.7508957194041153E-2</v>
      </c>
    </row>
    <row r="142" spans="2:16" x14ac:dyDescent="0.25">
      <c r="B142" s="112" t="s">
        <v>64</v>
      </c>
      <c r="C142" s="113">
        <v>14785</v>
      </c>
      <c r="D142" s="114">
        <v>-4.4402792140641134E-2</v>
      </c>
      <c r="E142" s="113">
        <v>15278</v>
      </c>
      <c r="F142" s="114">
        <f t="shared" si="17"/>
        <v>3.3344606019614531E-2</v>
      </c>
      <c r="G142" s="113">
        <v>1551</v>
      </c>
      <c r="H142" s="114">
        <f t="shared" si="17"/>
        <v>-0.8984814766330671</v>
      </c>
      <c r="I142" s="113">
        <v>11389</v>
      </c>
      <c r="J142" s="114">
        <f t="shared" si="17"/>
        <v>6.343004513217279</v>
      </c>
      <c r="K142" s="113">
        <v>14497</v>
      </c>
      <c r="L142" s="114">
        <f t="shared" si="17"/>
        <v>0.27289489858635529</v>
      </c>
      <c r="M142" s="113">
        <v>15333</v>
      </c>
      <c r="N142" s="114">
        <f t="shared" si="18"/>
        <v>5.7667103538663111E-2</v>
      </c>
      <c r="O142" s="114">
        <f>IFERROR(M142/C142-1,"-")</f>
        <v>3.7064592492390913E-2</v>
      </c>
    </row>
    <row r="143" spans="2:16" x14ac:dyDescent="0.25">
      <c r="B143" s="112" t="s">
        <v>66</v>
      </c>
      <c r="C143" s="113">
        <v>17990</v>
      </c>
      <c r="D143" s="114">
        <v>-9.4569429764960522E-2</v>
      </c>
      <c r="E143" s="113">
        <v>8624</v>
      </c>
      <c r="F143" s="114">
        <f t="shared" si="17"/>
        <v>-0.52062256809338514</v>
      </c>
      <c r="G143" s="113">
        <v>2458</v>
      </c>
      <c r="H143" s="114">
        <f t="shared" si="17"/>
        <v>-0.71498144712430434</v>
      </c>
      <c r="I143" s="113">
        <v>15206</v>
      </c>
      <c r="J143" s="114">
        <f t="shared" si="17"/>
        <v>5.1863303498779496</v>
      </c>
      <c r="K143" s="113">
        <v>16834</v>
      </c>
      <c r="L143" s="114">
        <f t="shared" si="17"/>
        <v>0.10706300144679726</v>
      </c>
      <c r="M143" s="113">
        <v>19336</v>
      </c>
      <c r="N143" s="114">
        <f t="shared" si="18"/>
        <v>0.148627777117738</v>
      </c>
      <c r="O143" s="114">
        <f t="shared" ref="O143:O145" si="19">IFERROR(M143/C143-1,"-")</f>
        <v>7.4819344080044425E-2</v>
      </c>
    </row>
    <row r="144" spans="2:16" x14ac:dyDescent="0.25">
      <c r="B144" s="112" t="s">
        <v>68</v>
      </c>
      <c r="C144" s="113">
        <v>16470</v>
      </c>
      <c r="D144" s="114">
        <v>3.3505939689308928E-3</v>
      </c>
      <c r="E144" s="113">
        <v>0</v>
      </c>
      <c r="F144" s="114">
        <f t="shared" si="17"/>
        <v>-1</v>
      </c>
      <c r="G144" s="113">
        <v>1668</v>
      </c>
      <c r="H144" s="114" t="str">
        <f t="shared" si="17"/>
        <v>-</v>
      </c>
      <c r="I144" s="113">
        <v>16678</v>
      </c>
      <c r="J144" s="114">
        <f t="shared" si="17"/>
        <v>8.9988009592326144</v>
      </c>
      <c r="K144" s="113">
        <v>16933</v>
      </c>
      <c r="L144" s="114">
        <f t="shared" si="17"/>
        <v>1.5289603069912561E-2</v>
      </c>
      <c r="M144" s="113">
        <v>15438</v>
      </c>
      <c r="N144" s="114">
        <f t="shared" si="18"/>
        <v>-8.828913954999118E-2</v>
      </c>
      <c r="O144" s="114">
        <f t="shared" si="19"/>
        <v>-6.2659380692167588E-2</v>
      </c>
    </row>
    <row r="145" spans="1:16" x14ac:dyDescent="0.25">
      <c r="B145" s="112" t="s">
        <v>70</v>
      </c>
      <c r="C145" s="113">
        <v>17017</v>
      </c>
      <c r="D145" s="114">
        <v>-0.12522490104354089</v>
      </c>
      <c r="E145" s="113">
        <v>0</v>
      </c>
      <c r="F145" s="114">
        <f t="shared" si="17"/>
        <v>-1</v>
      </c>
      <c r="G145" s="113">
        <v>3097</v>
      </c>
      <c r="H145" s="114" t="str">
        <f t="shared" si="17"/>
        <v>-</v>
      </c>
      <c r="I145" s="113">
        <v>12920</v>
      </c>
      <c r="J145" s="114">
        <f t="shared" si="17"/>
        <v>3.1717791411042944</v>
      </c>
      <c r="K145" s="113">
        <v>14092</v>
      </c>
      <c r="L145" s="114">
        <f t="shared" si="17"/>
        <v>9.0712074303405554E-2</v>
      </c>
      <c r="M145" s="113">
        <v>13924</v>
      </c>
      <c r="N145" s="114">
        <f t="shared" si="18"/>
        <v>-1.1921657678115261E-2</v>
      </c>
      <c r="O145" s="114">
        <f t="shared" si="19"/>
        <v>-0.18175941705353471</v>
      </c>
    </row>
    <row r="146" spans="1:16" x14ac:dyDescent="0.25">
      <c r="B146" s="112" t="s">
        <v>72</v>
      </c>
      <c r="C146" s="113">
        <v>17675</v>
      </c>
      <c r="D146" s="114">
        <v>-6.5309360126917015E-2</v>
      </c>
      <c r="E146" s="113">
        <v>0</v>
      </c>
      <c r="F146" s="114">
        <f t="shared" si="17"/>
        <v>-1</v>
      </c>
      <c r="G146" s="113">
        <v>4999</v>
      </c>
      <c r="H146" s="114" t="str">
        <f t="shared" si="17"/>
        <v>-</v>
      </c>
      <c r="I146" s="113">
        <v>14646</v>
      </c>
      <c r="J146" s="114">
        <f t="shared" si="17"/>
        <v>1.9297859571914384</v>
      </c>
      <c r="K146" s="113">
        <v>13951</v>
      </c>
      <c r="L146" s="114">
        <f t="shared" si="17"/>
        <v>-4.7453229550730613E-2</v>
      </c>
      <c r="M146" s="113"/>
      <c r="N146" s="114"/>
      <c r="O146" s="114"/>
    </row>
    <row r="147" spans="1:16" x14ac:dyDescent="0.25">
      <c r="B147" s="112" t="s">
        <v>74</v>
      </c>
      <c r="C147" s="113">
        <v>17176</v>
      </c>
      <c r="D147" s="114">
        <v>-9.0880220187370964E-2</v>
      </c>
      <c r="E147" s="113">
        <v>0</v>
      </c>
      <c r="F147" s="114">
        <f t="shared" si="17"/>
        <v>-1</v>
      </c>
      <c r="G147" s="113">
        <v>11072</v>
      </c>
      <c r="H147" s="114" t="str">
        <f t="shared" si="17"/>
        <v>-</v>
      </c>
      <c r="I147" s="113">
        <v>13069</v>
      </c>
      <c r="J147" s="114">
        <f t="shared" si="17"/>
        <v>0.18036488439306364</v>
      </c>
      <c r="K147" s="113">
        <v>13705</v>
      </c>
      <c r="L147" s="114">
        <f t="shared" si="17"/>
        <v>4.8664779248603462E-2</v>
      </c>
      <c r="M147" s="113"/>
      <c r="N147" s="114"/>
      <c r="O147" s="114"/>
    </row>
    <row r="148" spans="1:16" x14ac:dyDescent="0.25">
      <c r="B148" s="112" t="s">
        <v>76</v>
      </c>
      <c r="C148" s="113">
        <v>16649</v>
      </c>
      <c r="D148" s="114">
        <v>-0.13263870799687416</v>
      </c>
      <c r="E148" s="113">
        <v>5014</v>
      </c>
      <c r="F148" s="114">
        <f t="shared" si="17"/>
        <v>-0.69884077121749055</v>
      </c>
      <c r="G148" s="113">
        <v>11355</v>
      </c>
      <c r="H148" s="114">
        <f t="shared" si="17"/>
        <v>1.2646589549262068</v>
      </c>
      <c r="I148" s="113">
        <v>14298</v>
      </c>
      <c r="J148" s="114">
        <f t="shared" si="17"/>
        <v>0.25918097754293257</v>
      </c>
      <c r="K148" s="113">
        <v>14011</v>
      </c>
      <c r="L148" s="114">
        <f t="shared" si="17"/>
        <v>-2.0072737445796629E-2</v>
      </c>
      <c r="M148" s="113"/>
      <c r="N148" s="114"/>
      <c r="O148" s="114"/>
    </row>
    <row r="149" spans="1:16" x14ac:dyDescent="0.25">
      <c r="B149" s="112" t="s">
        <v>78</v>
      </c>
      <c r="C149" s="113">
        <v>16732</v>
      </c>
      <c r="D149" s="114">
        <v>-0.13021780942974481</v>
      </c>
      <c r="E149" s="113">
        <v>577</v>
      </c>
      <c r="F149" s="114">
        <f t="shared" si="17"/>
        <v>-0.96551518049246954</v>
      </c>
      <c r="G149" s="113">
        <v>16025</v>
      </c>
      <c r="H149" s="114">
        <f t="shared" si="17"/>
        <v>26.772963604852688</v>
      </c>
      <c r="I149" s="113">
        <v>12907</v>
      </c>
      <c r="J149" s="114">
        <f t="shared" si="17"/>
        <v>-0.19457098283931362</v>
      </c>
      <c r="K149" s="113">
        <v>13896</v>
      </c>
      <c r="L149" s="114">
        <f t="shared" si="17"/>
        <v>7.6625087162005112E-2</v>
      </c>
      <c r="M149" s="113"/>
      <c r="N149" s="114"/>
      <c r="O149" s="114"/>
    </row>
    <row r="150" spans="1:16" x14ac:dyDescent="0.25">
      <c r="A150" s="118"/>
      <c r="B150" s="112" t="s">
        <v>80</v>
      </c>
      <c r="C150" s="113">
        <v>17952</v>
      </c>
      <c r="D150" s="114">
        <v>-0.15348705616070168</v>
      </c>
      <c r="E150" s="113">
        <v>864</v>
      </c>
      <c r="F150" s="114">
        <f t="shared" si="17"/>
        <v>-0.95187165775401072</v>
      </c>
      <c r="G150" s="113">
        <v>18377</v>
      </c>
      <c r="H150" s="114">
        <f t="shared" si="17"/>
        <v>20.269675925925927</v>
      </c>
      <c r="I150" s="113">
        <v>15170</v>
      </c>
      <c r="J150" s="114">
        <f t="shared" si="17"/>
        <v>-0.17451161778309843</v>
      </c>
      <c r="K150" s="113">
        <v>16629</v>
      </c>
      <c r="L150" s="114">
        <f t="shared" si="17"/>
        <v>9.6176664469347362E-2</v>
      </c>
      <c r="M150" s="113"/>
      <c r="N150" s="114"/>
      <c r="O150" s="114"/>
    </row>
    <row r="151" spans="1:16" x14ac:dyDescent="0.25">
      <c r="B151" s="112" t="s">
        <v>82</v>
      </c>
      <c r="C151" s="113">
        <v>17714</v>
      </c>
      <c r="D151" s="114">
        <v>-0.11132293182160236</v>
      </c>
      <c r="E151" s="113">
        <v>3539</v>
      </c>
      <c r="F151" s="114">
        <f t="shared" si="17"/>
        <v>-0.80021451958902556</v>
      </c>
      <c r="G151" s="113">
        <v>17909</v>
      </c>
      <c r="H151" s="114">
        <f t="shared" si="17"/>
        <v>4.0604690590562305</v>
      </c>
      <c r="I151" s="113">
        <v>18458</v>
      </c>
      <c r="J151" s="114">
        <f t="shared" si="17"/>
        <v>3.0654977944050588E-2</v>
      </c>
      <c r="K151" s="113">
        <v>17821</v>
      </c>
      <c r="L151" s="114">
        <f t="shared" si="17"/>
        <v>-3.4510781233069721E-2</v>
      </c>
      <c r="M151" s="113"/>
      <c r="N151" s="114"/>
      <c r="O151" s="114"/>
    </row>
    <row r="152" spans="1:16" x14ac:dyDescent="0.25">
      <c r="B152" s="112" t="s">
        <v>84</v>
      </c>
      <c r="C152" s="113">
        <v>14947</v>
      </c>
      <c r="D152" s="114">
        <v>-0.17223237525613333</v>
      </c>
      <c r="E152" s="113">
        <v>2984</v>
      </c>
      <c r="F152" s="114">
        <f t="shared" si="17"/>
        <v>-0.80036127651033651</v>
      </c>
      <c r="G152" s="113">
        <v>13995</v>
      </c>
      <c r="H152" s="114">
        <f t="shared" si="17"/>
        <v>3.6900134048257369</v>
      </c>
      <c r="I152" s="113">
        <v>14767</v>
      </c>
      <c r="J152" s="114">
        <f t="shared" si="17"/>
        <v>5.5162558056448763E-2</v>
      </c>
      <c r="K152" s="113">
        <v>16418</v>
      </c>
      <c r="L152" s="114">
        <f t="shared" si="17"/>
        <v>0.1118033452969458</v>
      </c>
      <c r="M152" s="113"/>
      <c r="N152" s="114"/>
      <c r="O152" s="114"/>
    </row>
    <row r="153" spans="1:16" ht="15.75" x14ac:dyDescent="0.25">
      <c r="B153" s="115" t="s">
        <v>26</v>
      </c>
      <c r="C153" s="116">
        <v>201016</v>
      </c>
      <c r="D153" s="117">
        <v>-9.485685467530014E-2</v>
      </c>
      <c r="E153" s="116">
        <v>57141</v>
      </c>
      <c r="F153" s="117">
        <f t="shared" si="17"/>
        <v>-0.71573904564810764</v>
      </c>
      <c r="G153" s="116">
        <v>103865</v>
      </c>
      <c r="H153" s="117">
        <f t="shared" si="17"/>
        <v>0.81769657513869198</v>
      </c>
      <c r="I153" s="116">
        <v>169299</v>
      </c>
      <c r="J153" s="117">
        <f t="shared" si="17"/>
        <v>0.62999085351176998</v>
      </c>
      <c r="K153" s="116">
        <v>182538</v>
      </c>
      <c r="L153" s="117">
        <f t="shared" si="17"/>
        <v>7.819892616022539E-2</v>
      </c>
      <c r="M153" s="116">
        <v>78866</v>
      </c>
      <c r="N153" s="117">
        <v>3.6251593151746864E-2</v>
      </c>
      <c r="O153" s="117">
        <v>-4.0221002543476381E-2</v>
      </c>
    </row>
    <row r="154" spans="1:16" ht="6" customHeight="1" x14ac:dyDescent="0.25"/>
    <row r="155" spans="1:16" x14ac:dyDescent="0.25">
      <c r="B155" s="103" t="s">
        <v>30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5" t="s">
        <v>232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1" t="s">
        <v>105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106</v>
      </c>
    </row>
    <row r="160" spans="1:16" ht="22.5" thickTop="1" thickBot="1" x14ac:dyDescent="0.3">
      <c r="B160" s="119" t="str">
        <f>C160</f>
        <v>Francia</v>
      </c>
      <c r="C160" s="287" t="s">
        <v>107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60</v>
      </c>
      <c r="D162" s="110" t="str">
        <f>CONCATENATE("var ",RIGHT(2019,2),"/",RIGHT(2018,2))</f>
        <v>var 19/18</v>
      </c>
      <c r="E162" s="111" t="s">
        <v>60</v>
      </c>
      <c r="F162" s="110" t="str">
        <f>CONCATENATE("var ",RIGHT(E161,2),"/",RIGHT(E161-1,2))</f>
        <v>var 20/19</v>
      </c>
      <c r="G162" s="111" t="s">
        <v>60</v>
      </c>
      <c r="H162" s="110" t="str">
        <f>CONCATENATE("var ",RIGHT(G161,2),"/",RIGHT(G161-1,2))</f>
        <v>var 21/20</v>
      </c>
      <c r="I162" s="111" t="s">
        <v>60</v>
      </c>
      <c r="J162" s="110" t="str">
        <f>CONCATENATE("var ",RIGHT(I161,2),"/",RIGHT(I161-1,2))</f>
        <v>var 22/21</v>
      </c>
      <c r="K162" s="111" t="s">
        <v>60</v>
      </c>
      <c r="L162" s="110" t="str">
        <f>CONCATENATE("var ",RIGHT(K161,2),"/",RIGHT(K161-1,2))</f>
        <v>var 23/22</v>
      </c>
      <c r="M162" s="111" t="s">
        <v>60</v>
      </c>
      <c r="N162" s="110" t="str">
        <f>CONCATENATE("var ",RIGHT(M161,2),"/",RIGHT(M161-1,2))</f>
        <v>var 24/23</v>
      </c>
      <c r="O162" s="110" t="str">
        <f>CONCATENATE("var ",RIGHT(M161,2),"/",RIGHT(2019,2))</f>
        <v>var 24/19</v>
      </c>
    </row>
    <row r="163" spans="2:15" x14ac:dyDescent="0.25">
      <c r="B163" s="112" t="s">
        <v>62</v>
      </c>
      <c r="C163" s="113">
        <v>4095</v>
      </c>
      <c r="D163" s="114">
        <v>0.14481409001956957</v>
      </c>
      <c r="E163" s="113">
        <v>4457</v>
      </c>
      <c r="F163" s="114">
        <f t="shared" ref="F163:L175" si="20">IFERROR(E163/C163-1,"-")</f>
        <v>8.8400488400488308E-2</v>
      </c>
      <c r="G163" s="113">
        <v>1623</v>
      </c>
      <c r="H163" s="114">
        <f t="shared" si="20"/>
        <v>-0.63585371326004037</v>
      </c>
      <c r="I163" s="113">
        <v>3814</v>
      </c>
      <c r="J163" s="114">
        <f t="shared" si="20"/>
        <v>1.349969192852742</v>
      </c>
      <c r="K163" s="113">
        <v>4809</v>
      </c>
      <c r="L163" s="114">
        <f t="shared" si="20"/>
        <v>0.26088096486628221</v>
      </c>
      <c r="M163" s="113">
        <v>5263</v>
      </c>
      <c r="N163" s="114">
        <f t="shared" ref="N163:N167" si="21">IFERROR(M163/K163-1,"-")</f>
        <v>9.4406321480557276E-2</v>
      </c>
      <c r="O163" s="114">
        <f>M163/C163-1</f>
        <v>0.28522588522588532</v>
      </c>
    </row>
    <row r="164" spans="2:15" x14ac:dyDescent="0.25">
      <c r="B164" s="112" t="s">
        <v>64</v>
      </c>
      <c r="C164" s="113">
        <v>5215</v>
      </c>
      <c r="D164" s="114">
        <v>7.5923251495770616E-2</v>
      </c>
      <c r="E164" s="113">
        <v>6362</v>
      </c>
      <c r="F164" s="114">
        <f t="shared" si="20"/>
        <v>0.21994247363374875</v>
      </c>
      <c r="G164" s="113">
        <v>3174</v>
      </c>
      <c r="H164" s="114">
        <f t="shared" si="20"/>
        <v>-0.50110028292989628</v>
      </c>
      <c r="I164" s="113">
        <v>6284</v>
      </c>
      <c r="J164" s="114">
        <f t="shared" si="20"/>
        <v>0.9798361688720858</v>
      </c>
      <c r="K164" s="113">
        <v>6631</v>
      </c>
      <c r="L164" s="114">
        <f t="shared" si="20"/>
        <v>5.5219605346912726E-2</v>
      </c>
      <c r="M164" s="113">
        <v>6481</v>
      </c>
      <c r="N164" s="114">
        <f t="shared" si="21"/>
        <v>-2.262102247021569E-2</v>
      </c>
      <c r="O164" s="114">
        <f>IFERROR(M164/C164-1,"-")</f>
        <v>0.24276126558005751</v>
      </c>
    </row>
    <row r="165" spans="2:15" x14ac:dyDescent="0.25">
      <c r="B165" s="112" t="s">
        <v>66</v>
      </c>
      <c r="C165" s="113">
        <v>4327</v>
      </c>
      <c r="D165" s="114">
        <v>3.8646183389342337E-2</v>
      </c>
      <c r="E165" s="113">
        <v>2039</v>
      </c>
      <c r="F165" s="114">
        <f t="shared" si="20"/>
        <v>-0.52877282181650109</v>
      </c>
      <c r="G165" s="113">
        <v>2205</v>
      </c>
      <c r="H165" s="114">
        <f t="shared" si="20"/>
        <v>8.1412457086807333E-2</v>
      </c>
      <c r="I165" s="113">
        <v>4959</v>
      </c>
      <c r="J165" s="114">
        <f t="shared" si="20"/>
        <v>1.2489795918367346</v>
      </c>
      <c r="K165" s="113">
        <v>4887</v>
      </c>
      <c r="L165" s="114">
        <f t="shared" si="20"/>
        <v>-1.4519056261342977E-2</v>
      </c>
      <c r="M165" s="113">
        <v>5899</v>
      </c>
      <c r="N165" s="114">
        <f t="shared" si="21"/>
        <v>0.20708000818498062</v>
      </c>
      <c r="O165" s="114">
        <f t="shared" ref="O165:O167" si="22">IFERROR(M165/C165-1,"-")</f>
        <v>0.36330020799630236</v>
      </c>
    </row>
    <row r="166" spans="2:15" x14ac:dyDescent="0.25">
      <c r="B166" s="112" t="s">
        <v>68</v>
      </c>
      <c r="C166" s="113">
        <v>5054</v>
      </c>
      <c r="D166" s="114">
        <v>-0.11674239776301998</v>
      </c>
      <c r="E166" s="113">
        <v>0</v>
      </c>
      <c r="F166" s="114">
        <f t="shared" si="20"/>
        <v>-1</v>
      </c>
      <c r="G166" s="113">
        <v>1871</v>
      </c>
      <c r="H166" s="114" t="str">
        <f t="shared" si="20"/>
        <v>-</v>
      </c>
      <c r="I166" s="113">
        <v>6947</v>
      </c>
      <c r="J166" s="114">
        <f t="shared" si="20"/>
        <v>2.712987707108498</v>
      </c>
      <c r="K166" s="113">
        <v>7486</v>
      </c>
      <c r="L166" s="114">
        <f t="shared" si="20"/>
        <v>7.758744781920246E-2</v>
      </c>
      <c r="M166" s="113">
        <v>6246</v>
      </c>
      <c r="N166" s="114">
        <f t="shared" si="21"/>
        <v>-0.16564253272775853</v>
      </c>
      <c r="O166" s="114">
        <f t="shared" si="22"/>
        <v>0.23585278986941027</v>
      </c>
    </row>
    <row r="167" spans="2:15" x14ac:dyDescent="0.25">
      <c r="B167" s="112" t="s">
        <v>70</v>
      </c>
      <c r="C167" s="113">
        <v>4962</v>
      </c>
      <c r="D167" s="114">
        <v>0.30202046706901076</v>
      </c>
      <c r="E167" s="113">
        <v>0</v>
      </c>
      <c r="F167" s="114">
        <f t="shared" si="20"/>
        <v>-1</v>
      </c>
      <c r="G167" s="113">
        <v>3458</v>
      </c>
      <c r="H167" s="114" t="str">
        <f t="shared" si="20"/>
        <v>-</v>
      </c>
      <c r="I167" s="113">
        <v>5457</v>
      </c>
      <c r="J167" s="114">
        <f t="shared" si="20"/>
        <v>0.57807981492192018</v>
      </c>
      <c r="K167" s="113">
        <v>5008</v>
      </c>
      <c r="L167" s="114">
        <f t="shared" si="20"/>
        <v>-8.2279640828293976E-2</v>
      </c>
      <c r="M167" s="113">
        <v>4557</v>
      </c>
      <c r="N167" s="114">
        <f t="shared" si="21"/>
        <v>-9.0055910543131001E-2</v>
      </c>
      <c r="O167" s="114">
        <f t="shared" si="22"/>
        <v>-8.1620314389359128E-2</v>
      </c>
    </row>
    <row r="168" spans="2:15" x14ac:dyDescent="0.25">
      <c r="B168" s="112" t="s">
        <v>72</v>
      </c>
      <c r="C168" s="113">
        <v>3565</v>
      </c>
      <c r="D168" s="114">
        <v>0.41805887032617339</v>
      </c>
      <c r="E168" s="113">
        <v>0</v>
      </c>
      <c r="F168" s="114">
        <f t="shared" si="20"/>
        <v>-1</v>
      </c>
      <c r="G168" s="113">
        <v>2938</v>
      </c>
      <c r="H168" s="114" t="str">
        <f t="shared" si="20"/>
        <v>-</v>
      </c>
      <c r="I168" s="113">
        <v>4071</v>
      </c>
      <c r="J168" s="114">
        <f t="shared" si="20"/>
        <v>0.38563648740639889</v>
      </c>
      <c r="K168" s="113">
        <v>3979</v>
      </c>
      <c r="L168" s="114">
        <f t="shared" si="20"/>
        <v>-2.2598870056497189E-2</v>
      </c>
      <c r="M168" s="113"/>
      <c r="N168" s="114"/>
      <c r="O168" s="114"/>
    </row>
    <row r="169" spans="2:15" x14ac:dyDescent="0.25">
      <c r="B169" s="112" t="s">
        <v>74</v>
      </c>
      <c r="C169" s="113">
        <v>4025</v>
      </c>
      <c r="D169" s="114">
        <v>6.0606060606060552E-2</v>
      </c>
      <c r="E169" s="113">
        <v>0</v>
      </c>
      <c r="F169" s="114">
        <f t="shared" si="20"/>
        <v>-1</v>
      </c>
      <c r="G169" s="113">
        <v>4549</v>
      </c>
      <c r="H169" s="114" t="str">
        <f t="shared" si="20"/>
        <v>-</v>
      </c>
      <c r="I169" s="113">
        <v>5091</v>
      </c>
      <c r="J169" s="114">
        <f t="shared" si="20"/>
        <v>0.11914706528907448</v>
      </c>
      <c r="K169" s="113">
        <v>5154</v>
      </c>
      <c r="L169" s="114">
        <f t="shared" si="20"/>
        <v>1.2374779021803173E-2</v>
      </c>
      <c r="M169" s="113"/>
      <c r="N169" s="114"/>
      <c r="O169" s="114"/>
    </row>
    <row r="170" spans="2:15" x14ac:dyDescent="0.25">
      <c r="B170" s="112" t="s">
        <v>76</v>
      </c>
      <c r="C170" s="113">
        <v>5358</v>
      </c>
      <c r="D170" s="114">
        <v>0.23570110701107017</v>
      </c>
      <c r="E170" s="113">
        <v>2080</v>
      </c>
      <c r="F170" s="114">
        <f t="shared" si="20"/>
        <v>-0.61179544606196345</v>
      </c>
      <c r="G170" s="113">
        <v>5301</v>
      </c>
      <c r="H170" s="114">
        <f t="shared" si="20"/>
        <v>1.5485576923076922</v>
      </c>
      <c r="I170" s="113">
        <v>6066</v>
      </c>
      <c r="J170" s="114">
        <f t="shared" si="20"/>
        <v>0.14431239388794559</v>
      </c>
      <c r="K170" s="113">
        <v>6412</v>
      </c>
      <c r="L170" s="114">
        <f t="shared" si="20"/>
        <v>5.7039235080778017E-2</v>
      </c>
      <c r="M170" s="113"/>
      <c r="N170" s="114"/>
      <c r="O170" s="114"/>
    </row>
    <row r="171" spans="2:15" x14ac:dyDescent="0.25">
      <c r="B171" s="112" t="s">
        <v>78</v>
      </c>
      <c r="C171" s="113">
        <v>3284</v>
      </c>
      <c r="D171" s="114">
        <v>1.7348203221809078E-2</v>
      </c>
      <c r="E171" s="113">
        <v>757</v>
      </c>
      <c r="F171" s="114">
        <f t="shared" si="20"/>
        <v>-0.76948842874543244</v>
      </c>
      <c r="G171" s="113">
        <v>2945</v>
      </c>
      <c r="H171" s="114">
        <f t="shared" si="20"/>
        <v>2.890356671070013</v>
      </c>
      <c r="I171" s="113">
        <v>4266</v>
      </c>
      <c r="J171" s="114">
        <f t="shared" si="20"/>
        <v>0.44855687606112049</v>
      </c>
      <c r="K171" s="113">
        <v>4861</v>
      </c>
      <c r="L171" s="114">
        <f t="shared" si="20"/>
        <v>0.1394749179559307</v>
      </c>
      <c r="M171" s="113"/>
      <c r="N171" s="114"/>
      <c r="O171" s="114"/>
    </row>
    <row r="172" spans="2:15" x14ac:dyDescent="0.25">
      <c r="B172" s="112" t="s">
        <v>80</v>
      </c>
      <c r="C172" s="113">
        <v>5000</v>
      </c>
      <c r="D172" s="114">
        <v>6.2386798148521549E-3</v>
      </c>
      <c r="E172" s="113">
        <v>2073</v>
      </c>
      <c r="F172" s="114">
        <f t="shared" si="20"/>
        <v>-0.58539999999999992</v>
      </c>
      <c r="G172" s="113">
        <v>5210</v>
      </c>
      <c r="H172" s="114">
        <f t="shared" si="20"/>
        <v>1.513265798359865</v>
      </c>
      <c r="I172" s="113">
        <v>6721</v>
      </c>
      <c r="J172" s="114">
        <f t="shared" si="20"/>
        <v>0.29001919385796548</v>
      </c>
      <c r="K172" s="113">
        <v>6991</v>
      </c>
      <c r="L172" s="114">
        <f t="shared" si="20"/>
        <v>4.0172593364082632E-2</v>
      </c>
      <c r="M172" s="113"/>
      <c r="N172" s="114"/>
      <c r="O172" s="114"/>
    </row>
    <row r="173" spans="2:15" x14ac:dyDescent="0.25">
      <c r="B173" s="112" t="s">
        <v>82</v>
      </c>
      <c r="C173" s="113">
        <v>3876</v>
      </c>
      <c r="D173" s="114">
        <v>0.48221797323135762</v>
      </c>
      <c r="E173" s="113">
        <v>538</v>
      </c>
      <c r="F173" s="114">
        <f t="shared" si="20"/>
        <v>-0.86119711042311664</v>
      </c>
      <c r="G173" s="113">
        <v>3964</v>
      </c>
      <c r="H173" s="114">
        <f t="shared" si="20"/>
        <v>6.3680297397769516</v>
      </c>
      <c r="I173" s="113">
        <v>3923</v>
      </c>
      <c r="J173" s="114">
        <f t="shared" si="20"/>
        <v>-1.034308779011095E-2</v>
      </c>
      <c r="K173" s="113">
        <v>4443</v>
      </c>
      <c r="L173" s="114">
        <f t="shared" si="20"/>
        <v>0.1325516186591893</v>
      </c>
      <c r="M173" s="113"/>
      <c r="N173" s="114"/>
      <c r="O173" s="114"/>
    </row>
    <row r="174" spans="2:15" x14ac:dyDescent="0.25">
      <c r="B174" s="112" t="s">
        <v>84</v>
      </c>
      <c r="C174" s="113">
        <v>3810</v>
      </c>
      <c r="D174" s="114">
        <v>6.872370266479666E-2</v>
      </c>
      <c r="E174" s="113">
        <v>1485</v>
      </c>
      <c r="F174" s="114">
        <f t="shared" si="20"/>
        <v>-0.61023622047244097</v>
      </c>
      <c r="G174" s="113">
        <v>5209</v>
      </c>
      <c r="H174" s="114">
        <f t="shared" si="20"/>
        <v>2.5077441077441076</v>
      </c>
      <c r="I174" s="113">
        <v>5577</v>
      </c>
      <c r="J174" s="114">
        <f t="shared" si="20"/>
        <v>7.0646957189479664E-2</v>
      </c>
      <c r="K174" s="113">
        <v>4673</v>
      </c>
      <c r="L174" s="114">
        <f t="shared" si="20"/>
        <v>-0.16209431594046975</v>
      </c>
      <c r="M174" s="113"/>
      <c r="N174" s="114"/>
      <c r="O174" s="114"/>
    </row>
    <row r="175" spans="2:15" ht="15.75" x14ac:dyDescent="0.25">
      <c r="B175" s="115" t="s">
        <v>26</v>
      </c>
      <c r="C175" s="116">
        <v>52571</v>
      </c>
      <c r="D175" s="117">
        <v>0.11509173825432173</v>
      </c>
      <c r="E175" s="116">
        <v>20504</v>
      </c>
      <c r="F175" s="117">
        <f t="shared" si="20"/>
        <v>-0.60997508131859768</v>
      </c>
      <c r="G175" s="116">
        <v>42447</v>
      </c>
      <c r="H175" s="117">
        <f t="shared" si="20"/>
        <v>1.0701814280140463</v>
      </c>
      <c r="I175" s="116">
        <v>63176</v>
      </c>
      <c r="J175" s="117">
        <f t="shared" si="20"/>
        <v>0.48835017786887169</v>
      </c>
      <c r="K175" s="116">
        <v>65334</v>
      </c>
      <c r="L175" s="117">
        <f t="shared" si="20"/>
        <v>3.415854121818418E-2</v>
      </c>
      <c r="M175" s="116">
        <v>28446</v>
      </c>
      <c r="N175" s="117">
        <v>-1.3011345893619186E-2</v>
      </c>
      <c r="O175" s="117">
        <v>0.20263814315308837</v>
      </c>
    </row>
    <row r="176" spans="2:15" ht="6" customHeight="1" x14ac:dyDescent="0.25"/>
    <row r="177" spans="1:16" x14ac:dyDescent="0.25">
      <c r="B177" s="103" t="s">
        <v>30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5" t="s">
        <v>233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1" t="s">
        <v>108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109</v>
      </c>
    </row>
    <row r="182" spans="1:16" ht="22.5" thickTop="1" thickBot="1" x14ac:dyDescent="0.3">
      <c r="B182" s="119" t="str">
        <f>C182</f>
        <v>Bélgica</v>
      </c>
      <c r="C182" s="287" t="s">
        <v>110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60</v>
      </c>
      <c r="D184" s="110" t="str">
        <f>CONCATENATE("var ",RIGHT(2019,2),"/",RIGHT(2018,2))</f>
        <v>var 19/18</v>
      </c>
      <c r="E184" s="111" t="s">
        <v>60</v>
      </c>
      <c r="F184" s="110" t="str">
        <f>CONCATENATE("var ",RIGHT(E183,2),"/",RIGHT(E183-1,2))</f>
        <v>var 20/19</v>
      </c>
      <c r="G184" s="111" t="s">
        <v>60</v>
      </c>
      <c r="H184" s="110" t="str">
        <f>CONCATENATE("var ",RIGHT(G183,2),"/",RIGHT(G183-1,2))</f>
        <v>var 21/20</v>
      </c>
      <c r="I184" s="111" t="s">
        <v>60</v>
      </c>
      <c r="J184" s="110" t="str">
        <f>CONCATENATE("var ",RIGHT(I183,2),"/",RIGHT(I183-1,2))</f>
        <v>var 22/21</v>
      </c>
      <c r="K184" s="111" t="s">
        <v>60</v>
      </c>
      <c r="L184" s="110" t="str">
        <f>CONCATENATE("var ",RIGHT(K183,2),"/",RIGHT(K183-1,2))</f>
        <v>var 23/22</v>
      </c>
      <c r="M184" s="111" t="s">
        <v>60</v>
      </c>
      <c r="N184" s="110" t="str">
        <f>CONCATENATE("var ",RIGHT(M183,2),"/",RIGHT(M183-1,2))</f>
        <v>var 24/23</v>
      </c>
      <c r="O184" s="110" t="str">
        <f>CONCATENATE("var ",RIGHT(M183,2),"/",RIGHT(2019,2))</f>
        <v>var 24/19</v>
      </c>
    </row>
    <row r="185" spans="1:16" x14ac:dyDescent="0.25">
      <c r="A185" s="118"/>
      <c r="B185" s="112" t="s">
        <v>62</v>
      </c>
      <c r="C185" s="113">
        <v>6142</v>
      </c>
      <c r="D185" s="114">
        <v>-8.8752622236566436E-3</v>
      </c>
      <c r="E185" s="113">
        <v>6472</v>
      </c>
      <c r="F185" s="114">
        <f t="shared" ref="F185:L197" si="23">IFERROR(E185/C185-1,"-")</f>
        <v>5.372842722240323E-2</v>
      </c>
      <c r="G185" s="113">
        <v>562</v>
      </c>
      <c r="H185" s="114">
        <f t="shared" si="23"/>
        <v>-0.91316440049443759</v>
      </c>
      <c r="I185" s="113">
        <v>6894</v>
      </c>
      <c r="J185" s="114">
        <f t="shared" si="23"/>
        <v>11.266903914590747</v>
      </c>
      <c r="K185" s="113">
        <v>6261</v>
      </c>
      <c r="L185" s="114">
        <f t="shared" si="23"/>
        <v>-9.1818973020017403E-2</v>
      </c>
      <c r="M185" s="113">
        <v>6378</v>
      </c>
      <c r="N185" s="114">
        <f t="shared" ref="N185:N189" si="24">IFERROR(M185/K185-1,"-")</f>
        <v>1.8687110685194019E-2</v>
      </c>
      <c r="O185" s="114">
        <f>M185/C185-1</f>
        <v>3.8423966134809584E-2</v>
      </c>
    </row>
    <row r="186" spans="1:16" x14ac:dyDescent="0.25">
      <c r="B186" s="112" t="s">
        <v>64</v>
      </c>
      <c r="C186" s="113">
        <v>5341</v>
      </c>
      <c r="D186" s="114">
        <v>-0.18928354584092288</v>
      </c>
      <c r="E186" s="113">
        <v>6909</v>
      </c>
      <c r="F186" s="114">
        <f t="shared" si="23"/>
        <v>0.29357798165137616</v>
      </c>
      <c r="G186" s="113">
        <v>249</v>
      </c>
      <c r="H186" s="114">
        <f t="shared" si="23"/>
        <v>-0.96396005210594882</v>
      </c>
      <c r="I186" s="113">
        <v>8112</v>
      </c>
      <c r="J186" s="114">
        <f t="shared" si="23"/>
        <v>31.578313253012048</v>
      </c>
      <c r="K186" s="113">
        <v>7362</v>
      </c>
      <c r="L186" s="114">
        <f t="shared" si="23"/>
        <v>-9.2455621301775093E-2</v>
      </c>
      <c r="M186" s="113">
        <v>6913</v>
      </c>
      <c r="N186" s="114">
        <f t="shared" si="24"/>
        <v>-6.0988861722358068E-2</v>
      </c>
      <c r="O186" s="114">
        <f>IFERROR(M186/C186-1,"-")</f>
        <v>0.29432690507395609</v>
      </c>
    </row>
    <row r="187" spans="1:16" x14ac:dyDescent="0.25">
      <c r="B187" s="112" t="s">
        <v>66</v>
      </c>
      <c r="C187" s="113">
        <v>7606</v>
      </c>
      <c r="D187" s="114">
        <v>0.18621334996880856</v>
      </c>
      <c r="E187" s="113">
        <v>2495</v>
      </c>
      <c r="F187" s="114">
        <f t="shared" si="23"/>
        <v>-0.67196949776492243</v>
      </c>
      <c r="G187" s="113">
        <v>303</v>
      </c>
      <c r="H187" s="114">
        <f t="shared" si="23"/>
        <v>-0.87855711422845695</v>
      </c>
      <c r="I187" s="113">
        <v>7378</v>
      </c>
      <c r="J187" s="114">
        <f t="shared" si="23"/>
        <v>23.349834983498351</v>
      </c>
      <c r="K187" s="113">
        <v>6069</v>
      </c>
      <c r="L187" s="114">
        <f t="shared" si="23"/>
        <v>-0.17741935483870963</v>
      </c>
      <c r="M187" s="113">
        <v>7454</v>
      </c>
      <c r="N187" s="114">
        <f t="shared" si="24"/>
        <v>0.22820893063107595</v>
      </c>
      <c r="O187" s="114">
        <f t="shared" ref="O187:O189" si="25">IFERROR(M187/C187-1,"-")</f>
        <v>-1.9984222981856425E-2</v>
      </c>
    </row>
    <row r="188" spans="1:16" x14ac:dyDescent="0.25">
      <c r="B188" s="112" t="s">
        <v>68</v>
      </c>
      <c r="C188" s="113">
        <v>6786</v>
      </c>
      <c r="D188" s="114">
        <v>-8.0861438439658651E-2</v>
      </c>
      <c r="E188" s="113">
        <v>0</v>
      </c>
      <c r="F188" s="114">
        <f t="shared" si="23"/>
        <v>-1</v>
      </c>
      <c r="G188" s="113">
        <v>798</v>
      </c>
      <c r="H188" s="114" t="str">
        <f t="shared" si="23"/>
        <v>-</v>
      </c>
      <c r="I188" s="113">
        <v>8738</v>
      </c>
      <c r="J188" s="114">
        <f t="shared" si="23"/>
        <v>9.9498746867167913</v>
      </c>
      <c r="K188" s="113">
        <v>6859</v>
      </c>
      <c r="L188" s="114">
        <f t="shared" si="23"/>
        <v>-0.21503776607919434</v>
      </c>
      <c r="M188" s="113">
        <v>7570</v>
      </c>
      <c r="N188" s="114">
        <f t="shared" si="24"/>
        <v>0.10365942557224095</v>
      </c>
      <c r="O188" s="114">
        <f t="shared" si="25"/>
        <v>0.11553197760094314</v>
      </c>
    </row>
    <row r="189" spans="1:16" x14ac:dyDescent="0.25">
      <c r="B189" s="112" t="s">
        <v>70</v>
      </c>
      <c r="C189" s="113">
        <v>4786</v>
      </c>
      <c r="D189" s="114">
        <v>1.4412886816447701E-2</v>
      </c>
      <c r="E189" s="113">
        <v>0</v>
      </c>
      <c r="F189" s="114">
        <f t="shared" si="23"/>
        <v>-1</v>
      </c>
      <c r="G189" s="113">
        <v>2215</v>
      </c>
      <c r="H189" s="114" t="str">
        <f t="shared" si="23"/>
        <v>-</v>
      </c>
      <c r="I189" s="113">
        <v>5742</v>
      </c>
      <c r="J189" s="114">
        <f t="shared" si="23"/>
        <v>1.5923250564334084</v>
      </c>
      <c r="K189" s="113">
        <v>6343</v>
      </c>
      <c r="L189" s="114">
        <f t="shared" si="23"/>
        <v>0.10466736328805304</v>
      </c>
      <c r="M189" s="113">
        <v>5806</v>
      </c>
      <c r="N189" s="114">
        <f t="shared" si="24"/>
        <v>-8.4660255399653161E-2</v>
      </c>
      <c r="O189" s="114">
        <f t="shared" si="25"/>
        <v>0.21312160468031749</v>
      </c>
    </row>
    <row r="190" spans="1:16" x14ac:dyDescent="0.25">
      <c r="B190" s="112" t="s">
        <v>111</v>
      </c>
      <c r="C190" s="113">
        <v>5150</v>
      </c>
      <c r="D190" s="114">
        <v>0.1549674814980937</v>
      </c>
      <c r="E190" s="113">
        <v>0</v>
      </c>
      <c r="F190" s="114">
        <f t="shared" si="23"/>
        <v>-1</v>
      </c>
      <c r="G190" s="113">
        <v>3358</v>
      </c>
      <c r="H190" s="114" t="str">
        <f t="shared" si="23"/>
        <v>-</v>
      </c>
      <c r="I190" s="113">
        <v>4830</v>
      </c>
      <c r="J190" s="114">
        <f t="shared" si="23"/>
        <v>0.43835616438356162</v>
      </c>
      <c r="K190" s="113">
        <v>5029</v>
      </c>
      <c r="L190" s="114">
        <f t="shared" si="23"/>
        <v>4.1200828157349934E-2</v>
      </c>
      <c r="M190" s="113"/>
      <c r="N190" s="114"/>
      <c r="O190" s="114"/>
    </row>
    <row r="191" spans="1:16" x14ac:dyDescent="0.25">
      <c r="B191" s="112" t="s">
        <v>74</v>
      </c>
      <c r="C191" s="113">
        <v>6310</v>
      </c>
      <c r="D191" s="114">
        <v>-1.8662519440124425E-2</v>
      </c>
      <c r="E191" s="113">
        <v>0</v>
      </c>
      <c r="F191" s="114">
        <f t="shared" si="23"/>
        <v>-1</v>
      </c>
      <c r="G191" s="113">
        <v>5182</v>
      </c>
      <c r="H191" s="114" t="str">
        <f t="shared" si="23"/>
        <v>-</v>
      </c>
      <c r="I191" s="113">
        <v>7856</v>
      </c>
      <c r="J191" s="114">
        <f t="shared" si="23"/>
        <v>0.51601698186028555</v>
      </c>
      <c r="K191" s="113">
        <v>8079</v>
      </c>
      <c r="L191" s="114">
        <f t="shared" si="23"/>
        <v>2.8385947046843274E-2</v>
      </c>
      <c r="M191" s="113"/>
      <c r="N191" s="114"/>
      <c r="O191" s="114"/>
    </row>
    <row r="192" spans="1:16" x14ac:dyDescent="0.25">
      <c r="B192" s="112" t="s">
        <v>76</v>
      </c>
      <c r="C192" s="113">
        <v>5295</v>
      </c>
      <c r="D192" s="114">
        <v>-1.3231457323891194E-2</v>
      </c>
      <c r="E192" s="113">
        <v>2693</v>
      </c>
      <c r="F192" s="114">
        <f t="shared" si="23"/>
        <v>-0.49140698772426816</v>
      </c>
      <c r="G192" s="113">
        <v>6106</v>
      </c>
      <c r="H192" s="114">
        <f t="shared" si="23"/>
        <v>1.267359821760119</v>
      </c>
      <c r="I192" s="113">
        <v>5565</v>
      </c>
      <c r="J192" s="114">
        <f t="shared" si="23"/>
        <v>-8.8601375696036655E-2</v>
      </c>
      <c r="K192" s="113">
        <v>5971</v>
      </c>
      <c r="L192" s="114">
        <f t="shared" si="23"/>
        <v>7.2955974842767279E-2</v>
      </c>
      <c r="M192" s="113"/>
      <c r="N192" s="114"/>
      <c r="O192" s="114"/>
    </row>
    <row r="193" spans="2:16" x14ac:dyDescent="0.25">
      <c r="B193" s="112" t="s">
        <v>78</v>
      </c>
      <c r="C193" s="113">
        <v>4578</v>
      </c>
      <c r="D193" s="114">
        <v>-2.1795989537924942E-3</v>
      </c>
      <c r="E193" s="113">
        <v>3745</v>
      </c>
      <c r="F193" s="114">
        <f t="shared" si="23"/>
        <v>-0.18195718654434245</v>
      </c>
      <c r="G193" s="113">
        <v>6568</v>
      </c>
      <c r="H193" s="114">
        <f t="shared" si="23"/>
        <v>0.75380507343124159</v>
      </c>
      <c r="I193" s="113">
        <v>5560</v>
      </c>
      <c r="J193" s="114">
        <f t="shared" si="23"/>
        <v>-0.15347137637028019</v>
      </c>
      <c r="K193" s="113">
        <v>5596</v>
      </c>
      <c r="L193" s="114">
        <f t="shared" si="23"/>
        <v>6.4748201438848962E-3</v>
      </c>
      <c r="M193" s="113"/>
      <c r="N193" s="114"/>
      <c r="O193" s="114"/>
    </row>
    <row r="194" spans="2:16" x14ac:dyDescent="0.25">
      <c r="B194" s="112" t="s">
        <v>80</v>
      </c>
      <c r="C194" s="113">
        <v>5874</v>
      </c>
      <c r="D194" s="114">
        <v>-0.12</v>
      </c>
      <c r="E194" s="113">
        <v>1910</v>
      </c>
      <c r="F194" s="114">
        <f t="shared" si="23"/>
        <v>-0.67483827034388832</v>
      </c>
      <c r="G194" s="113">
        <v>8811</v>
      </c>
      <c r="H194" s="114">
        <f t="shared" si="23"/>
        <v>3.6130890052356017</v>
      </c>
      <c r="I194" s="113">
        <v>7815</v>
      </c>
      <c r="J194" s="114">
        <f t="shared" si="23"/>
        <v>-0.11304051753489952</v>
      </c>
      <c r="K194" s="113">
        <v>7759</v>
      </c>
      <c r="L194" s="114">
        <f t="shared" si="23"/>
        <v>-7.1657069737683932E-3</v>
      </c>
      <c r="M194" s="113"/>
      <c r="N194" s="114"/>
      <c r="O194" s="114"/>
    </row>
    <row r="195" spans="2:16" x14ac:dyDescent="0.25">
      <c r="B195" s="112" t="s">
        <v>82</v>
      </c>
      <c r="C195" s="113">
        <v>5950</v>
      </c>
      <c r="D195" s="114">
        <v>3.4243003650269443E-2</v>
      </c>
      <c r="E195" s="113">
        <v>1042</v>
      </c>
      <c r="F195" s="114">
        <f t="shared" si="23"/>
        <v>-0.82487394957983196</v>
      </c>
      <c r="G195" s="113">
        <v>9178</v>
      </c>
      <c r="H195" s="114">
        <f t="shared" si="23"/>
        <v>7.8080614203454886</v>
      </c>
      <c r="I195" s="113">
        <v>6968</v>
      </c>
      <c r="J195" s="114">
        <f t="shared" si="23"/>
        <v>-0.24079320113314451</v>
      </c>
      <c r="K195" s="113">
        <v>7155</v>
      </c>
      <c r="L195" s="114">
        <f t="shared" si="23"/>
        <v>2.683696900114807E-2</v>
      </c>
      <c r="M195" s="113"/>
      <c r="N195" s="114"/>
      <c r="O195" s="114"/>
    </row>
    <row r="196" spans="2:16" x14ac:dyDescent="0.25">
      <c r="B196" s="112" t="s">
        <v>84</v>
      </c>
      <c r="C196" s="113">
        <v>6454</v>
      </c>
      <c r="D196" s="114">
        <v>-3.8008645103592142E-2</v>
      </c>
      <c r="E196" s="113">
        <v>1396</v>
      </c>
      <c r="F196" s="114">
        <f t="shared" si="23"/>
        <v>-0.78370003098853425</v>
      </c>
      <c r="G196" s="113">
        <v>8563</v>
      </c>
      <c r="H196" s="114">
        <f t="shared" si="23"/>
        <v>5.1339541547277934</v>
      </c>
      <c r="I196" s="113">
        <v>7335</v>
      </c>
      <c r="J196" s="114">
        <f t="shared" si="23"/>
        <v>-0.14340768422281913</v>
      </c>
      <c r="K196" s="113">
        <v>7743</v>
      </c>
      <c r="L196" s="114">
        <f t="shared" si="23"/>
        <v>5.5623721881390642E-2</v>
      </c>
      <c r="M196" s="113"/>
      <c r="N196" s="114"/>
      <c r="O196" s="114"/>
    </row>
    <row r="197" spans="2:16" ht="15.75" x14ac:dyDescent="0.25">
      <c r="B197" s="115" t="s">
        <v>26</v>
      </c>
      <c r="C197" s="116">
        <v>70272</v>
      </c>
      <c r="D197" s="117">
        <v>-1.4113751788770723E-2</v>
      </c>
      <c r="E197" s="116">
        <v>28980</v>
      </c>
      <c r="F197" s="117">
        <f t="shared" si="23"/>
        <v>-0.58760245901639352</v>
      </c>
      <c r="G197" s="116">
        <v>51893</v>
      </c>
      <c r="H197" s="117">
        <f t="shared" si="23"/>
        <v>0.79064872325741886</v>
      </c>
      <c r="I197" s="116">
        <v>82793</v>
      </c>
      <c r="J197" s="117">
        <f t="shared" si="23"/>
        <v>0.59545603453259588</v>
      </c>
      <c r="K197" s="116">
        <v>80226</v>
      </c>
      <c r="L197" s="117">
        <f t="shared" si="23"/>
        <v>-3.1005036657688501E-2</v>
      </c>
      <c r="M197" s="116">
        <v>34121</v>
      </c>
      <c r="N197" s="117">
        <v>3.7301635556636459E-2</v>
      </c>
      <c r="O197" s="117">
        <v>0.11284693910831356</v>
      </c>
    </row>
    <row r="198" spans="2:16" ht="6" customHeight="1" x14ac:dyDescent="0.25"/>
    <row r="199" spans="2:16" x14ac:dyDescent="0.25">
      <c r="B199" s="103" t="s">
        <v>30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5" t="s">
        <v>234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1" t="s">
        <v>112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113</v>
      </c>
    </row>
    <row r="204" spans="2:16" ht="22.5" thickTop="1" thickBot="1" x14ac:dyDescent="0.3">
      <c r="B204" s="119" t="str">
        <f>C204</f>
        <v>Países Bajos</v>
      </c>
      <c r="C204" s="287" t="s">
        <v>114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60</v>
      </c>
      <c r="D206" s="110" t="str">
        <f>CONCATENATE("var ",RIGHT(2019,2),"/",RIGHT(2018,2))</f>
        <v>var 19/18</v>
      </c>
      <c r="E206" s="111" t="s">
        <v>60</v>
      </c>
      <c r="F206" s="110" t="str">
        <f>CONCATENATE("var ",RIGHT(E205,2),"/",RIGHT(E205-1,2))</f>
        <v>var 20/19</v>
      </c>
      <c r="G206" s="111" t="s">
        <v>60</v>
      </c>
      <c r="H206" s="110" t="str">
        <f>CONCATENATE("var ",RIGHT(G205,2),"/",RIGHT(G205-1,2))</f>
        <v>var 21/20</v>
      </c>
      <c r="I206" s="111" t="s">
        <v>60</v>
      </c>
      <c r="J206" s="110" t="str">
        <f>CONCATENATE("var ",RIGHT(I205,2),"/",RIGHT(I205-1,2))</f>
        <v>var 22/21</v>
      </c>
      <c r="K206" s="111" t="s">
        <v>60</v>
      </c>
      <c r="L206" s="110" t="str">
        <f>CONCATENATE("var ",RIGHT(K205,2),"/",RIGHT(K205-1,2))</f>
        <v>var 23/22</v>
      </c>
      <c r="M206" s="111" t="s">
        <v>60</v>
      </c>
      <c r="N206" s="110" t="str">
        <f>CONCATENATE("var ",RIGHT(M205,2),"/",RIGHT(M205-1,2))</f>
        <v>var 24/23</v>
      </c>
      <c r="O206" s="110" t="str">
        <f>CONCATENATE("var ",RIGHT(M205,2),"/",RIGHT(2019,2))</f>
        <v>var 24/19</v>
      </c>
    </row>
    <row r="207" spans="2:16" x14ac:dyDescent="0.25">
      <c r="B207" s="112" t="s">
        <v>62</v>
      </c>
      <c r="C207" s="113">
        <v>4098</v>
      </c>
      <c r="D207" s="114">
        <v>-7.053753685643005E-2</v>
      </c>
      <c r="E207" s="113">
        <v>4575</v>
      </c>
      <c r="F207" s="114">
        <f t="shared" ref="F207:L219" si="26">IFERROR(E207/C207-1,"-")</f>
        <v>0.11639824304538804</v>
      </c>
      <c r="G207" s="113">
        <v>138</v>
      </c>
      <c r="H207" s="114">
        <f t="shared" si="26"/>
        <v>-0.96983606557377044</v>
      </c>
      <c r="I207" s="113">
        <v>5898</v>
      </c>
      <c r="J207" s="114">
        <f t="shared" si="26"/>
        <v>41.739130434782609</v>
      </c>
      <c r="K207" s="113">
        <v>5387</v>
      </c>
      <c r="L207" s="114">
        <f t="shared" si="26"/>
        <v>-8.663953882672093E-2</v>
      </c>
      <c r="M207" s="113">
        <v>5223</v>
      </c>
      <c r="N207" s="114">
        <f t="shared" ref="N207:N211" si="27">IFERROR(M207/K207-1,"-")</f>
        <v>-3.0443660664562833E-2</v>
      </c>
      <c r="O207" s="114">
        <f>M207/C207-1</f>
        <v>0.27452415812591502</v>
      </c>
    </row>
    <row r="208" spans="2:16" x14ac:dyDescent="0.25">
      <c r="B208" s="112" t="s">
        <v>64</v>
      </c>
      <c r="C208" s="113">
        <v>4714</v>
      </c>
      <c r="D208" s="114">
        <v>-0.15428776462145677</v>
      </c>
      <c r="E208" s="113">
        <v>5653</v>
      </c>
      <c r="F208" s="114">
        <f t="shared" si="26"/>
        <v>0.19919389053882064</v>
      </c>
      <c r="G208" s="113">
        <v>170</v>
      </c>
      <c r="H208" s="114">
        <f t="shared" si="26"/>
        <v>-0.96992747213868746</v>
      </c>
      <c r="I208" s="113">
        <v>6830</v>
      </c>
      <c r="J208" s="114">
        <f t="shared" si="26"/>
        <v>39.176470588235297</v>
      </c>
      <c r="K208" s="113">
        <v>5327</v>
      </c>
      <c r="L208" s="114">
        <f t="shared" si="26"/>
        <v>-0.22005856515373357</v>
      </c>
      <c r="M208" s="113">
        <v>6123</v>
      </c>
      <c r="N208" s="114">
        <f t="shared" si="27"/>
        <v>0.14942744509104555</v>
      </c>
      <c r="O208" s="114">
        <f>IFERROR(M208/C208-1,"-")</f>
        <v>0.29889690284259651</v>
      </c>
    </row>
    <row r="209" spans="2:16" x14ac:dyDescent="0.25">
      <c r="B209" s="112" t="s">
        <v>66</v>
      </c>
      <c r="C209" s="113">
        <v>5393</v>
      </c>
      <c r="D209" s="114">
        <v>0.1462274176408076</v>
      </c>
      <c r="E209" s="113">
        <v>2275</v>
      </c>
      <c r="F209" s="114">
        <f t="shared" si="26"/>
        <v>-0.57815687001668836</v>
      </c>
      <c r="G209" s="113">
        <v>167</v>
      </c>
      <c r="H209" s="114">
        <f t="shared" si="26"/>
        <v>-0.92659340659340661</v>
      </c>
      <c r="I209" s="113">
        <v>6235</v>
      </c>
      <c r="J209" s="114">
        <f t="shared" si="26"/>
        <v>36.335329341317369</v>
      </c>
      <c r="K209" s="113">
        <v>4718</v>
      </c>
      <c r="L209" s="114">
        <f t="shared" si="26"/>
        <v>-0.2433039294306335</v>
      </c>
      <c r="M209" s="113">
        <v>5018</v>
      </c>
      <c r="N209" s="114">
        <f t="shared" si="27"/>
        <v>6.3586265366680772E-2</v>
      </c>
      <c r="O209" s="114">
        <f t="shared" ref="O209:O211" si="28">IFERROR(M209/C209-1,"-")</f>
        <v>-6.9534581865381084E-2</v>
      </c>
    </row>
    <row r="210" spans="2:16" x14ac:dyDescent="0.25">
      <c r="B210" s="112" t="s">
        <v>68</v>
      </c>
      <c r="C210" s="113">
        <v>6633</v>
      </c>
      <c r="D210" s="114">
        <v>-0.12735166425470335</v>
      </c>
      <c r="E210" s="113">
        <v>0</v>
      </c>
      <c r="F210" s="114">
        <f t="shared" si="26"/>
        <v>-1</v>
      </c>
      <c r="G210" s="113">
        <v>228</v>
      </c>
      <c r="H210" s="114" t="str">
        <f t="shared" si="26"/>
        <v>-</v>
      </c>
      <c r="I210" s="113">
        <v>8867</v>
      </c>
      <c r="J210" s="114">
        <f t="shared" si="26"/>
        <v>37.890350877192979</v>
      </c>
      <c r="K210" s="113">
        <v>7779</v>
      </c>
      <c r="L210" s="114">
        <f t="shared" si="26"/>
        <v>-0.12270215405435891</v>
      </c>
      <c r="M210" s="113">
        <v>7219</v>
      </c>
      <c r="N210" s="114">
        <f t="shared" si="27"/>
        <v>-7.198868749196552E-2</v>
      </c>
      <c r="O210" s="114">
        <f t="shared" si="28"/>
        <v>8.8346148047640627E-2</v>
      </c>
    </row>
    <row r="211" spans="2:16" x14ac:dyDescent="0.25">
      <c r="B211" s="112" t="s">
        <v>70</v>
      </c>
      <c r="C211" s="113">
        <v>4622</v>
      </c>
      <c r="D211" s="114">
        <v>-0.22876689471049561</v>
      </c>
      <c r="E211" s="113">
        <v>0</v>
      </c>
      <c r="F211" s="114">
        <f t="shared" si="26"/>
        <v>-1</v>
      </c>
      <c r="G211" s="113">
        <v>740</v>
      </c>
      <c r="H211" s="114" t="str">
        <f t="shared" si="26"/>
        <v>-</v>
      </c>
      <c r="I211" s="113">
        <v>6899</v>
      </c>
      <c r="J211" s="114">
        <f t="shared" si="26"/>
        <v>8.3229729729729733</v>
      </c>
      <c r="K211" s="113">
        <v>5558</v>
      </c>
      <c r="L211" s="114">
        <f t="shared" si="26"/>
        <v>-0.19437599652123494</v>
      </c>
      <c r="M211" s="113">
        <v>6458</v>
      </c>
      <c r="N211" s="114">
        <f t="shared" si="27"/>
        <v>0.16192875134940632</v>
      </c>
      <c r="O211" s="114">
        <f t="shared" si="28"/>
        <v>0.39723063608827358</v>
      </c>
    </row>
    <row r="212" spans="2:16" x14ac:dyDescent="0.25">
      <c r="B212" s="112" t="s">
        <v>72</v>
      </c>
      <c r="C212" s="113">
        <v>3823</v>
      </c>
      <c r="D212" s="114">
        <v>-0.12296398256480845</v>
      </c>
      <c r="E212" s="113">
        <v>0</v>
      </c>
      <c r="F212" s="114">
        <f t="shared" si="26"/>
        <v>-1</v>
      </c>
      <c r="G212" s="113">
        <v>2516</v>
      </c>
      <c r="H212" s="114" t="str">
        <f t="shared" si="26"/>
        <v>-</v>
      </c>
      <c r="I212" s="113">
        <v>5674</v>
      </c>
      <c r="J212" s="114">
        <f t="shared" si="26"/>
        <v>1.25516693163752</v>
      </c>
      <c r="K212" s="113">
        <v>5224</v>
      </c>
      <c r="L212" s="114">
        <f t="shared" si="26"/>
        <v>-7.9309129362002073E-2</v>
      </c>
      <c r="M212" s="113"/>
      <c r="N212" s="114"/>
      <c r="O212" s="114"/>
    </row>
    <row r="213" spans="2:16" x14ac:dyDescent="0.25">
      <c r="B213" s="112" t="s">
        <v>74</v>
      </c>
      <c r="C213" s="113">
        <v>6279</v>
      </c>
      <c r="D213" s="114">
        <v>3.0865210967000456E-2</v>
      </c>
      <c r="E213" s="113">
        <v>0</v>
      </c>
      <c r="F213" s="114">
        <f t="shared" si="26"/>
        <v>-1</v>
      </c>
      <c r="G213" s="113">
        <v>3643</v>
      </c>
      <c r="H213" s="114" t="str">
        <f t="shared" si="26"/>
        <v>-</v>
      </c>
      <c r="I213" s="113">
        <v>6649</v>
      </c>
      <c r="J213" s="114">
        <f t="shared" si="26"/>
        <v>0.825144111995608</v>
      </c>
      <c r="K213" s="113">
        <v>6648</v>
      </c>
      <c r="L213" s="114">
        <f t="shared" si="26"/>
        <v>-1.5039855617382525E-4</v>
      </c>
      <c r="M213" s="113"/>
      <c r="N213" s="114"/>
      <c r="O213" s="114"/>
    </row>
    <row r="214" spans="2:16" x14ac:dyDescent="0.25">
      <c r="B214" s="112" t="s">
        <v>76</v>
      </c>
      <c r="C214" s="113">
        <v>5759</v>
      </c>
      <c r="D214" s="114">
        <v>-9.5492382597769709E-2</v>
      </c>
      <c r="E214" s="113">
        <v>2493</v>
      </c>
      <c r="F214" s="114">
        <f t="shared" si="26"/>
        <v>-0.56711234589338422</v>
      </c>
      <c r="G214" s="113">
        <v>6493</v>
      </c>
      <c r="H214" s="114">
        <f t="shared" si="26"/>
        <v>1.6044925792218212</v>
      </c>
      <c r="I214" s="113">
        <v>7358</v>
      </c>
      <c r="J214" s="114">
        <f t="shared" si="26"/>
        <v>0.13322039119051277</v>
      </c>
      <c r="K214" s="113">
        <v>7588</v>
      </c>
      <c r="L214" s="114">
        <f t="shared" si="26"/>
        <v>3.1258494156020555E-2</v>
      </c>
      <c r="M214" s="113"/>
      <c r="N214" s="114"/>
      <c r="O214" s="114"/>
    </row>
    <row r="215" spans="2:16" x14ac:dyDescent="0.25">
      <c r="B215" s="112" t="s">
        <v>78</v>
      </c>
      <c r="C215" s="113">
        <v>4487</v>
      </c>
      <c r="D215" s="114">
        <v>-3.8156484458735318E-2</v>
      </c>
      <c r="E215" s="113">
        <v>194</v>
      </c>
      <c r="F215" s="114">
        <f t="shared" si="26"/>
        <v>-0.95676398484510805</v>
      </c>
      <c r="G215" s="113">
        <v>6334</v>
      </c>
      <c r="H215" s="114">
        <f t="shared" si="26"/>
        <v>31.649484536082475</v>
      </c>
      <c r="I215" s="113">
        <v>6059</v>
      </c>
      <c r="J215" s="114">
        <f t="shared" si="26"/>
        <v>-4.3416482475528873E-2</v>
      </c>
      <c r="K215" s="113">
        <v>5713</v>
      </c>
      <c r="L215" s="114">
        <f t="shared" si="26"/>
        <v>-5.7105132860207908E-2</v>
      </c>
      <c r="M215" s="113"/>
      <c r="N215" s="114"/>
      <c r="O215" s="114"/>
    </row>
    <row r="216" spans="2:16" x14ac:dyDescent="0.25">
      <c r="B216" s="112" t="s">
        <v>80</v>
      </c>
      <c r="C216" s="113">
        <v>6463</v>
      </c>
      <c r="D216" s="114">
        <v>-5.2068055148137282E-2</v>
      </c>
      <c r="E216" s="113">
        <v>149</v>
      </c>
      <c r="F216" s="114">
        <f t="shared" si="26"/>
        <v>-0.97694569085563976</v>
      </c>
      <c r="G216" s="113">
        <v>9041</v>
      </c>
      <c r="H216" s="114">
        <f t="shared" si="26"/>
        <v>59.677852348993291</v>
      </c>
      <c r="I216" s="113">
        <v>5618</v>
      </c>
      <c r="J216" s="114">
        <f t="shared" si="26"/>
        <v>-0.37860856099988938</v>
      </c>
      <c r="K216" s="113">
        <v>6665</v>
      </c>
      <c r="L216" s="114">
        <f t="shared" si="26"/>
        <v>0.18636525453898178</v>
      </c>
      <c r="M216" s="113"/>
      <c r="N216" s="114"/>
      <c r="O216" s="114"/>
    </row>
    <row r="217" spans="2:16" x14ac:dyDescent="0.25">
      <c r="B217" s="112" t="s">
        <v>82</v>
      </c>
      <c r="C217" s="113">
        <v>4489</v>
      </c>
      <c r="D217" s="114">
        <v>5.1041910559587844E-2</v>
      </c>
      <c r="E217" s="113">
        <v>403</v>
      </c>
      <c r="F217" s="114">
        <f t="shared" si="26"/>
        <v>-0.91022499443083094</v>
      </c>
      <c r="G217" s="113">
        <v>6463</v>
      </c>
      <c r="H217" s="114">
        <f t="shared" si="26"/>
        <v>15.037220843672458</v>
      </c>
      <c r="I217" s="113">
        <v>5119</v>
      </c>
      <c r="J217" s="114">
        <f t="shared" si="26"/>
        <v>-0.20795296302026922</v>
      </c>
      <c r="K217" s="113">
        <v>5073</v>
      </c>
      <c r="L217" s="114">
        <f t="shared" si="26"/>
        <v>-8.9861301035358832E-3</v>
      </c>
      <c r="M217" s="113"/>
      <c r="N217" s="114"/>
      <c r="O217" s="114"/>
    </row>
    <row r="218" spans="2:16" x14ac:dyDescent="0.25">
      <c r="B218" s="112" t="s">
        <v>84</v>
      </c>
      <c r="C218" s="113">
        <v>4668</v>
      </c>
      <c r="D218" s="114">
        <v>2.3684210526315752E-2</v>
      </c>
      <c r="E218" s="113">
        <v>414</v>
      </c>
      <c r="F218" s="114">
        <f t="shared" si="26"/>
        <v>-0.91131105398457579</v>
      </c>
      <c r="G218" s="113">
        <v>5617</v>
      </c>
      <c r="H218" s="114">
        <f t="shared" si="26"/>
        <v>12.567632850241546</v>
      </c>
      <c r="I218" s="113">
        <v>4695</v>
      </c>
      <c r="J218" s="114">
        <f t="shared" si="26"/>
        <v>-0.16414456115364073</v>
      </c>
      <c r="K218" s="113">
        <v>5198</v>
      </c>
      <c r="L218" s="114">
        <f t="shared" si="26"/>
        <v>0.1071352502662406</v>
      </c>
      <c r="M218" s="113"/>
      <c r="N218" s="114"/>
      <c r="O218" s="114"/>
    </row>
    <row r="219" spans="2:16" ht="15.75" x14ac:dyDescent="0.25">
      <c r="B219" s="115" t="s">
        <v>26</v>
      </c>
      <c r="C219" s="116">
        <v>61428</v>
      </c>
      <c r="D219" s="117">
        <v>-6.0920612110742511E-2</v>
      </c>
      <c r="E219" s="116">
        <v>17078</v>
      </c>
      <c r="F219" s="117">
        <f t="shared" si="26"/>
        <v>-0.72198346031125871</v>
      </c>
      <c r="G219" s="116">
        <v>41550</v>
      </c>
      <c r="H219" s="117">
        <f t="shared" si="26"/>
        <v>1.4329546785337861</v>
      </c>
      <c r="I219" s="116">
        <v>75901</v>
      </c>
      <c r="J219" s="117">
        <f t="shared" si="26"/>
        <v>0.82673886883273173</v>
      </c>
      <c r="K219" s="116">
        <v>70878</v>
      </c>
      <c r="L219" s="117">
        <f t="shared" si="26"/>
        <v>-6.6178311221195996E-2</v>
      </c>
      <c r="M219" s="116">
        <v>30041</v>
      </c>
      <c r="N219" s="117">
        <v>4.4214258403142193E-2</v>
      </c>
      <c r="O219" s="117">
        <v>0.17992930086410053</v>
      </c>
    </row>
    <row r="220" spans="2:16" ht="6" customHeight="1" x14ac:dyDescent="0.25"/>
    <row r="221" spans="2:16" x14ac:dyDescent="0.25">
      <c r="B221" s="103" t="s">
        <v>30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5" t="s">
        <v>233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1" t="s">
        <v>115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116</v>
      </c>
    </row>
    <row r="226" spans="2:16" ht="22.5" thickTop="1" thickBot="1" x14ac:dyDescent="0.3">
      <c r="B226" s="119" t="str">
        <f>C226</f>
        <v>Bélgica</v>
      </c>
      <c r="C226" s="287" t="s">
        <v>110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60</v>
      </c>
      <c r="D228" s="110" t="str">
        <f>CONCATENATE("var ",RIGHT(2019,2),"/",RIGHT(2018,2))</f>
        <v>var 19/18</v>
      </c>
      <c r="E228" s="111" t="s">
        <v>60</v>
      </c>
      <c r="F228" s="110" t="str">
        <f>CONCATENATE("var ",RIGHT(E227,2),"/",RIGHT(E227-1,2))</f>
        <v>var 20/19</v>
      </c>
      <c r="G228" s="111" t="s">
        <v>60</v>
      </c>
      <c r="H228" s="110" t="str">
        <f>CONCATENATE("var ",RIGHT(G227,2),"/",RIGHT(G227-1,2))</f>
        <v>var 21/20</v>
      </c>
      <c r="I228" s="111" t="s">
        <v>60</v>
      </c>
      <c r="J228" s="110" t="str">
        <f>CONCATENATE("var ",RIGHT(I227,2),"/",RIGHT(I227-1,2))</f>
        <v>var 22/21</v>
      </c>
      <c r="K228" s="111" t="s">
        <v>60</v>
      </c>
      <c r="L228" s="110" t="str">
        <f>CONCATENATE("var ",RIGHT(K227,2),"/",RIGHT(K227-1,2))</f>
        <v>var 23/22</v>
      </c>
      <c r="M228" s="111" t="s">
        <v>60</v>
      </c>
      <c r="N228" s="110" t="str">
        <f>CONCATENATE("var ",RIGHT(M227,2),"/",RIGHT(M227-1,2))</f>
        <v>var 24/23</v>
      </c>
      <c r="O228" s="110" t="str">
        <f>CONCATENATE("var ",RIGHT(M227,2),"/",RIGHT(2019,2))</f>
        <v>var 24/19</v>
      </c>
    </row>
    <row r="229" spans="2:16" x14ac:dyDescent="0.25">
      <c r="B229" s="112" t="s">
        <v>62</v>
      </c>
      <c r="C229" s="113">
        <v>6142</v>
      </c>
      <c r="D229" s="114">
        <v>-8.8752622236566436E-3</v>
      </c>
      <c r="E229" s="113">
        <v>6472</v>
      </c>
      <c r="F229" s="114">
        <f t="shared" ref="F229:L241" si="29">IFERROR(E229/C229-1,"-")</f>
        <v>5.372842722240323E-2</v>
      </c>
      <c r="G229" s="113">
        <v>562</v>
      </c>
      <c r="H229" s="114">
        <f t="shared" si="29"/>
        <v>-0.91316440049443759</v>
      </c>
      <c r="I229" s="113">
        <v>6894</v>
      </c>
      <c r="J229" s="114">
        <f t="shared" si="29"/>
        <v>11.266903914590747</v>
      </c>
      <c r="K229" s="113">
        <v>6261</v>
      </c>
      <c r="L229" s="114">
        <f t="shared" si="29"/>
        <v>-9.1818973020017403E-2</v>
      </c>
      <c r="M229" s="113">
        <v>6378</v>
      </c>
      <c r="N229" s="114">
        <f t="shared" ref="N229:N233" si="30">IFERROR(M229/K229-1,"-")</f>
        <v>1.8687110685194019E-2</v>
      </c>
      <c r="O229" s="114">
        <f>M229/C229-1</f>
        <v>3.8423966134809584E-2</v>
      </c>
    </row>
    <row r="230" spans="2:16" x14ac:dyDescent="0.25">
      <c r="B230" s="112" t="s">
        <v>64</v>
      </c>
      <c r="C230" s="113">
        <v>5341</v>
      </c>
      <c r="D230" s="114">
        <v>-0.18928354584092288</v>
      </c>
      <c r="E230" s="113">
        <v>6909</v>
      </c>
      <c r="F230" s="114">
        <f t="shared" si="29"/>
        <v>0.29357798165137616</v>
      </c>
      <c r="G230" s="113">
        <v>249</v>
      </c>
      <c r="H230" s="114">
        <f t="shared" si="29"/>
        <v>-0.96396005210594882</v>
      </c>
      <c r="I230" s="113">
        <v>8112</v>
      </c>
      <c r="J230" s="114">
        <f t="shared" si="29"/>
        <v>31.578313253012048</v>
      </c>
      <c r="K230" s="113">
        <v>7362</v>
      </c>
      <c r="L230" s="114">
        <f t="shared" si="29"/>
        <v>-9.2455621301775093E-2</v>
      </c>
      <c r="M230" s="113">
        <v>6913</v>
      </c>
      <c r="N230" s="114">
        <f t="shared" si="30"/>
        <v>-6.0988861722358068E-2</v>
      </c>
      <c r="O230" s="114">
        <f>IFERROR(M230/C230-1,"-")</f>
        <v>0.29432690507395609</v>
      </c>
    </row>
    <row r="231" spans="2:16" x14ac:dyDescent="0.25">
      <c r="B231" s="112" t="s">
        <v>66</v>
      </c>
      <c r="C231" s="113">
        <v>7606</v>
      </c>
      <c r="D231" s="114">
        <v>0.18621334996880856</v>
      </c>
      <c r="E231" s="113">
        <v>2495</v>
      </c>
      <c r="F231" s="114">
        <f t="shared" si="29"/>
        <v>-0.67196949776492243</v>
      </c>
      <c r="G231" s="113">
        <v>303</v>
      </c>
      <c r="H231" s="114">
        <f t="shared" si="29"/>
        <v>-0.87855711422845695</v>
      </c>
      <c r="I231" s="113">
        <v>7378</v>
      </c>
      <c r="J231" s="114">
        <f t="shared" si="29"/>
        <v>23.349834983498351</v>
      </c>
      <c r="K231" s="113">
        <v>6069</v>
      </c>
      <c r="L231" s="114">
        <f t="shared" si="29"/>
        <v>-0.17741935483870963</v>
      </c>
      <c r="M231" s="113">
        <v>7454</v>
      </c>
      <c r="N231" s="114">
        <f t="shared" si="30"/>
        <v>0.22820893063107595</v>
      </c>
      <c r="O231" s="114">
        <f t="shared" ref="O231:O233" si="31">IFERROR(M231/C231-1,"-")</f>
        <v>-1.9984222981856425E-2</v>
      </c>
    </row>
    <row r="232" spans="2:16" x14ac:dyDescent="0.25">
      <c r="B232" s="112" t="s">
        <v>68</v>
      </c>
      <c r="C232" s="113">
        <v>6786</v>
      </c>
      <c r="D232" s="114">
        <v>-8.0861438439658651E-2</v>
      </c>
      <c r="E232" s="113">
        <v>0</v>
      </c>
      <c r="F232" s="114">
        <f t="shared" si="29"/>
        <v>-1</v>
      </c>
      <c r="G232" s="113">
        <v>798</v>
      </c>
      <c r="H232" s="114" t="str">
        <f t="shared" si="29"/>
        <v>-</v>
      </c>
      <c r="I232" s="113">
        <v>8738</v>
      </c>
      <c r="J232" s="114">
        <f t="shared" si="29"/>
        <v>9.9498746867167913</v>
      </c>
      <c r="K232" s="113">
        <v>6859</v>
      </c>
      <c r="L232" s="114">
        <f t="shared" si="29"/>
        <v>-0.21503776607919434</v>
      </c>
      <c r="M232" s="113">
        <v>7570</v>
      </c>
      <c r="N232" s="114">
        <f t="shared" si="30"/>
        <v>0.10365942557224095</v>
      </c>
      <c r="O232" s="114">
        <f t="shared" si="31"/>
        <v>0.11553197760094314</v>
      </c>
    </row>
    <row r="233" spans="2:16" x14ac:dyDescent="0.25">
      <c r="B233" s="112" t="s">
        <v>70</v>
      </c>
      <c r="C233" s="113">
        <v>4786</v>
      </c>
      <c r="D233" s="114">
        <v>1.4412886816447701E-2</v>
      </c>
      <c r="E233" s="113">
        <v>0</v>
      </c>
      <c r="F233" s="114">
        <f t="shared" si="29"/>
        <v>-1</v>
      </c>
      <c r="G233" s="113">
        <v>2215</v>
      </c>
      <c r="H233" s="114" t="str">
        <f t="shared" si="29"/>
        <v>-</v>
      </c>
      <c r="I233" s="113">
        <v>5742</v>
      </c>
      <c r="J233" s="114">
        <f t="shared" si="29"/>
        <v>1.5923250564334084</v>
      </c>
      <c r="K233" s="113">
        <v>6343</v>
      </c>
      <c r="L233" s="114">
        <f t="shared" si="29"/>
        <v>0.10466736328805304</v>
      </c>
      <c r="M233" s="113">
        <v>5806</v>
      </c>
      <c r="N233" s="114">
        <f t="shared" si="30"/>
        <v>-8.4660255399653161E-2</v>
      </c>
      <c r="O233" s="114">
        <f t="shared" si="31"/>
        <v>0.21312160468031749</v>
      </c>
    </row>
    <row r="234" spans="2:16" x14ac:dyDescent="0.25">
      <c r="B234" s="112" t="s">
        <v>72</v>
      </c>
      <c r="C234" s="113">
        <v>5150</v>
      </c>
      <c r="D234" s="114">
        <v>0.1549674814980937</v>
      </c>
      <c r="E234" s="113">
        <v>0</v>
      </c>
      <c r="F234" s="114">
        <f t="shared" si="29"/>
        <v>-1</v>
      </c>
      <c r="G234" s="113">
        <v>3358</v>
      </c>
      <c r="H234" s="114" t="str">
        <f t="shared" si="29"/>
        <v>-</v>
      </c>
      <c r="I234" s="113">
        <v>4830</v>
      </c>
      <c r="J234" s="114">
        <f t="shared" si="29"/>
        <v>0.43835616438356162</v>
      </c>
      <c r="K234" s="113">
        <v>5029</v>
      </c>
      <c r="L234" s="114">
        <f t="shared" si="29"/>
        <v>4.1200828157349934E-2</v>
      </c>
      <c r="M234" s="113"/>
      <c r="N234" s="114"/>
      <c r="O234" s="114"/>
    </row>
    <row r="235" spans="2:16" x14ac:dyDescent="0.25">
      <c r="B235" s="112" t="s">
        <v>74</v>
      </c>
      <c r="C235" s="113">
        <v>6310</v>
      </c>
      <c r="D235" s="114">
        <v>-1.8662519440124425E-2</v>
      </c>
      <c r="E235" s="113">
        <v>0</v>
      </c>
      <c r="F235" s="114">
        <f t="shared" si="29"/>
        <v>-1</v>
      </c>
      <c r="G235" s="113">
        <v>5182</v>
      </c>
      <c r="H235" s="114" t="str">
        <f t="shared" si="29"/>
        <v>-</v>
      </c>
      <c r="I235" s="113">
        <v>7856</v>
      </c>
      <c r="J235" s="114">
        <f t="shared" si="29"/>
        <v>0.51601698186028555</v>
      </c>
      <c r="K235" s="113">
        <v>8079</v>
      </c>
      <c r="L235" s="114">
        <f t="shared" si="29"/>
        <v>2.8385947046843274E-2</v>
      </c>
      <c r="M235" s="113"/>
      <c r="N235" s="114"/>
      <c r="O235" s="114"/>
    </row>
    <row r="236" spans="2:16" x14ac:dyDescent="0.25">
      <c r="B236" s="112" t="s">
        <v>76</v>
      </c>
      <c r="C236" s="113">
        <v>5295</v>
      </c>
      <c r="D236" s="114">
        <v>-1.3231457323891194E-2</v>
      </c>
      <c r="E236" s="113">
        <v>2693</v>
      </c>
      <c r="F236" s="114">
        <f t="shared" si="29"/>
        <v>-0.49140698772426816</v>
      </c>
      <c r="G236" s="113">
        <v>6106</v>
      </c>
      <c r="H236" s="114">
        <f t="shared" si="29"/>
        <v>1.267359821760119</v>
      </c>
      <c r="I236" s="113">
        <v>5565</v>
      </c>
      <c r="J236" s="114">
        <f t="shared" si="29"/>
        <v>-8.8601375696036655E-2</v>
      </c>
      <c r="K236" s="113">
        <v>5971</v>
      </c>
      <c r="L236" s="114">
        <f t="shared" si="29"/>
        <v>7.2955974842767279E-2</v>
      </c>
      <c r="M236" s="113"/>
      <c r="N236" s="114"/>
      <c r="O236" s="114"/>
    </row>
    <row r="237" spans="2:16" x14ac:dyDescent="0.25">
      <c r="B237" s="112" t="s">
        <v>78</v>
      </c>
      <c r="C237" s="113">
        <v>4578</v>
      </c>
      <c r="D237" s="114">
        <v>-2.1795989537924942E-3</v>
      </c>
      <c r="E237" s="113">
        <v>3745</v>
      </c>
      <c r="F237" s="114">
        <f t="shared" si="29"/>
        <v>-0.18195718654434245</v>
      </c>
      <c r="G237" s="113">
        <v>6568</v>
      </c>
      <c r="H237" s="114">
        <f t="shared" si="29"/>
        <v>0.75380507343124159</v>
      </c>
      <c r="I237" s="113">
        <v>5560</v>
      </c>
      <c r="J237" s="114">
        <f t="shared" si="29"/>
        <v>-0.15347137637028019</v>
      </c>
      <c r="K237" s="113">
        <v>5596</v>
      </c>
      <c r="L237" s="114">
        <f t="shared" si="29"/>
        <v>6.4748201438848962E-3</v>
      </c>
      <c r="M237" s="113"/>
      <c r="N237" s="114"/>
      <c r="O237" s="114"/>
    </row>
    <row r="238" spans="2:16" x14ac:dyDescent="0.25">
      <c r="B238" s="112" t="s">
        <v>80</v>
      </c>
      <c r="C238" s="113">
        <v>5874</v>
      </c>
      <c r="D238" s="114">
        <v>-0.12</v>
      </c>
      <c r="E238" s="113">
        <v>1910</v>
      </c>
      <c r="F238" s="114">
        <f t="shared" si="29"/>
        <v>-0.67483827034388832</v>
      </c>
      <c r="G238" s="113">
        <v>8811</v>
      </c>
      <c r="H238" s="114">
        <f t="shared" si="29"/>
        <v>3.6130890052356017</v>
      </c>
      <c r="I238" s="113">
        <v>7815</v>
      </c>
      <c r="J238" s="114">
        <f t="shared" si="29"/>
        <v>-0.11304051753489952</v>
      </c>
      <c r="K238" s="113">
        <v>7759</v>
      </c>
      <c r="L238" s="114">
        <f t="shared" si="29"/>
        <v>-7.1657069737683932E-3</v>
      </c>
      <c r="M238" s="113"/>
      <c r="N238" s="114"/>
      <c r="O238" s="114"/>
    </row>
    <row r="239" spans="2:16" x14ac:dyDescent="0.25">
      <c r="B239" s="112" t="s">
        <v>82</v>
      </c>
      <c r="C239" s="113">
        <v>5950</v>
      </c>
      <c r="D239" s="114">
        <v>3.4243003650269443E-2</v>
      </c>
      <c r="E239" s="113">
        <v>1042</v>
      </c>
      <c r="F239" s="114">
        <f t="shared" si="29"/>
        <v>-0.82487394957983196</v>
      </c>
      <c r="G239" s="113">
        <v>9178</v>
      </c>
      <c r="H239" s="114">
        <f t="shared" si="29"/>
        <v>7.8080614203454886</v>
      </c>
      <c r="I239" s="113">
        <v>6968</v>
      </c>
      <c r="J239" s="114">
        <f t="shared" si="29"/>
        <v>-0.24079320113314451</v>
      </c>
      <c r="K239" s="113">
        <v>7155</v>
      </c>
      <c r="L239" s="114">
        <f t="shared" si="29"/>
        <v>2.683696900114807E-2</v>
      </c>
      <c r="M239" s="113"/>
      <c r="N239" s="114"/>
      <c r="O239" s="114"/>
    </row>
    <row r="240" spans="2:16" x14ac:dyDescent="0.25">
      <c r="B240" s="112" t="s">
        <v>84</v>
      </c>
      <c r="C240" s="113">
        <v>6454</v>
      </c>
      <c r="D240" s="114">
        <v>-3.8008645103592142E-2</v>
      </c>
      <c r="E240" s="113">
        <v>1396</v>
      </c>
      <c r="F240" s="114">
        <f t="shared" si="29"/>
        <v>-0.78370003098853425</v>
      </c>
      <c r="G240" s="113">
        <v>8563</v>
      </c>
      <c r="H240" s="114">
        <f t="shared" si="29"/>
        <v>5.1339541547277934</v>
      </c>
      <c r="I240" s="113">
        <v>7335</v>
      </c>
      <c r="J240" s="114">
        <f t="shared" si="29"/>
        <v>-0.14340768422281913</v>
      </c>
      <c r="K240" s="113">
        <v>7743</v>
      </c>
      <c r="L240" s="114">
        <f t="shared" si="29"/>
        <v>5.5623721881390642E-2</v>
      </c>
      <c r="M240" s="113"/>
      <c r="N240" s="114"/>
      <c r="O240" s="114"/>
    </row>
    <row r="241" spans="2:16" ht="15.75" x14ac:dyDescent="0.25">
      <c r="B241" s="115" t="s">
        <v>26</v>
      </c>
      <c r="C241" s="116">
        <v>70272</v>
      </c>
      <c r="D241" s="117">
        <v>-1.4113751788770723E-2</v>
      </c>
      <c r="E241" s="116">
        <v>28980</v>
      </c>
      <c r="F241" s="117">
        <f t="shared" si="29"/>
        <v>-0.58760245901639352</v>
      </c>
      <c r="G241" s="116">
        <v>51893</v>
      </c>
      <c r="H241" s="117">
        <f t="shared" si="29"/>
        <v>0.79064872325741886</v>
      </c>
      <c r="I241" s="116">
        <v>82793</v>
      </c>
      <c r="J241" s="117">
        <f t="shared" si="29"/>
        <v>0.59545603453259588</v>
      </c>
      <c r="K241" s="116">
        <v>80226</v>
      </c>
      <c r="L241" s="117">
        <f t="shared" si="29"/>
        <v>-3.1005036657688501E-2</v>
      </c>
      <c r="M241" s="116">
        <v>34121</v>
      </c>
      <c r="N241" s="117">
        <v>3.7301635556636459E-2</v>
      </c>
      <c r="O241" s="117">
        <v>0.11284693910831356</v>
      </c>
    </row>
    <row r="242" spans="2:16" ht="6" customHeight="1" x14ac:dyDescent="0.25"/>
    <row r="243" spans="2:16" x14ac:dyDescent="0.25">
      <c r="B243" s="103" t="s">
        <v>30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5" t="s">
        <v>235</v>
      </c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1" t="s">
        <v>117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118</v>
      </c>
    </row>
    <row r="248" spans="2:16" ht="22.5" thickTop="1" thickBot="1" x14ac:dyDescent="0.3">
      <c r="B248" s="119" t="str">
        <f>C248</f>
        <v>Dinamarca</v>
      </c>
      <c r="C248" s="287" t="s">
        <v>119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60</v>
      </c>
      <c r="D250" s="110" t="str">
        <f>CONCATENATE("var ",RIGHT(2019,2),"/",RIGHT(2018,2))</f>
        <v>var 19/18</v>
      </c>
      <c r="E250" s="111" t="s">
        <v>60</v>
      </c>
      <c r="F250" s="110" t="str">
        <f>CONCATENATE("var ",RIGHT(E249,2),"/",RIGHT(E249-1,2))</f>
        <v>var 20/19</v>
      </c>
      <c r="G250" s="111" t="s">
        <v>60</v>
      </c>
      <c r="H250" s="110" t="str">
        <f>CONCATENATE("var ",RIGHT(G249,2),"/",RIGHT(G249-1,2))</f>
        <v>var 21/20</v>
      </c>
      <c r="I250" s="111" t="s">
        <v>60</v>
      </c>
      <c r="J250" s="110" t="str">
        <f>CONCATENATE("var ",RIGHT(I249,2),"/",RIGHT(I249-1,2))</f>
        <v>var 22/21</v>
      </c>
      <c r="K250" s="111" t="s">
        <v>60</v>
      </c>
      <c r="L250" s="110" t="str">
        <f>CONCATENATE("var ",RIGHT(K249,2),"/",RIGHT(K249-1,2))</f>
        <v>var 23/22</v>
      </c>
      <c r="M250" s="111" t="s">
        <v>60</v>
      </c>
      <c r="N250" s="110" t="str">
        <f>CONCATENATE("var ",RIGHT(M249,2),"/",RIGHT(M249-1,2))</f>
        <v>var 24/23</v>
      </c>
      <c r="O250" s="110" t="str">
        <f>CONCATENATE("var ",RIGHT(M249,2),"/",RIGHT(2019,2))</f>
        <v>var 24/19</v>
      </c>
    </row>
    <row r="251" spans="2:16" x14ac:dyDescent="0.25">
      <c r="B251" s="112" t="s">
        <v>62</v>
      </c>
      <c r="C251" s="113">
        <v>4588</v>
      </c>
      <c r="D251" s="114">
        <v>0.21055408970976264</v>
      </c>
      <c r="E251" s="113">
        <v>4233</v>
      </c>
      <c r="F251" s="114">
        <f t="shared" ref="F251:L263" si="32">IFERROR(E251/C251-1,"-")</f>
        <v>-7.7375762859633879E-2</v>
      </c>
      <c r="G251" s="113">
        <v>15</v>
      </c>
      <c r="H251" s="114">
        <f t="shared" si="32"/>
        <v>-0.9964564138908576</v>
      </c>
      <c r="I251" s="113">
        <v>2668</v>
      </c>
      <c r="J251" s="114">
        <f t="shared" si="32"/>
        <v>176.86666666666667</v>
      </c>
      <c r="K251" s="113">
        <v>4139</v>
      </c>
      <c r="L251" s="114">
        <f t="shared" si="32"/>
        <v>0.55134932533733139</v>
      </c>
      <c r="M251" s="113">
        <v>3435</v>
      </c>
      <c r="N251" s="114">
        <f t="shared" ref="N251:N255" si="33">IFERROR(M251/K251-1,"-")</f>
        <v>-0.17008939357332686</v>
      </c>
      <c r="O251" s="114">
        <f>M251/C251-1</f>
        <v>-0.25130775937227545</v>
      </c>
    </row>
    <row r="252" spans="2:16" x14ac:dyDescent="0.25">
      <c r="B252" s="112" t="s">
        <v>64</v>
      </c>
      <c r="C252" s="113">
        <v>5060</v>
      </c>
      <c r="D252" s="114">
        <v>9.6900065033600713E-2</v>
      </c>
      <c r="E252" s="113">
        <v>5326</v>
      </c>
      <c r="F252" s="114">
        <f t="shared" si="32"/>
        <v>5.2569169960474227E-2</v>
      </c>
      <c r="G252" s="113">
        <v>39</v>
      </c>
      <c r="H252" s="114">
        <f t="shared" si="32"/>
        <v>-0.99267743146826892</v>
      </c>
      <c r="I252" s="113">
        <v>3232</v>
      </c>
      <c r="J252" s="114">
        <f t="shared" si="32"/>
        <v>81.871794871794876</v>
      </c>
      <c r="K252" s="113">
        <v>4376</v>
      </c>
      <c r="L252" s="114">
        <f t="shared" si="32"/>
        <v>0.35396039603960405</v>
      </c>
      <c r="M252" s="113">
        <v>3587</v>
      </c>
      <c r="N252" s="114">
        <f t="shared" si="33"/>
        <v>-0.18030164533820836</v>
      </c>
      <c r="O252" s="114">
        <f>IFERROR(M252/C252-1,"-")</f>
        <v>-0.29110671936758892</v>
      </c>
    </row>
    <row r="253" spans="2:16" x14ac:dyDescent="0.25">
      <c r="B253" s="112" t="s">
        <v>66</v>
      </c>
      <c r="C253" s="113">
        <v>4711</v>
      </c>
      <c r="D253" s="114">
        <v>0.11450201088242262</v>
      </c>
      <c r="E253" s="113">
        <v>1960</v>
      </c>
      <c r="F253" s="114">
        <f t="shared" si="32"/>
        <v>-0.58395245170876664</v>
      </c>
      <c r="G253" s="113">
        <v>25</v>
      </c>
      <c r="H253" s="114">
        <f t="shared" si="32"/>
        <v>-0.98724489795918369</v>
      </c>
      <c r="I253" s="113">
        <v>3519</v>
      </c>
      <c r="J253" s="114">
        <f t="shared" si="32"/>
        <v>139.76</v>
      </c>
      <c r="K253" s="113">
        <v>3712</v>
      </c>
      <c r="L253" s="114">
        <f t="shared" si="32"/>
        <v>5.4845126456379623E-2</v>
      </c>
      <c r="M253" s="113">
        <v>4025</v>
      </c>
      <c r="N253" s="114">
        <f t="shared" si="33"/>
        <v>8.4321120689655249E-2</v>
      </c>
      <c r="O253" s="114">
        <f t="shared" ref="O253:O255" si="34">IFERROR(M253/C253-1,"-")</f>
        <v>-0.14561664190193169</v>
      </c>
    </row>
    <row r="254" spans="2:16" x14ac:dyDescent="0.25">
      <c r="B254" s="112" t="s">
        <v>68</v>
      </c>
      <c r="C254" s="113">
        <v>2172</v>
      </c>
      <c r="D254" s="114">
        <v>0.1696284329563813</v>
      </c>
      <c r="E254" s="113">
        <v>0</v>
      </c>
      <c r="F254" s="114">
        <f t="shared" si="32"/>
        <v>-1</v>
      </c>
      <c r="G254" s="113">
        <v>27</v>
      </c>
      <c r="H254" s="114" t="str">
        <f t="shared" si="32"/>
        <v>-</v>
      </c>
      <c r="I254" s="113">
        <v>2608</v>
      </c>
      <c r="J254" s="114">
        <f t="shared" si="32"/>
        <v>95.592592592592595</v>
      </c>
      <c r="K254" s="113">
        <v>2116</v>
      </c>
      <c r="L254" s="114">
        <f t="shared" si="32"/>
        <v>-0.18865030674846628</v>
      </c>
      <c r="M254" s="113">
        <v>1591</v>
      </c>
      <c r="N254" s="114">
        <f t="shared" si="33"/>
        <v>-0.24810964083175802</v>
      </c>
      <c r="O254" s="114">
        <f t="shared" si="34"/>
        <v>-0.26749539594843463</v>
      </c>
    </row>
    <row r="255" spans="2:16" x14ac:dyDescent="0.25">
      <c r="B255" s="112" t="s">
        <v>70</v>
      </c>
      <c r="C255" s="113">
        <v>2560</v>
      </c>
      <c r="D255" s="114">
        <v>1.5371655104063429</v>
      </c>
      <c r="E255" s="113">
        <v>0</v>
      </c>
      <c r="F255" s="114">
        <f t="shared" si="32"/>
        <v>-1</v>
      </c>
      <c r="G255" s="113">
        <v>28</v>
      </c>
      <c r="H255" s="114" t="str">
        <f t="shared" si="32"/>
        <v>-</v>
      </c>
      <c r="I255" s="113">
        <v>519</v>
      </c>
      <c r="J255" s="114">
        <f t="shared" si="32"/>
        <v>17.535714285714285</v>
      </c>
      <c r="K255" s="113">
        <v>434</v>
      </c>
      <c r="L255" s="114">
        <f t="shared" si="32"/>
        <v>-0.16377649325626209</v>
      </c>
      <c r="M255" s="113">
        <v>622</v>
      </c>
      <c r="N255" s="114">
        <f t="shared" si="33"/>
        <v>0.43317972350230405</v>
      </c>
      <c r="O255" s="114">
        <f t="shared" si="34"/>
        <v>-0.75703125000000004</v>
      </c>
    </row>
    <row r="256" spans="2:16" x14ac:dyDescent="0.25">
      <c r="B256" s="112" t="s">
        <v>72</v>
      </c>
      <c r="C256" s="113">
        <v>794</v>
      </c>
      <c r="D256" s="114">
        <v>2.525252525252597E-3</v>
      </c>
      <c r="E256" s="113">
        <v>0</v>
      </c>
      <c r="F256" s="114">
        <f t="shared" si="32"/>
        <v>-1</v>
      </c>
      <c r="G256" s="113">
        <v>37</v>
      </c>
      <c r="H256" s="114" t="str">
        <f t="shared" si="32"/>
        <v>-</v>
      </c>
      <c r="I256" s="113">
        <v>388</v>
      </c>
      <c r="J256" s="114">
        <f t="shared" si="32"/>
        <v>9.486486486486486</v>
      </c>
      <c r="K256" s="113">
        <v>450</v>
      </c>
      <c r="L256" s="114">
        <f t="shared" si="32"/>
        <v>0.15979381443298979</v>
      </c>
      <c r="M256" s="113"/>
      <c r="N256" s="114"/>
      <c r="O256" s="114"/>
    </row>
    <row r="257" spans="2:16" x14ac:dyDescent="0.25">
      <c r="B257" s="112" t="s">
        <v>74</v>
      </c>
      <c r="C257" s="113">
        <v>1127</v>
      </c>
      <c r="D257" s="114">
        <v>-0.20014194464158974</v>
      </c>
      <c r="E257" s="113">
        <v>0</v>
      </c>
      <c r="F257" s="114">
        <f t="shared" si="32"/>
        <v>-1</v>
      </c>
      <c r="G257" s="113">
        <v>194</v>
      </c>
      <c r="H257" s="114" t="str">
        <f t="shared" si="32"/>
        <v>-</v>
      </c>
      <c r="I257" s="113">
        <v>687</v>
      </c>
      <c r="J257" s="114">
        <f t="shared" si="32"/>
        <v>2.5412371134020617</v>
      </c>
      <c r="K257" s="113">
        <v>522</v>
      </c>
      <c r="L257" s="114">
        <f t="shared" si="32"/>
        <v>-0.24017467248908297</v>
      </c>
      <c r="M257" s="113"/>
      <c r="N257" s="114"/>
      <c r="O257" s="114"/>
    </row>
    <row r="258" spans="2:16" x14ac:dyDescent="0.25">
      <c r="B258" s="112" t="s">
        <v>76</v>
      </c>
      <c r="C258" s="113">
        <v>560</v>
      </c>
      <c r="D258" s="114">
        <v>0.33333333333333326</v>
      </c>
      <c r="E258" s="113">
        <v>9</v>
      </c>
      <c r="F258" s="114">
        <f t="shared" si="32"/>
        <v>-0.98392857142857149</v>
      </c>
      <c r="G258" s="113">
        <v>149</v>
      </c>
      <c r="H258" s="114">
        <f t="shared" si="32"/>
        <v>15.555555555555557</v>
      </c>
      <c r="I258" s="113">
        <v>460</v>
      </c>
      <c r="J258" s="114">
        <f t="shared" si="32"/>
        <v>2.087248322147651</v>
      </c>
      <c r="K258" s="113">
        <v>651</v>
      </c>
      <c r="L258" s="114">
        <f t="shared" si="32"/>
        <v>0.41521739130434776</v>
      </c>
      <c r="M258" s="113"/>
      <c r="N258" s="114"/>
      <c r="O258" s="114"/>
    </row>
    <row r="259" spans="2:16" x14ac:dyDescent="0.25">
      <c r="B259" s="112" t="s">
        <v>78</v>
      </c>
      <c r="C259" s="113">
        <v>891</v>
      </c>
      <c r="D259" s="114">
        <v>3.125E-2</v>
      </c>
      <c r="E259" s="113">
        <v>1</v>
      </c>
      <c r="F259" s="114">
        <f t="shared" si="32"/>
        <v>-0.99887766554433222</v>
      </c>
      <c r="G259" s="113">
        <v>187</v>
      </c>
      <c r="H259" s="114">
        <f t="shared" si="32"/>
        <v>186</v>
      </c>
      <c r="I259" s="113">
        <v>487</v>
      </c>
      <c r="J259" s="114">
        <f t="shared" si="32"/>
        <v>1.6042780748663104</v>
      </c>
      <c r="K259" s="113">
        <v>563</v>
      </c>
      <c r="L259" s="114">
        <f t="shared" si="32"/>
        <v>0.15605749486652987</v>
      </c>
      <c r="M259" s="113"/>
      <c r="N259" s="114"/>
      <c r="O259" s="114"/>
    </row>
    <row r="260" spans="2:16" x14ac:dyDescent="0.25">
      <c r="B260" s="112" t="s">
        <v>80</v>
      </c>
      <c r="C260" s="113">
        <v>2179</v>
      </c>
      <c r="D260" s="114">
        <v>0.22484541877459252</v>
      </c>
      <c r="E260" s="113">
        <v>9</v>
      </c>
      <c r="F260" s="114">
        <f t="shared" si="32"/>
        <v>-0.99586966498393759</v>
      </c>
      <c r="G260" s="113">
        <v>1976</v>
      </c>
      <c r="H260" s="114">
        <f t="shared" si="32"/>
        <v>218.55555555555554</v>
      </c>
      <c r="I260" s="113">
        <v>2499</v>
      </c>
      <c r="J260" s="114">
        <f t="shared" si="32"/>
        <v>0.26467611336032393</v>
      </c>
      <c r="K260" s="113">
        <v>2101</v>
      </c>
      <c r="L260" s="114">
        <f t="shared" si="32"/>
        <v>-0.15926370548219293</v>
      </c>
      <c r="M260" s="113"/>
      <c r="N260" s="114"/>
      <c r="O260" s="114"/>
    </row>
    <row r="261" spans="2:16" x14ac:dyDescent="0.25">
      <c r="B261" s="112" t="s">
        <v>82</v>
      </c>
      <c r="C261" s="113">
        <v>2939</v>
      </c>
      <c r="D261" s="114">
        <v>0.23073701842546068</v>
      </c>
      <c r="E261" s="113">
        <v>14</v>
      </c>
      <c r="F261" s="114">
        <f t="shared" si="32"/>
        <v>-0.9952364749914937</v>
      </c>
      <c r="G261" s="113">
        <v>2835</v>
      </c>
      <c r="H261" s="114">
        <f t="shared" si="32"/>
        <v>201.5</v>
      </c>
      <c r="I261" s="113">
        <v>3397</v>
      </c>
      <c r="J261" s="114">
        <f t="shared" si="32"/>
        <v>0.19823633156966491</v>
      </c>
      <c r="K261" s="113">
        <v>3063</v>
      </c>
      <c r="L261" s="114">
        <f t="shared" si="32"/>
        <v>-9.8322048866647083E-2</v>
      </c>
      <c r="M261" s="113"/>
      <c r="N261" s="114"/>
      <c r="O261" s="114"/>
    </row>
    <row r="262" spans="2:16" x14ac:dyDescent="0.25">
      <c r="B262" s="112" t="s">
        <v>84</v>
      </c>
      <c r="C262" s="113">
        <v>3383</v>
      </c>
      <c r="D262" s="114">
        <v>0.12019867549668883</v>
      </c>
      <c r="E262" s="113">
        <v>24</v>
      </c>
      <c r="F262" s="114">
        <f t="shared" si="32"/>
        <v>-0.99290570499556607</v>
      </c>
      <c r="G262" s="113">
        <v>2091</v>
      </c>
      <c r="H262" s="114">
        <f t="shared" si="32"/>
        <v>86.125</v>
      </c>
      <c r="I262" s="113">
        <v>2400</v>
      </c>
      <c r="J262" s="114">
        <f t="shared" si="32"/>
        <v>0.14777618364418932</v>
      </c>
      <c r="K262" s="113">
        <v>2463</v>
      </c>
      <c r="L262" s="114">
        <f t="shared" si="32"/>
        <v>2.6250000000000107E-2</v>
      </c>
      <c r="M262" s="113"/>
      <c r="N262" s="114"/>
      <c r="O262" s="114"/>
    </row>
    <row r="263" spans="2:16" ht="15.75" x14ac:dyDescent="0.25">
      <c r="B263" s="115" t="s">
        <v>26</v>
      </c>
      <c r="C263" s="116">
        <v>30964</v>
      </c>
      <c r="D263" s="117">
        <v>0.18327728523387354</v>
      </c>
      <c r="E263" s="116">
        <v>11625</v>
      </c>
      <c r="F263" s="117">
        <f t="shared" si="32"/>
        <v>-0.62456400981785298</v>
      </c>
      <c r="G263" s="116">
        <v>7603</v>
      </c>
      <c r="H263" s="117">
        <f t="shared" si="32"/>
        <v>-0.34597849462365593</v>
      </c>
      <c r="I263" s="116">
        <v>22864</v>
      </c>
      <c r="J263" s="117">
        <f t="shared" si="32"/>
        <v>2.007233986584243</v>
      </c>
      <c r="K263" s="116">
        <v>24590</v>
      </c>
      <c r="L263" s="117">
        <f t="shared" si="32"/>
        <v>7.5489853044086841E-2</v>
      </c>
      <c r="M263" s="116">
        <v>13260</v>
      </c>
      <c r="N263" s="117">
        <v>-0.10265953847194964</v>
      </c>
      <c r="O263" s="117">
        <v>-0.3054318788958148</v>
      </c>
    </row>
    <row r="264" spans="2:16" ht="6" customHeight="1" x14ac:dyDescent="0.25"/>
    <row r="265" spans="2:16" x14ac:dyDescent="0.25">
      <c r="B265" s="103" t="s">
        <v>30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5" t="s">
        <v>236</v>
      </c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1" t="s">
        <v>120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121</v>
      </c>
    </row>
    <row r="270" spans="2:16" ht="22.5" thickTop="1" thickBot="1" x14ac:dyDescent="0.3">
      <c r="B270" s="119" t="str">
        <f>C270</f>
        <v>Suecia</v>
      </c>
      <c r="C270" s="287" t="s">
        <v>122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60</v>
      </c>
      <c r="D272" s="110" t="str">
        <f>CONCATENATE("var ",RIGHT(2019,2),"/",RIGHT(2018,2))</f>
        <v>var 19/18</v>
      </c>
      <c r="E272" s="111" t="s">
        <v>60</v>
      </c>
      <c r="F272" s="110" t="str">
        <f>CONCATENATE("var ",RIGHT(E271,2),"/",RIGHT(E271-1,2))</f>
        <v>var 20/19</v>
      </c>
      <c r="G272" s="111" t="s">
        <v>60</v>
      </c>
      <c r="H272" s="110" t="str">
        <f>CONCATENATE("var ",RIGHT(G271,2),"/",RIGHT(G271-1,2))</f>
        <v>var 21/20</v>
      </c>
      <c r="I272" s="111" t="s">
        <v>60</v>
      </c>
      <c r="J272" s="110" t="str">
        <f>CONCATENATE("var ",RIGHT(I271,2),"/",RIGHT(I271-1,2))</f>
        <v>var 22/21</v>
      </c>
      <c r="K272" s="111" t="s">
        <v>60</v>
      </c>
      <c r="L272" s="110" t="str">
        <f>CONCATENATE("var ",RIGHT(K271,2),"/",RIGHT(K271-1,2))</f>
        <v>var 23/22</v>
      </c>
      <c r="M272" s="111" t="s">
        <v>60</v>
      </c>
      <c r="N272" s="110" t="str">
        <f>CONCATENATE("var ",RIGHT(M271,2),"/",RIGHT(M271-1,2))</f>
        <v>var 24/23</v>
      </c>
      <c r="O272" s="110" t="str">
        <f>CONCATENATE("var ",RIGHT(M271,2),"/",RIGHT(2019,2))</f>
        <v>var 24/19</v>
      </c>
    </row>
    <row r="273" spans="2:15" x14ac:dyDescent="0.25">
      <c r="B273" s="112" t="s">
        <v>62</v>
      </c>
      <c r="C273" s="113">
        <v>5128</v>
      </c>
      <c r="D273" s="114">
        <v>-0.19874999999999998</v>
      </c>
      <c r="E273" s="113">
        <v>5434</v>
      </c>
      <c r="F273" s="114">
        <f t="shared" ref="F273:L285" si="35">IFERROR(E273/C273-1,"-")</f>
        <v>5.9672386895475826E-2</v>
      </c>
      <c r="G273" s="113">
        <v>56</v>
      </c>
      <c r="H273" s="114">
        <f t="shared" si="35"/>
        <v>-0.98969451601030545</v>
      </c>
      <c r="I273" s="113">
        <v>1897</v>
      </c>
      <c r="J273" s="114">
        <f t="shared" si="35"/>
        <v>32.875</v>
      </c>
      <c r="K273" s="113">
        <v>4811</v>
      </c>
      <c r="L273" s="114">
        <f t="shared" si="35"/>
        <v>1.536109646810754</v>
      </c>
      <c r="M273" s="113">
        <v>4085</v>
      </c>
      <c r="N273" s="114">
        <f t="shared" ref="N273:N277" si="36">IFERROR(M273/K273-1,"-")</f>
        <v>-0.15090417792558719</v>
      </c>
      <c r="O273" s="114">
        <f>M273/C273-1</f>
        <v>-0.20339313572542905</v>
      </c>
    </row>
    <row r="274" spans="2:15" x14ac:dyDescent="0.25">
      <c r="B274" s="112" t="s">
        <v>64</v>
      </c>
      <c r="C274" s="113">
        <v>4340</v>
      </c>
      <c r="D274" s="114">
        <v>-0.24403414039365967</v>
      </c>
      <c r="E274" s="113">
        <v>5626</v>
      </c>
      <c r="F274" s="114">
        <f t="shared" si="35"/>
        <v>0.29631336405529951</v>
      </c>
      <c r="G274" s="113">
        <v>90</v>
      </c>
      <c r="H274" s="114">
        <f t="shared" si="35"/>
        <v>-0.98400284393885529</v>
      </c>
      <c r="I274" s="113">
        <v>1725</v>
      </c>
      <c r="J274" s="114">
        <f t="shared" si="35"/>
        <v>18.166666666666668</v>
      </c>
      <c r="K274" s="113">
        <v>3291</v>
      </c>
      <c r="L274" s="114">
        <f t="shared" si="35"/>
        <v>0.90782608695652178</v>
      </c>
      <c r="M274" s="113">
        <v>3554</v>
      </c>
      <c r="N274" s="114">
        <f t="shared" si="36"/>
        <v>7.9914919477362512E-2</v>
      </c>
      <c r="O274" s="114">
        <f>IFERROR(M274/C274-1,"-")</f>
        <v>-0.18110599078341016</v>
      </c>
    </row>
    <row r="275" spans="2:15" x14ac:dyDescent="0.25">
      <c r="B275" s="112" t="s">
        <v>66</v>
      </c>
      <c r="C275" s="113">
        <v>4954</v>
      </c>
      <c r="D275" s="114">
        <v>-8.6483496219804556E-2</v>
      </c>
      <c r="E275" s="113">
        <v>1740</v>
      </c>
      <c r="F275" s="114">
        <f t="shared" si="35"/>
        <v>-0.64876867178037956</v>
      </c>
      <c r="G275" s="113">
        <v>55</v>
      </c>
      <c r="H275" s="114">
        <f t="shared" si="35"/>
        <v>-0.9683908045977011</v>
      </c>
      <c r="I275" s="113">
        <v>2166</v>
      </c>
      <c r="J275" s="114">
        <f t="shared" si="35"/>
        <v>38.381818181818183</v>
      </c>
      <c r="K275" s="113">
        <v>2951</v>
      </c>
      <c r="L275" s="114">
        <f t="shared" si="35"/>
        <v>0.3624192059095106</v>
      </c>
      <c r="M275" s="113">
        <v>3964</v>
      </c>
      <c r="N275" s="114">
        <f t="shared" si="36"/>
        <v>0.34327346662148428</v>
      </c>
      <c r="O275" s="114">
        <f t="shared" ref="O275:O277" si="37">IFERROR(M275/C275-1,"-")</f>
        <v>-0.19983851433185307</v>
      </c>
    </row>
    <row r="276" spans="2:15" x14ac:dyDescent="0.25">
      <c r="B276" s="112" t="s">
        <v>68</v>
      </c>
      <c r="C276" s="113">
        <v>2353</v>
      </c>
      <c r="D276" s="114">
        <v>-0.15934262236513042</v>
      </c>
      <c r="E276" s="113">
        <v>0</v>
      </c>
      <c r="F276" s="114">
        <f t="shared" si="35"/>
        <v>-1</v>
      </c>
      <c r="G276" s="113">
        <v>80</v>
      </c>
      <c r="H276" s="114" t="str">
        <f t="shared" si="35"/>
        <v>-</v>
      </c>
      <c r="I276" s="113">
        <v>1648</v>
      </c>
      <c r="J276" s="114">
        <f t="shared" si="35"/>
        <v>19.600000000000001</v>
      </c>
      <c r="K276" s="113">
        <v>1900</v>
      </c>
      <c r="L276" s="114">
        <f t="shared" si="35"/>
        <v>0.15291262135922334</v>
      </c>
      <c r="M276" s="113">
        <v>1351</v>
      </c>
      <c r="N276" s="114">
        <f t="shared" si="36"/>
        <v>-0.28894736842105262</v>
      </c>
      <c r="O276" s="114">
        <f t="shared" si="37"/>
        <v>-0.42583935401614958</v>
      </c>
    </row>
    <row r="277" spans="2:15" x14ac:dyDescent="0.25">
      <c r="B277" s="112" t="s">
        <v>70</v>
      </c>
      <c r="C277" s="113">
        <v>588</v>
      </c>
      <c r="D277" s="114">
        <v>1.2528735632183907</v>
      </c>
      <c r="E277" s="113">
        <v>0</v>
      </c>
      <c r="F277" s="114">
        <f t="shared" si="35"/>
        <v>-1</v>
      </c>
      <c r="G277" s="113">
        <v>38</v>
      </c>
      <c r="H277" s="114" t="str">
        <f t="shared" si="35"/>
        <v>-</v>
      </c>
      <c r="I277" s="113">
        <v>211</v>
      </c>
      <c r="J277" s="114">
        <f t="shared" si="35"/>
        <v>4.5526315789473681</v>
      </c>
      <c r="K277" s="113">
        <v>280</v>
      </c>
      <c r="L277" s="114">
        <f t="shared" si="35"/>
        <v>0.32701421800947861</v>
      </c>
      <c r="M277" s="113">
        <v>163</v>
      </c>
      <c r="N277" s="114">
        <f t="shared" si="36"/>
        <v>-0.41785714285714282</v>
      </c>
      <c r="O277" s="114">
        <f t="shared" si="37"/>
        <v>-0.72278911564625847</v>
      </c>
    </row>
    <row r="278" spans="2:15" x14ac:dyDescent="0.25">
      <c r="B278" s="112" t="s">
        <v>72</v>
      </c>
      <c r="C278" s="113">
        <v>1107</v>
      </c>
      <c r="D278" s="114">
        <v>0.87309644670050757</v>
      </c>
      <c r="E278" s="113">
        <v>0</v>
      </c>
      <c r="F278" s="114">
        <f t="shared" si="35"/>
        <v>-1</v>
      </c>
      <c r="G278" s="113">
        <v>26</v>
      </c>
      <c r="H278" s="114" t="str">
        <f t="shared" si="35"/>
        <v>-</v>
      </c>
      <c r="I278" s="113">
        <v>298</v>
      </c>
      <c r="J278" s="114">
        <f t="shared" si="35"/>
        <v>10.461538461538462</v>
      </c>
      <c r="K278" s="113">
        <v>429</v>
      </c>
      <c r="L278" s="114">
        <f t="shared" si="35"/>
        <v>0.43959731543624159</v>
      </c>
      <c r="M278" s="113"/>
      <c r="N278" s="114"/>
      <c r="O278" s="114"/>
    </row>
    <row r="279" spans="2:15" x14ac:dyDescent="0.25">
      <c r="B279" s="112" t="s">
        <v>74</v>
      </c>
      <c r="C279" s="113">
        <v>620</v>
      </c>
      <c r="D279" s="114">
        <v>0.19230769230769229</v>
      </c>
      <c r="E279" s="113">
        <v>0</v>
      </c>
      <c r="F279" s="114">
        <f t="shared" si="35"/>
        <v>-1</v>
      </c>
      <c r="G279" s="113">
        <v>70</v>
      </c>
      <c r="H279" s="114" t="str">
        <f t="shared" si="35"/>
        <v>-</v>
      </c>
      <c r="I279" s="113">
        <v>242</v>
      </c>
      <c r="J279" s="114">
        <f t="shared" si="35"/>
        <v>2.4571428571428573</v>
      </c>
      <c r="K279" s="113">
        <v>391</v>
      </c>
      <c r="L279" s="114">
        <f t="shared" si="35"/>
        <v>0.61570247933884303</v>
      </c>
      <c r="M279" s="113"/>
      <c r="N279" s="114"/>
      <c r="O279" s="114"/>
    </row>
    <row r="280" spans="2:15" x14ac:dyDescent="0.25">
      <c r="B280" s="112" t="s">
        <v>76</v>
      </c>
      <c r="C280" s="113">
        <v>677</v>
      </c>
      <c r="D280" s="114">
        <v>0.47173913043478266</v>
      </c>
      <c r="E280" s="113">
        <v>30</v>
      </c>
      <c r="F280" s="114">
        <f t="shared" si="35"/>
        <v>-0.95568685376661744</v>
      </c>
      <c r="G280" s="113">
        <v>66</v>
      </c>
      <c r="H280" s="114">
        <f t="shared" si="35"/>
        <v>1.2000000000000002</v>
      </c>
      <c r="I280" s="113">
        <v>287</v>
      </c>
      <c r="J280" s="114">
        <f t="shared" si="35"/>
        <v>3.3484848484848486</v>
      </c>
      <c r="K280" s="113">
        <v>383</v>
      </c>
      <c r="L280" s="114">
        <f t="shared" si="35"/>
        <v>0.33449477351916368</v>
      </c>
      <c r="M280" s="113"/>
      <c r="N280" s="114"/>
      <c r="O280" s="114"/>
    </row>
    <row r="281" spans="2:15" x14ac:dyDescent="0.25">
      <c r="B281" s="112" t="s">
        <v>78</v>
      </c>
      <c r="C281" s="113">
        <v>586</v>
      </c>
      <c r="D281" s="114">
        <v>6.3520871143375679E-2</v>
      </c>
      <c r="E281" s="113">
        <v>16</v>
      </c>
      <c r="F281" s="114">
        <f t="shared" si="35"/>
        <v>-0.97269624573378843</v>
      </c>
      <c r="G281" s="113">
        <v>54</v>
      </c>
      <c r="H281" s="114">
        <f t="shared" si="35"/>
        <v>2.375</v>
      </c>
      <c r="I281" s="113">
        <v>382</v>
      </c>
      <c r="J281" s="114">
        <f t="shared" si="35"/>
        <v>6.0740740740740744</v>
      </c>
      <c r="K281" s="113">
        <v>399</v>
      </c>
      <c r="L281" s="114">
        <f t="shared" si="35"/>
        <v>4.4502617801047029E-2</v>
      </c>
      <c r="M281" s="113"/>
      <c r="N281" s="114"/>
      <c r="O281" s="114"/>
    </row>
    <row r="282" spans="2:15" x14ac:dyDescent="0.25">
      <c r="B282" s="112" t="s">
        <v>80</v>
      </c>
      <c r="C282" s="113">
        <v>3682</v>
      </c>
      <c r="D282" s="114">
        <v>0.19429127473240349</v>
      </c>
      <c r="E282" s="113">
        <v>138</v>
      </c>
      <c r="F282" s="114">
        <f t="shared" si="35"/>
        <v>-0.96252036936447583</v>
      </c>
      <c r="G282" s="113">
        <v>1125</v>
      </c>
      <c r="H282" s="114">
        <f t="shared" si="35"/>
        <v>7.1521739130434785</v>
      </c>
      <c r="I282" s="113">
        <v>2204</v>
      </c>
      <c r="J282" s="114">
        <f t="shared" si="35"/>
        <v>0.95911111111111103</v>
      </c>
      <c r="K282" s="113">
        <v>2388</v>
      </c>
      <c r="L282" s="114">
        <f t="shared" si="35"/>
        <v>8.3484573502722315E-2</v>
      </c>
      <c r="M282" s="113"/>
      <c r="N282" s="114"/>
      <c r="O282" s="114"/>
    </row>
    <row r="283" spans="2:15" x14ac:dyDescent="0.25">
      <c r="B283" s="112" t="s">
        <v>82</v>
      </c>
      <c r="C283" s="113">
        <v>5260</v>
      </c>
      <c r="D283" s="114">
        <v>0.10620399579390116</v>
      </c>
      <c r="E283" s="113">
        <v>302</v>
      </c>
      <c r="F283" s="114">
        <f t="shared" si="35"/>
        <v>-0.94258555133079847</v>
      </c>
      <c r="G283" s="113">
        <v>2172</v>
      </c>
      <c r="H283" s="114">
        <f t="shared" si="35"/>
        <v>6.1920529801324502</v>
      </c>
      <c r="I283" s="113">
        <v>4737</v>
      </c>
      <c r="J283" s="114">
        <f t="shared" si="35"/>
        <v>1.180939226519337</v>
      </c>
      <c r="K283" s="113">
        <v>3933</v>
      </c>
      <c r="L283" s="114">
        <f t="shared" si="35"/>
        <v>-0.16972767574414183</v>
      </c>
      <c r="M283" s="113"/>
      <c r="N283" s="114"/>
      <c r="O283" s="114"/>
    </row>
    <row r="284" spans="2:15" x14ac:dyDescent="0.25">
      <c r="B284" s="112" t="s">
        <v>84</v>
      </c>
      <c r="C284" s="113">
        <v>6251</v>
      </c>
      <c r="D284" s="114">
        <v>0.1232704402515723</v>
      </c>
      <c r="E284" s="113">
        <v>61</v>
      </c>
      <c r="F284" s="114">
        <f t="shared" si="35"/>
        <v>-0.99024156135018393</v>
      </c>
      <c r="G284" s="113">
        <v>1633</v>
      </c>
      <c r="H284" s="114">
        <f t="shared" si="35"/>
        <v>25.770491803278688</v>
      </c>
      <c r="I284" s="113">
        <v>3908</v>
      </c>
      <c r="J284" s="114">
        <f t="shared" si="35"/>
        <v>1.3931414574402941</v>
      </c>
      <c r="K284" s="113">
        <v>4511</v>
      </c>
      <c r="L284" s="114">
        <f t="shared" si="35"/>
        <v>0.15429887410440113</v>
      </c>
      <c r="M284" s="113"/>
      <c r="N284" s="114"/>
      <c r="O284" s="114"/>
    </row>
    <row r="285" spans="2:15" ht="15.75" x14ac:dyDescent="0.25">
      <c r="B285" s="115" t="s">
        <v>26</v>
      </c>
      <c r="C285" s="116">
        <v>35546</v>
      </c>
      <c r="D285" s="117">
        <v>-1.6680959362638026E-2</v>
      </c>
      <c r="E285" s="116">
        <v>13377</v>
      </c>
      <c r="F285" s="117">
        <f t="shared" si="35"/>
        <v>-0.62367073651043725</v>
      </c>
      <c r="G285" s="116">
        <v>5465</v>
      </c>
      <c r="H285" s="117">
        <f t="shared" si="35"/>
        <v>-0.59146295880989763</v>
      </c>
      <c r="I285" s="116">
        <v>19705</v>
      </c>
      <c r="J285" s="117">
        <f t="shared" si="35"/>
        <v>2.6056724611161939</v>
      </c>
      <c r="K285" s="116">
        <v>25667</v>
      </c>
      <c r="L285" s="117">
        <f t="shared" si="35"/>
        <v>0.30256280131946212</v>
      </c>
      <c r="M285" s="116">
        <v>13117</v>
      </c>
      <c r="N285" s="117">
        <v>-8.7659638781832916E-3</v>
      </c>
      <c r="O285" s="117">
        <v>-0.24454299372228305</v>
      </c>
    </row>
    <row r="286" spans="2:15" ht="6" customHeight="1" x14ac:dyDescent="0.25"/>
    <row r="287" spans="2:15" x14ac:dyDescent="0.25">
      <c r="B287" s="103" t="s">
        <v>30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D0D89-CCD2-4498-968F-1F99FD54DCA5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5" t="s">
        <v>225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1" t="s">
        <v>57</v>
      </c>
    </row>
    <row r="5" spans="1:20" ht="10.5" customHeight="1" thickBot="1" x14ac:dyDescent="0.3">
      <c r="B5" s="104"/>
      <c r="C5" s="104"/>
      <c r="D5" s="104"/>
      <c r="E5" s="104"/>
      <c r="F5" s="104"/>
      <c r="G5" s="104"/>
      <c r="H5" s="104"/>
      <c r="I5" s="104"/>
      <c r="J5" s="105"/>
      <c r="K5" s="104"/>
      <c r="L5" s="104"/>
      <c r="M5" s="104"/>
      <c r="N5" s="104"/>
      <c r="O5" s="104"/>
      <c r="P5" s="107"/>
      <c r="Q5" s="4"/>
      <c r="R5" s="4"/>
      <c r="T5" s="1" t="s">
        <v>58</v>
      </c>
    </row>
    <row r="6" spans="1:20" ht="22.5" thickTop="1" thickBot="1" x14ac:dyDescent="0.3">
      <c r="B6" s="106" t="s">
        <v>26</v>
      </c>
      <c r="C6" s="287" t="s">
        <v>123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9"/>
    </row>
    <row r="7" spans="1:20" ht="22.5" thickTop="1" thickBot="1" x14ac:dyDescent="0.3">
      <c r="B7" s="107"/>
      <c r="C7" s="108">
        <v>2017</v>
      </c>
      <c r="D7" s="290">
        <v>2018</v>
      </c>
      <c r="E7" s="291"/>
      <c r="F7" s="290">
        <v>2019</v>
      </c>
      <c r="G7" s="291"/>
      <c r="H7" s="290">
        <v>2020</v>
      </c>
      <c r="I7" s="291"/>
      <c r="J7" s="290">
        <v>2021</v>
      </c>
      <c r="K7" s="291"/>
      <c r="L7" s="292">
        <v>2022</v>
      </c>
      <c r="M7" s="291"/>
      <c r="N7" s="292">
        <v>2023</v>
      </c>
      <c r="O7" s="293"/>
      <c r="P7" s="291"/>
      <c r="Q7" s="292">
        <v>2024</v>
      </c>
      <c r="R7" s="293"/>
      <c r="S7" s="294"/>
    </row>
    <row r="8" spans="1:20" ht="16.5" thickTop="1" thickBot="1" x14ac:dyDescent="0.3">
      <c r="B8" s="83"/>
      <c r="C8" s="109" t="s">
        <v>60</v>
      </c>
      <c r="D8" s="109" t="s">
        <v>60</v>
      </c>
      <c r="E8" s="110" t="s">
        <v>124</v>
      </c>
      <c r="F8" s="109" t="s">
        <v>60</v>
      </c>
      <c r="G8" s="110" t="s">
        <v>125</v>
      </c>
      <c r="H8" s="109" t="s">
        <v>60</v>
      </c>
      <c r="I8" s="110" t="s">
        <v>126</v>
      </c>
      <c r="J8" s="109" t="s">
        <v>60</v>
      </c>
      <c r="K8" s="110" t="s">
        <v>237</v>
      </c>
      <c r="L8" s="111" t="s">
        <v>60</v>
      </c>
      <c r="M8" s="110" t="s">
        <v>127</v>
      </c>
      <c r="N8" s="111" t="s">
        <v>60</v>
      </c>
      <c r="O8" s="110" t="s">
        <v>238</v>
      </c>
      <c r="P8" s="110" t="str">
        <f>CONCATENATE("var ",RIGHT(N7,2),"/",RIGHT(F7,2))</f>
        <v>var 23/19</v>
      </c>
      <c r="Q8" s="111" t="s">
        <v>60</v>
      </c>
      <c r="R8" s="110" t="s">
        <v>127</v>
      </c>
      <c r="S8" s="110" t="str">
        <f>CONCATENATE("var ",RIGHT(Q7,2),"/",RIGHT(F7,2))</f>
        <v>var 24/19</v>
      </c>
    </row>
    <row r="9" spans="1:20" x14ac:dyDescent="0.25">
      <c r="A9" s="1" t="s">
        <v>61</v>
      </c>
      <c r="B9" s="112" t="s">
        <v>62</v>
      </c>
      <c r="C9" s="113">
        <v>141334</v>
      </c>
      <c r="D9" s="113">
        <v>124519</v>
      </c>
      <c r="E9" s="114">
        <f t="shared" ref="E9:E21" si="0">D9/C9-1</f>
        <v>-0.11897349540804047</v>
      </c>
      <c r="F9" s="113">
        <v>131427</v>
      </c>
      <c r="G9" s="114">
        <f>F9/D9-1</f>
        <v>5.5477477332776415E-2</v>
      </c>
      <c r="H9" s="113">
        <v>138100</v>
      </c>
      <c r="I9" s="114">
        <f>H9/F9-1</f>
        <v>5.0773433160613779E-2</v>
      </c>
      <c r="J9" s="113">
        <v>15182</v>
      </c>
      <c r="K9" s="114">
        <v>-0.89006517016654596</v>
      </c>
      <c r="L9" s="113">
        <v>99949</v>
      </c>
      <c r="M9" s="114">
        <f t="shared" ref="M9:M21" si="1">IFERROR(L9/J9-1,"-")</f>
        <v>5.5833882228955343</v>
      </c>
      <c r="N9" s="113">
        <v>139602</v>
      </c>
      <c r="O9" s="114">
        <f>IFERROR(N9/L9-1,"-")</f>
        <v>0.39673233349007986</v>
      </c>
      <c r="P9" s="96">
        <f>N9/F9-1</f>
        <v>6.2201830674062375E-2</v>
      </c>
      <c r="Q9" s="113">
        <v>150925</v>
      </c>
      <c r="R9" s="114">
        <f>IFERROR(Q9/N9-1,"-")</f>
        <v>8.1109153163994696E-2</v>
      </c>
      <c r="S9" s="114">
        <f>IFERROR(Q9/F9-1,"-")</f>
        <v>0.14835612164928058</v>
      </c>
    </row>
    <row r="10" spans="1:20" x14ac:dyDescent="0.25">
      <c r="A10" s="1" t="s">
        <v>63</v>
      </c>
      <c r="B10" s="112" t="s">
        <v>64</v>
      </c>
      <c r="C10" s="113">
        <v>133917</v>
      </c>
      <c r="D10" s="113">
        <v>128316</v>
      </c>
      <c r="E10" s="114">
        <f t="shared" si="0"/>
        <v>-4.1824413629337531E-2</v>
      </c>
      <c r="F10" s="113">
        <v>129821</v>
      </c>
      <c r="G10" s="114">
        <f t="shared" ref="G10:I21" si="2">F10/D10-1</f>
        <v>1.1728856884566152E-2</v>
      </c>
      <c r="H10" s="113">
        <v>148350</v>
      </c>
      <c r="I10" s="114">
        <f t="shared" si="2"/>
        <v>0.14272729373521997</v>
      </c>
      <c r="J10" s="113">
        <v>19347</v>
      </c>
      <c r="K10" s="114">
        <v>-0.86958543983822045</v>
      </c>
      <c r="L10" s="113">
        <v>130897</v>
      </c>
      <c r="M10" s="114">
        <f t="shared" si="1"/>
        <v>5.7657517961441052</v>
      </c>
      <c r="N10" s="113">
        <v>147030</v>
      </c>
      <c r="O10" s="114">
        <f t="shared" ref="O10:O21" si="3">IFERROR(N10/L10-1,"-")</f>
        <v>0.12324957791240432</v>
      </c>
      <c r="P10" s="96">
        <f t="shared" ref="P10:P21" si="4">N10/F10-1</f>
        <v>0.13255944723889046</v>
      </c>
      <c r="Q10" s="113">
        <v>154587</v>
      </c>
      <c r="R10" s="114">
        <f t="shared" ref="R10:R13" si="5">IFERROR(Q10/N10-1,"-")</f>
        <v>5.1397673944093114E-2</v>
      </c>
      <c r="S10" s="114">
        <f t="shared" ref="S10:S13" si="6">IFERROR(Q10/F10-1,"-")</f>
        <v>0.1907703684303772</v>
      </c>
    </row>
    <row r="11" spans="1:20" x14ac:dyDescent="0.25">
      <c r="A11" s="1" t="s">
        <v>65</v>
      </c>
      <c r="B11" s="112" t="s">
        <v>66</v>
      </c>
      <c r="C11" s="113">
        <v>148815</v>
      </c>
      <c r="D11" s="113">
        <v>151090</v>
      </c>
      <c r="E11" s="114">
        <f t="shared" si="0"/>
        <v>1.5287437422302874E-2</v>
      </c>
      <c r="F11" s="113">
        <v>155039</v>
      </c>
      <c r="G11" s="114">
        <f t="shared" si="2"/>
        <v>2.6136739691574595E-2</v>
      </c>
      <c r="H11" s="113">
        <v>57720</v>
      </c>
      <c r="I11" s="114">
        <f t="shared" si="2"/>
        <v>-0.62770657705480559</v>
      </c>
      <c r="J11" s="113">
        <v>24976</v>
      </c>
      <c r="K11" s="114">
        <v>-0.5672903672903673</v>
      </c>
      <c r="L11" s="113">
        <v>140303</v>
      </c>
      <c r="M11" s="114">
        <f t="shared" si="1"/>
        <v>4.6175128122998075</v>
      </c>
      <c r="N11" s="113">
        <v>154113</v>
      </c>
      <c r="O11" s="114">
        <f t="shared" si="3"/>
        <v>9.8429826874692594E-2</v>
      </c>
      <c r="P11" s="96">
        <f t="shared" si="4"/>
        <v>-5.9726907423293119E-3</v>
      </c>
      <c r="Q11" s="113">
        <v>175927</v>
      </c>
      <c r="R11" s="114">
        <f t="shared" si="5"/>
        <v>0.14154548934872468</v>
      </c>
      <c r="S11" s="114">
        <f t="shared" si="6"/>
        <v>0.13472739117254373</v>
      </c>
    </row>
    <row r="12" spans="1:20" x14ac:dyDescent="0.25">
      <c r="A12" s="1" t="s">
        <v>67</v>
      </c>
      <c r="B12" s="112" t="s">
        <v>68</v>
      </c>
      <c r="C12" s="113">
        <v>161778</v>
      </c>
      <c r="D12" s="113">
        <v>140771</v>
      </c>
      <c r="E12" s="114">
        <f t="shared" si="0"/>
        <v>-0.12985078317200116</v>
      </c>
      <c r="F12" s="113">
        <v>154790</v>
      </c>
      <c r="G12" s="114">
        <f t="shared" si="2"/>
        <v>9.9587272946842775E-2</v>
      </c>
      <c r="H12" s="113">
        <v>0</v>
      </c>
      <c r="I12" s="114">
        <f t="shared" si="2"/>
        <v>-1</v>
      </c>
      <c r="J12" s="113">
        <v>32795</v>
      </c>
      <c r="K12" s="114" t="s">
        <v>224</v>
      </c>
      <c r="L12" s="113">
        <v>166226</v>
      </c>
      <c r="M12" s="114">
        <f t="shared" si="1"/>
        <v>4.0686385119682882</v>
      </c>
      <c r="N12" s="113">
        <v>167625</v>
      </c>
      <c r="O12" s="114">
        <f t="shared" si="3"/>
        <v>8.4162525717998982E-3</v>
      </c>
      <c r="P12" s="114">
        <f>N12/F12-1</f>
        <v>8.291879320369544E-2</v>
      </c>
      <c r="Q12" s="113">
        <v>158852</v>
      </c>
      <c r="R12" s="114">
        <f t="shared" si="5"/>
        <v>-5.2337061894108916E-2</v>
      </c>
      <c r="S12" s="114">
        <f t="shared" si="6"/>
        <v>2.6242005297499871E-2</v>
      </c>
    </row>
    <row r="13" spans="1:20" x14ac:dyDescent="0.25">
      <c r="A13" s="1" t="s">
        <v>69</v>
      </c>
      <c r="B13" s="112" t="s">
        <v>70</v>
      </c>
      <c r="C13" s="113">
        <v>136248</v>
      </c>
      <c r="D13" s="113">
        <v>130764</v>
      </c>
      <c r="E13" s="114">
        <f t="shared" si="0"/>
        <v>-4.025013211203099E-2</v>
      </c>
      <c r="F13" s="113">
        <v>147295</v>
      </c>
      <c r="G13" s="114">
        <f t="shared" si="2"/>
        <v>0.12641858615521095</v>
      </c>
      <c r="H13" s="113">
        <v>0</v>
      </c>
      <c r="I13" s="114">
        <f t="shared" si="2"/>
        <v>-1</v>
      </c>
      <c r="J13" s="113">
        <v>42014</v>
      </c>
      <c r="K13" s="114" t="s">
        <v>224</v>
      </c>
      <c r="L13" s="113">
        <v>145846</v>
      </c>
      <c r="M13" s="114">
        <f t="shared" si="1"/>
        <v>2.4713666872947111</v>
      </c>
      <c r="N13" s="113">
        <v>150325</v>
      </c>
      <c r="O13" s="114">
        <f t="shared" si="3"/>
        <v>3.0710475432990991E-2</v>
      </c>
      <c r="P13" s="114">
        <f t="shared" si="4"/>
        <v>2.0570963033368361E-2</v>
      </c>
      <c r="Q13" s="113">
        <v>161561</v>
      </c>
      <c r="R13" s="114">
        <f t="shared" si="5"/>
        <v>7.4744719773823354E-2</v>
      </c>
      <c r="S13" s="114">
        <f t="shared" si="6"/>
        <v>9.6853253674598516E-2</v>
      </c>
    </row>
    <row r="14" spans="1:20" x14ac:dyDescent="0.25">
      <c r="A14" s="1" t="s">
        <v>71</v>
      </c>
      <c r="B14" s="112" t="s">
        <v>72</v>
      </c>
      <c r="C14" s="113">
        <v>145754</v>
      </c>
      <c r="D14" s="113">
        <v>144000</v>
      </c>
      <c r="E14" s="114">
        <f t="shared" si="0"/>
        <v>-1.2033975053857837E-2</v>
      </c>
      <c r="F14" s="113">
        <v>151143</v>
      </c>
      <c r="G14" s="114">
        <f t="shared" si="2"/>
        <v>4.9604166666666671E-2</v>
      </c>
      <c r="H14" s="113">
        <v>0</v>
      </c>
      <c r="I14" s="114">
        <f t="shared" si="2"/>
        <v>-1</v>
      </c>
      <c r="J14" s="113">
        <v>53539</v>
      </c>
      <c r="K14" s="114" t="s">
        <v>224</v>
      </c>
      <c r="L14" s="113">
        <v>144989</v>
      </c>
      <c r="M14" s="114">
        <f t="shared" si="1"/>
        <v>1.7081006369188816</v>
      </c>
      <c r="N14" s="113">
        <v>157350</v>
      </c>
      <c r="O14" s="114">
        <f t="shared" si="3"/>
        <v>8.5254743463297311E-2</v>
      </c>
      <c r="P14" s="114">
        <f t="shared" si="4"/>
        <v>4.1067068934717454E-2</v>
      </c>
      <c r="Q14" s="113"/>
      <c r="R14" s="114"/>
      <c r="S14" s="114"/>
    </row>
    <row r="15" spans="1:20" x14ac:dyDescent="0.25">
      <c r="A15" s="1" t="s">
        <v>73</v>
      </c>
      <c r="B15" s="112" t="s">
        <v>74</v>
      </c>
      <c r="C15" s="113">
        <v>154597</v>
      </c>
      <c r="D15" s="113">
        <v>151588</v>
      </c>
      <c r="E15" s="114">
        <f t="shared" si="0"/>
        <v>-1.9463508347509983E-2</v>
      </c>
      <c r="F15" s="113">
        <v>155735</v>
      </c>
      <c r="G15" s="114">
        <f t="shared" si="2"/>
        <v>2.7357046731931289E-2</v>
      </c>
      <c r="H15" s="113">
        <v>0</v>
      </c>
      <c r="I15" s="114">
        <f t="shared" si="2"/>
        <v>-1</v>
      </c>
      <c r="J15" s="113">
        <v>94144</v>
      </c>
      <c r="K15" s="114" t="s">
        <v>224</v>
      </c>
      <c r="L15" s="113">
        <v>164843</v>
      </c>
      <c r="M15" s="114">
        <f t="shared" si="1"/>
        <v>0.75096660435078189</v>
      </c>
      <c r="N15" s="113">
        <v>163971</v>
      </c>
      <c r="O15" s="114">
        <f t="shared" si="3"/>
        <v>-5.2898818876142562E-3</v>
      </c>
      <c r="P15" s="114">
        <f t="shared" si="4"/>
        <v>5.2884707997560065E-2</v>
      </c>
      <c r="Q15" s="113"/>
      <c r="R15" s="114"/>
      <c r="S15" s="114"/>
    </row>
    <row r="16" spans="1:20" x14ac:dyDescent="0.25">
      <c r="A16" s="1" t="s">
        <v>75</v>
      </c>
      <c r="B16" s="112" t="s">
        <v>76</v>
      </c>
      <c r="C16" s="113">
        <v>154681</v>
      </c>
      <c r="D16" s="113">
        <v>160004</v>
      </c>
      <c r="E16" s="114">
        <f t="shared" si="0"/>
        <v>3.4412759162405271E-2</v>
      </c>
      <c r="F16" s="113">
        <v>164814</v>
      </c>
      <c r="G16" s="114">
        <f t="shared" si="2"/>
        <v>3.0061748456288617E-2</v>
      </c>
      <c r="H16" s="113">
        <v>52795</v>
      </c>
      <c r="I16" s="114">
        <f t="shared" si="2"/>
        <v>-0.67966920285898036</v>
      </c>
      <c r="J16" s="113">
        <v>118184</v>
      </c>
      <c r="K16" s="114">
        <v>1.2385453167913627</v>
      </c>
      <c r="L16" s="113">
        <v>164674</v>
      </c>
      <c r="M16" s="114">
        <f t="shared" si="1"/>
        <v>0.39336966086779945</v>
      </c>
      <c r="N16" s="113">
        <v>166974</v>
      </c>
      <c r="O16" s="114">
        <f t="shared" si="3"/>
        <v>1.3966989324362133E-2</v>
      </c>
      <c r="P16" s="96">
        <f t="shared" si="4"/>
        <v>1.3105682769667615E-2</v>
      </c>
      <c r="Q16" s="113"/>
      <c r="R16" s="114"/>
      <c r="S16" s="114"/>
    </row>
    <row r="17" spans="1:19" x14ac:dyDescent="0.25">
      <c r="A17" s="1" t="s">
        <v>77</v>
      </c>
      <c r="B17" s="112" t="s">
        <v>78</v>
      </c>
      <c r="C17" s="113">
        <v>147325</v>
      </c>
      <c r="D17" s="113">
        <v>139210</v>
      </c>
      <c r="E17" s="114">
        <f t="shared" si="0"/>
        <v>-5.5082301035126457E-2</v>
      </c>
      <c r="F17" s="113">
        <v>136766</v>
      </c>
      <c r="G17" s="114">
        <f t="shared" si="2"/>
        <v>-1.7556210042382059E-2</v>
      </c>
      <c r="H17" s="113">
        <v>37281</v>
      </c>
      <c r="I17" s="114">
        <f t="shared" si="2"/>
        <v>-0.72741032127868044</v>
      </c>
      <c r="J17" s="113">
        <v>105384</v>
      </c>
      <c r="K17" s="114">
        <v>1.8267482095437355</v>
      </c>
      <c r="L17" s="113">
        <v>140395</v>
      </c>
      <c r="M17" s="114">
        <f t="shared" si="1"/>
        <v>0.33222310787216269</v>
      </c>
      <c r="N17" s="113">
        <v>153067</v>
      </c>
      <c r="O17" s="114">
        <f t="shared" si="3"/>
        <v>9.0259624630506741E-2</v>
      </c>
      <c r="P17" s="96">
        <f t="shared" si="4"/>
        <v>0.11918897971718123</v>
      </c>
      <c r="Q17" s="113"/>
      <c r="R17" s="114"/>
      <c r="S17" s="114"/>
    </row>
    <row r="18" spans="1:19" x14ac:dyDescent="0.25">
      <c r="A18" s="1" t="s">
        <v>79</v>
      </c>
      <c r="B18" s="112" t="s">
        <v>80</v>
      </c>
      <c r="C18" s="113">
        <v>165056</v>
      </c>
      <c r="D18" s="113">
        <v>163587</v>
      </c>
      <c r="E18" s="114">
        <f t="shared" si="0"/>
        <v>-8.9000096936797668E-3</v>
      </c>
      <c r="F18" s="113">
        <v>158662</v>
      </c>
      <c r="G18" s="114">
        <f t="shared" si="2"/>
        <v>-3.0106304290683283E-2</v>
      </c>
      <c r="H18" s="113">
        <v>29818</v>
      </c>
      <c r="I18" s="114">
        <f t="shared" si="2"/>
        <v>-0.81206590109793142</v>
      </c>
      <c r="J18" s="113">
        <v>139108</v>
      </c>
      <c r="K18" s="114">
        <v>3.6652357636327046</v>
      </c>
      <c r="L18" s="113">
        <v>159273</v>
      </c>
      <c r="M18" s="114">
        <f t="shared" si="1"/>
        <v>0.14495931218909042</v>
      </c>
      <c r="N18" s="113">
        <v>172251</v>
      </c>
      <c r="O18" s="114">
        <f t="shared" si="3"/>
        <v>8.1482737187093868E-2</v>
      </c>
      <c r="P18" s="96">
        <f t="shared" si="4"/>
        <v>8.5647477026635332E-2</v>
      </c>
      <c r="Q18" s="113"/>
      <c r="R18" s="114"/>
      <c r="S18" s="114"/>
    </row>
    <row r="19" spans="1:19" x14ac:dyDescent="0.25">
      <c r="A19" s="1" t="s">
        <v>81</v>
      </c>
      <c r="B19" s="112" t="s">
        <v>82</v>
      </c>
      <c r="C19" s="113">
        <v>136815</v>
      </c>
      <c r="D19" s="113">
        <v>136247</v>
      </c>
      <c r="E19" s="114">
        <f t="shared" si="0"/>
        <v>-4.151591565252355E-3</v>
      </c>
      <c r="F19" s="113">
        <v>136028</v>
      </c>
      <c r="G19" s="114">
        <f t="shared" si="2"/>
        <v>-1.6073748412809286E-3</v>
      </c>
      <c r="H19" s="113">
        <v>22307</v>
      </c>
      <c r="I19" s="114">
        <f t="shared" si="2"/>
        <v>-0.83601170347281439</v>
      </c>
      <c r="J19" s="113">
        <v>122250</v>
      </c>
      <c r="K19" s="114">
        <v>4.4803424933877256</v>
      </c>
      <c r="L19" s="113">
        <v>145679</v>
      </c>
      <c r="M19" s="114">
        <f t="shared" si="1"/>
        <v>0.19164826175869121</v>
      </c>
      <c r="N19" s="113">
        <v>154254</v>
      </c>
      <c r="O19" s="114">
        <f t="shared" si="3"/>
        <v>5.8862293123923104E-2</v>
      </c>
      <c r="P19" s="96">
        <f t="shared" si="4"/>
        <v>0.13398712029876192</v>
      </c>
      <c r="Q19" s="113"/>
      <c r="R19" s="114"/>
      <c r="S19" s="114"/>
    </row>
    <row r="20" spans="1:19" x14ac:dyDescent="0.25">
      <c r="A20" s="1" t="s">
        <v>83</v>
      </c>
      <c r="B20" s="112" t="s">
        <v>84</v>
      </c>
      <c r="C20" s="113">
        <v>144629</v>
      </c>
      <c r="D20" s="113">
        <v>145039</v>
      </c>
      <c r="E20" s="114">
        <f t="shared" si="0"/>
        <v>2.8348394858568327E-3</v>
      </c>
      <c r="F20" s="113">
        <v>141195</v>
      </c>
      <c r="G20" s="114">
        <f t="shared" si="2"/>
        <v>-2.6503216376284944E-2</v>
      </c>
      <c r="H20" s="113">
        <v>27724</v>
      </c>
      <c r="I20" s="114">
        <f t="shared" si="2"/>
        <v>-0.80364743794043703</v>
      </c>
      <c r="J20" s="113">
        <v>114122</v>
      </c>
      <c r="K20" s="114">
        <v>3.1163612754292309</v>
      </c>
      <c r="L20" s="113">
        <v>153975</v>
      </c>
      <c r="M20" s="114">
        <f t="shared" si="1"/>
        <v>0.34921399905364425</v>
      </c>
      <c r="N20" s="113">
        <v>161770</v>
      </c>
      <c r="O20" s="114">
        <f t="shared" si="3"/>
        <v>5.0625101477512535E-2</v>
      </c>
      <c r="P20" s="96">
        <f t="shared" si="4"/>
        <v>0.14572045752328333</v>
      </c>
      <c r="Q20" s="113"/>
      <c r="R20" s="114"/>
      <c r="S20" s="114"/>
    </row>
    <row r="21" spans="1:19" ht="15.75" x14ac:dyDescent="0.25">
      <c r="A21" s="1" t="s">
        <v>0</v>
      </c>
      <c r="B21" s="115" t="s">
        <v>26</v>
      </c>
      <c r="C21" s="116">
        <v>1770949</v>
      </c>
      <c r="D21" s="116">
        <v>1715135</v>
      </c>
      <c r="E21" s="117">
        <f t="shared" si="0"/>
        <v>-3.1516435538234022E-2</v>
      </c>
      <c r="F21" s="116">
        <v>1762715</v>
      </c>
      <c r="G21" s="117">
        <f>F21/D21-1</f>
        <v>2.7741256519166146E-2</v>
      </c>
      <c r="H21" s="116">
        <v>550867</v>
      </c>
      <c r="I21" s="117">
        <f t="shared" si="2"/>
        <v>-0.68748946936969391</v>
      </c>
      <c r="J21" s="116">
        <v>881045</v>
      </c>
      <c r="K21" s="117">
        <v>0.5993787974229714</v>
      </c>
      <c r="L21" s="116">
        <v>1757049</v>
      </c>
      <c r="M21" s="117">
        <f t="shared" si="1"/>
        <v>0.99427838532651558</v>
      </c>
      <c r="N21" s="116">
        <v>1888332</v>
      </c>
      <c r="O21" s="117">
        <f t="shared" si="3"/>
        <v>7.4717893467968199E-2</v>
      </c>
      <c r="P21" s="117">
        <f t="shared" si="4"/>
        <v>7.1263363618055076E-2</v>
      </c>
      <c r="Q21" s="116">
        <v>801852</v>
      </c>
      <c r="R21" s="117">
        <v>5.6883200759198393E-2</v>
      </c>
      <c r="S21" s="117">
        <v>0.11620720183971534</v>
      </c>
    </row>
    <row r="22" spans="1:19" ht="6" customHeight="1" x14ac:dyDescent="0.25"/>
    <row r="23" spans="1:19" x14ac:dyDescent="0.25">
      <c r="B23" s="103" t="s">
        <v>30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23"/>
      <c r="Q23" s="113"/>
      <c r="R23" s="103"/>
      <c r="S23" s="103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D9147-BCA7-4380-B3D8-EB41FDD64CD7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5" t="s">
        <v>239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57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58</v>
      </c>
    </row>
    <row r="6" spans="1:16" ht="22.5" thickTop="1" thickBot="1" x14ac:dyDescent="0.3">
      <c r="B6" s="106" t="s">
        <v>26</v>
      </c>
      <c r="C6" s="287" t="s">
        <v>123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60</v>
      </c>
      <c r="D8" s="110" t="str">
        <f>CONCATENATE("var ",RIGHT(2019,2),"/",RIGHT(2018,2))</f>
        <v>var 19/18</v>
      </c>
      <c r="E8" s="111" t="s">
        <v>60</v>
      </c>
      <c r="F8" s="110" t="str">
        <f>CONCATENATE("var ",RIGHT(E7,2),"/",RIGHT(E7-1,2))</f>
        <v>var 20/19</v>
      </c>
      <c r="G8" s="111" t="s">
        <v>60</v>
      </c>
      <c r="H8" s="110" t="str">
        <f>CONCATENATE("var ",RIGHT(G7,2),"/",RIGHT(G7-1,2))</f>
        <v>var 21/20</v>
      </c>
      <c r="I8" s="111" t="s">
        <v>60</v>
      </c>
      <c r="J8" s="110" t="str">
        <f>CONCATENATE("var ",RIGHT(I7,2),"/",RIGHT(I7-1,2))</f>
        <v>var 22/21</v>
      </c>
      <c r="K8" s="111" t="s">
        <v>60</v>
      </c>
      <c r="L8" s="110" t="str">
        <f>CONCATENATE("var ",RIGHT(K7,2),"/",RIGHT(K7-1,2))</f>
        <v>var 23/22</v>
      </c>
      <c r="M8" s="111" t="s">
        <v>60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61</v>
      </c>
      <c r="B9" s="112" t="s">
        <v>62</v>
      </c>
      <c r="C9" s="113">
        <v>131427</v>
      </c>
      <c r="D9" s="114">
        <v>5.5477477332776415E-2</v>
      </c>
      <c r="E9" s="113">
        <v>138100</v>
      </c>
      <c r="F9" s="114">
        <f t="shared" ref="F9:L21" si="0">IFERROR(E9/C9-1,"-")</f>
        <v>5.0773433160613779E-2</v>
      </c>
      <c r="G9" s="113">
        <v>15182</v>
      </c>
      <c r="H9" s="114">
        <f t="shared" si="0"/>
        <v>-0.89006517016654596</v>
      </c>
      <c r="I9" s="113">
        <v>99949</v>
      </c>
      <c r="J9" s="114">
        <f t="shared" si="0"/>
        <v>5.5833882228955343</v>
      </c>
      <c r="K9" s="113">
        <v>139602</v>
      </c>
      <c r="L9" s="114">
        <f t="shared" si="0"/>
        <v>0.39673233349007986</v>
      </c>
      <c r="M9" s="113">
        <v>150925</v>
      </c>
      <c r="N9" s="114">
        <f t="shared" ref="N9:N13" si="1">IFERROR(M9/K9-1,"-")</f>
        <v>8.1109153163994696E-2</v>
      </c>
      <c r="O9" s="114">
        <f>M9/C9-1</f>
        <v>0.14835612164928058</v>
      </c>
    </row>
    <row r="10" spans="1:16" x14ac:dyDescent="0.25">
      <c r="A10" s="1" t="s">
        <v>63</v>
      </c>
      <c r="B10" s="112" t="s">
        <v>64</v>
      </c>
      <c r="C10" s="113">
        <v>129821</v>
      </c>
      <c r="D10" s="114">
        <v>1.1728856884566152E-2</v>
      </c>
      <c r="E10" s="113">
        <v>148350</v>
      </c>
      <c r="F10" s="114">
        <f t="shared" si="0"/>
        <v>0.14272729373521997</v>
      </c>
      <c r="G10" s="113">
        <v>19347</v>
      </c>
      <c r="H10" s="114">
        <f t="shared" si="0"/>
        <v>-0.86958543983822045</v>
      </c>
      <c r="I10" s="113">
        <v>130897</v>
      </c>
      <c r="J10" s="114">
        <f t="shared" si="0"/>
        <v>5.7657517961441052</v>
      </c>
      <c r="K10" s="113">
        <v>147030</v>
      </c>
      <c r="L10" s="114">
        <f t="shared" si="0"/>
        <v>0.12324957791240432</v>
      </c>
      <c r="M10" s="113">
        <v>154587</v>
      </c>
      <c r="N10" s="114">
        <f>IFERROR(M10/K10-1,"-")</f>
        <v>5.1397673944093114E-2</v>
      </c>
      <c r="O10" s="114">
        <f>IFERROR(M10/C10-1,"-")</f>
        <v>0.1907703684303772</v>
      </c>
    </row>
    <row r="11" spans="1:16" x14ac:dyDescent="0.25">
      <c r="A11" s="1" t="s">
        <v>65</v>
      </c>
      <c r="B11" s="112" t="s">
        <v>66</v>
      </c>
      <c r="C11" s="113">
        <v>155039</v>
      </c>
      <c r="D11" s="114">
        <v>2.6136739691574595E-2</v>
      </c>
      <c r="E11" s="113">
        <v>57720</v>
      </c>
      <c r="F11" s="114">
        <f t="shared" si="0"/>
        <v>-0.62770657705480559</v>
      </c>
      <c r="G11" s="113">
        <v>24976</v>
      </c>
      <c r="H11" s="114">
        <f t="shared" si="0"/>
        <v>-0.5672903672903673</v>
      </c>
      <c r="I11" s="113">
        <v>140303</v>
      </c>
      <c r="J11" s="114">
        <f t="shared" si="0"/>
        <v>4.6175128122998075</v>
      </c>
      <c r="K11" s="113">
        <v>154113</v>
      </c>
      <c r="L11" s="114">
        <f t="shared" si="0"/>
        <v>9.8429826874692594E-2</v>
      </c>
      <c r="M11" s="113">
        <v>175927</v>
      </c>
      <c r="N11" s="114">
        <f t="shared" si="1"/>
        <v>0.14154548934872468</v>
      </c>
      <c r="O11" s="114">
        <f t="shared" ref="O11:O13" si="2">IFERROR(M11/C11-1,"-")</f>
        <v>0.13472739117254373</v>
      </c>
    </row>
    <row r="12" spans="1:16" x14ac:dyDescent="0.25">
      <c r="A12" s="1" t="s">
        <v>67</v>
      </c>
      <c r="B12" s="112" t="s">
        <v>68</v>
      </c>
      <c r="C12" s="113">
        <v>154790</v>
      </c>
      <c r="D12" s="114">
        <v>9.9587272946842775E-2</v>
      </c>
      <c r="E12" s="113">
        <v>0</v>
      </c>
      <c r="F12" s="114">
        <f t="shared" si="0"/>
        <v>-1</v>
      </c>
      <c r="G12" s="113">
        <v>32795</v>
      </c>
      <c r="H12" s="114" t="str">
        <f t="shared" si="0"/>
        <v>-</v>
      </c>
      <c r="I12" s="113">
        <v>166226</v>
      </c>
      <c r="J12" s="114">
        <f t="shared" si="0"/>
        <v>4.0686385119682882</v>
      </c>
      <c r="K12" s="113">
        <v>167625</v>
      </c>
      <c r="L12" s="114">
        <f t="shared" si="0"/>
        <v>8.4162525717998982E-3</v>
      </c>
      <c r="M12" s="113">
        <v>158852</v>
      </c>
      <c r="N12" s="114">
        <f t="shared" si="1"/>
        <v>-5.2337061894108916E-2</v>
      </c>
      <c r="O12" s="114">
        <f t="shared" si="2"/>
        <v>2.6242005297499871E-2</v>
      </c>
    </row>
    <row r="13" spans="1:16" x14ac:dyDescent="0.25">
      <c r="A13" s="1" t="s">
        <v>69</v>
      </c>
      <c r="B13" s="112" t="s">
        <v>70</v>
      </c>
      <c r="C13" s="113">
        <v>147295</v>
      </c>
      <c r="D13" s="114">
        <v>0.12641858615521095</v>
      </c>
      <c r="E13" s="113">
        <v>0</v>
      </c>
      <c r="F13" s="114">
        <f t="shared" si="0"/>
        <v>-1</v>
      </c>
      <c r="G13" s="113">
        <v>42014</v>
      </c>
      <c r="H13" s="114" t="str">
        <f t="shared" si="0"/>
        <v>-</v>
      </c>
      <c r="I13" s="113">
        <v>145846</v>
      </c>
      <c r="J13" s="114">
        <f t="shared" si="0"/>
        <v>2.4713666872947111</v>
      </c>
      <c r="K13" s="113">
        <v>150325</v>
      </c>
      <c r="L13" s="114">
        <f t="shared" si="0"/>
        <v>3.0710475432990991E-2</v>
      </c>
      <c r="M13" s="113">
        <v>161561</v>
      </c>
      <c r="N13" s="114">
        <f t="shared" si="1"/>
        <v>7.4744719773823354E-2</v>
      </c>
      <c r="O13" s="114">
        <f t="shared" si="2"/>
        <v>9.6853253674598516E-2</v>
      </c>
    </row>
    <row r="14" spans="1:16" x14ac:dyDescent="0.25">
      <c r="A14" s="1" t="s">
        <v>71</v>
      </c>
      <c r="B14" s="112" t="s">
        <v>72</v>
      </c>
      <c r="C14" s="113">
        <v>151143</v>
      </c>
      <c r="D14" s="114">
        <v>4.9604166666666671E-2</v>
      </c>
      <c r="E14" s="113">
        <v>0</v>
      </c>
      <c r="F14" s="114">
        <f t="shared" si="0"/>
        <v>-1</v>
      </c>
      <c r="G14" s="113">
        <v>53539</v>
      </c>
      <c r="H14" s="114" t="str">
        <f t="shared" si="0"/>
        <v>-</v>
      </c>
      <c r="I14" s="113">
        <v>144989</v>
      </c>
      <c r="J14" s="114">
        <f t="shared" si="0"/>
        <v>1.7081006369188816</v>
      </c>
      <c r="K14" s="113">
        <v>157350</v>
      </c>
      <c r="L14" s="114">
        <f t="shared" si="0"/>
        <v>8.5254743463297311E-2</v>
      </c>
      <c r="M14" s="113"/>
      <c r="N14" s="114"/>
      <c r="O14" s="114"/>
    </row>
    <row r="15" spans="1:16" x14ac:dyDescent="0.25">
      <c r="A15" s="1" t="s">
        <v>73</v>
      </c>
      <c r="B15" s="112" t="s">
        <v>74</v>
      </c>
      <c r="C15" s="113">
        <v>155735</v>
      </c>
      <c r="D15" s="114">
        <v>2.7357046731931289E-2</v>
      </c>
      <c r="E15" s="113">
        <v>0</v>
      </c>
      <c r="F15" s="114">
        <f t="shared" si="0"/>
        <v>-1</v>
      </c>
      <c r="G15" s="113">
        <v>94144</v>
      </c>
      <c r="H15" s="114" t="str">
        <f t="shared" si="0"/>
        <v>-</v>
      </c>
      <c r="I15" s="113">
        <v>164843</v>
      </c>
      <c r="J15" s="114">
        <f t="shared" si="0"/>
        <v>0.75096660435078189</v>
      </c>
      <c r="K15" s="113">
        <v>163971</v>
      </c>
      <c r="L15" s="114">
        <f t="shared" si="0"/>
        <v>-5.2898818876142562E-3</v>
      </c>
      <c r="M15" s="113"/>
      <c r="N15" s="114"/>
      <c r="O15" s="114"/>
    </row>
    <row r="16" spans="1:16" x14ac:dyDescent="0.25">
      <c r="A16" s="1" t="s">
        <v>75</v>
      </c>
      <c r="B16" s="112" t="s">
        <v>76</v>
      </c>
      <c r="C16" s="113">
        <v>164814</v>
      </c>
      <c r="D16" s="114">
        <v>3.0061748456288617E-2</v>
      </c>
      <c r="E16" s="113">
        <v>52795</v>
      </c>
      <c r="F16" s="114">
        <f t="shared" si="0"/>
        <v>-0.67966920285898036</v>
      </c>
      <c r="G16" s="113">
        <v>118184</v>
      </c>
      <c r="H16" s="114">
        <f t="shared" si="0"/>
        <v>1.2385453167913627</v>
      </c>
      <c r="I16" s="113">
        <v>164674</v>
      </c>
      <c r="J16" s="114">
        <f t="shared" si="0"/>
        <v>0.39336966086779945</v>
      </c>
      <c r="K16" s="113">
        <v>166974</v>
      </c>
      <c r="L16" s="114">
        <f t="shared" si="0"/>
        <v>1.3966989324362133E-2</v>
      </c>
      <c r="M16" s="113"/>
      <c r="N16" s="114"/>
      <c r="O16" s="114"/>
    </row>
    <row r="17" spans="1:16" x14ac:dyDescent="0.25">
      <c r="A17" s="1" t="s">
        <v>77</v>
      </c>
      <c r="B17" s="112" t="s">
        <v>78</v>
      </c>
      <c r="C17" s="113">
        <v>136766</v>
      </c>
      <c r="D17" s="114">
        <v>-1.7556210042382059E-2</v>
      </c>
      <c r="E17" s="113">
        <v>37281</v>
      </c>
      <c r="F17" s="114">
        <f t="shared" si="0"/>
        <v>-0.72741032127868044</v>
      </c>
      <c r="G17" s="113">
        <v>105384</v>
      </c>
      <c r="H17" s="114">
        <f t="shared" si="0"/>
        <v>1.8267482095437355</v>
      </c>
      <c r="I17" s="113">
        <v>140395</v>
      </c>
      <c r="J17" s="114">
        <f t="shared" si="0"/>
        <v>0.33222310787216269</v>
      </c>
      <c r="K17" s="113">
        <v>153067</v>
      </c>
      <c r="L17" s="114">
        <f t="shared" si="0"/>
        <v>9.0259624630506741E-2</v>
      </c>
      <c r="M17" s="113"/>
      <c r="N17" s="114"/>
      <c r="O17" s="114"/>
    </row>
    <row r="18" spans="1:16" x14ac:dyDescent="0.25">
      <c r="A18" s="1" t="s">
        <v>79</v>
      </c>
      <c r="B18" s="112" t="s">
        <v>80</v>
      </c>
      <c r="C18" s="113">
        <v>158662</v>
      </c>
      <c r="D18" s="114">
        <v>-3.0106304290683283E-2</v>
      </c>
      <c r="E18" s="113">
        <v>29818</v>
      </c>
      <c r="F18" s="114">
        <f t="shared" si="0"/>
        <v>-0.81206590109793142</v>
      </c>
      <c r="G18" s="113">
        <v>139108</v>
      </c>
      <c r="H18" s="114">
        <f t="shared" si="0"/>
        <v>3.6652357636327046</v>
      </c>
      <c r="I18" s="113">
        <v>159273</v>
      </c>
      <c r="J18" s="114">
        <f t="shared" si="0"/>
        <v>0.14495931218909042</v>
      </c>
      <c r="K18" s="113">
        <v>172251</v>
      </c>
      <c r="L18" s="114">
        <f t="shared" si="0"/>
        <v>8.1482737187093868E-2</v>
      </c>
      <c r="M18" s="113"/>
      <c r="N18" s="114"/>
      <c r="O18" s="114"/>
    </row>
    <row r="19" spans="1:16" x14ac:dyDescent="0.25">
      <c r="A19" s="1" t="s">
        <v>81</v>
      </c>
      <c r="B19" s="112" t="s">
        <v>82</v>
      </c>
      <c r="C19" s="113">
        <v>136028</v>
      </c>
      <c r="D19" s="114">
        <v>-1.6073748412809286E-3</v>
      </c>
      <c r="E19" s="113">
        <v>22307</v>
      </c>
      <c r="F19" s="114">
        <f t="shared" si="0"/>
        <v>-0.83601170347281439</v>
      </c>
      <c r="G19" s="113">
        <v>122250</v>
      </c>
      <c r="H19" s="114">
        <f t="shared" si="0"/>
        <v>4.4803424933877256</v>
      </c>
      <c r="I19" s="113">
        <v>145679</v>
      </c>
      <c r="J19" s="114">
        <f t="shared" si="0"/>
        <v>0.19164826175869121</v>
      </c>
      <c r="K19" s="113">
        <v>154254</v>
      </c>
      <c r="L19" s="114">
        <f t="shared" si="0"/>
        <v>5.8862293123923104E-2</v>
      </c>
      <c r="M19" s="113"/>
      <c r="N19" s="114"/>
      <c r="O19" s="114"/>
    </row>
    <row r="20" spans="1:16" x14ac:dyDescent="0.25">
      <c r="A20" s="1" t="s">
        <v>83</v>
      </c>
      <c r="B20" s="112" t="s">
        <v>84</v>
      </c>
      <c r="C20" s="113">
        <v>141195</v>
      </c>
      <c r="D20" s="114">
        <v>-2.6503216376284944E-2</v>
      </c>
      <c r="E20" s="113">
        <v>27724</v>
      </c>
      <c r="F20" s="114">
        <f t="shared" si="0"/>
        <v>-0.80364743794043703</v>
      </c>
      <c r="G20" s="113">
        <v>114122</v>
      </c>
      <c r="H20" s="114">
        <f t="shared" si="0"/>
        <v>3.1163612754292309</v>
      </c>
      <c r="I20" s="113">
        <v>153975</v>
      </c>
      <c r="J20" s="114">
        <f t="shared" si="0"/>
        <v>0.34921399905364425</v>
      </c>
      <c r="K20" s="113">
        <v>161770</v>
      </c>
      <c r="L20" s="114">
        <f t="shared" si="0"/>
        <v>5.0625101477512535E-2</v>
      </c>
      <c r="M20" s="113"/>
      <c r="N20" s="114"/>
      <c r="O20" s="114"/>
    </row>
    <row r="21" spans="1:16" ht="15.75" x14ac:dyDescent="0.25">
      <c r="A21" s="1" t="s">
        <v>0</v>
      </c>
      <c r="B21" s="115" t="s">
        <v>26</v>
      </c>
      <c r="C21" s="116">
        <v>1762715</v>
      </c>
      <c r="D21" s="117">
        <v>2.7741256519166146E-2</v>
      </c>
      <c r="E21" s="116">
        <v>550867</v>
      </c>
      <c r="F21" s="117">
        <f t="shared" si="0"/>
        <v>-0.68748946936969391</v>
      </c>
      <c r="G21" s="116">
        <v>881045</v>
      </c>
      <c r="H21" s="117">
        <f t="shared" si="0"/>
        <v>0.5993787974229714</v>
      </c>
      <c r="I21" s="116">
        <v>1757049</v>
      </c>
      <c r="J21" s="117">
        <f t="shared" si="0"/>
        <v>0.99427838532651558</v>
      </c>
      <c r="K21" s="116">
        <v>1888332</v>
      </c>
      <c r="L21" s="117">
        <f t="shared" si="0"/>
        <v>7.4717893467968199E-2</v>
      </c>
      <c r="M21" s="116">
        <v>801852</v>
      </c>
      <c r="N21" s="117">
        <v>5.6883200759198393E-2</v>
      </c>
      <c r="O21" s="117">
        <v>0.11620720183971534</v>
      </c>
    </row>
    <row r="22" spans="1:16" ht="6" customHeight="1" x14ac:dyDescent="0.25"/>
    <row r="23" spans="1:16" x14ac:dyDescent="0.25">
      <c r="B23" s="103" t="s">
        <v>30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1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5" t="s">
        <v>240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85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86</v>
      </c>
    </row>
    <row r="28" spans="1:16" ht="22.5" thickTop="1" thickBot="1" x14ac:dyDescent="0.3">
      <c r="B28" s="119" t="s">
        <v>87</v>
      </c>
      <c r="C28" s="287" t="s">
        <v>128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60</v>
      </c>
      <c r="D30" s="110" t="str">
        <f>CONCATENATE("var ",RIGHT(2019,2),"/",RIGHT(2018,2))</f>
        <v>var 19/18</v>
      </c>
      <c r="E30" s="111" t="s">
        <v>60</v>
      </c>
      <c r="F30" s="110" t="str">
        <f>CONCATENATE("var ",RIGHT(E29,2),"/",RIGHT(E29-1,2))</f>
        <v>var 20/19</v>
      </c>
      <c r="G30" s="111" t="s">
        <v>60</v>
      </c>
      <c r="H30" s="110" t="str">
        <f>CONCATENATE("var ",RIGHT(G29,2),"/",RIGHT(G29-1,2))</f>
        <v>var 21/20</v>
      </c>
      <c r="I30" s="111" t="s">
        <v>60</v>
      </c>
      <c r="J30" s="110" t="str">
        <f>CONCATENATE("var ",RIGHT(I29,2),"/",RIGHT(I29-1,2))</f>
        <v>var 22/21</v>
      </c>
      <c r="K30" s="111" t="s">
        <v>60</v>
      </c>
      <c r="L30" s="110" t="str">
        <f>CONCATENATE("var ",RIGHT(K29,2),"/",RIGHT(K29-1,2))</f>
        <v>var 23/22</v>
      </c>
      <c r="M30" s="111" t="s">
        <v>60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62</v>
      </c>
      <c r="C31" s="113">
        <v>103762</v>
      </c>
      <c r="D31" s="114">
        <v>7.0130566613724854E-2</v>
      </c>
      <c r="E31" s="113">
        <v>111379</v>
      </c>
      <c r="F31" s="114">
        <f t="shared" ref="F31:L43" si="3">IFERROR(E31/C31-1,"-")</f>
        <v>7.3408376862435176E-2</v>
      </c>
      <c r="G31" s="113">
        <v>12102</v>
      </c>
      <c r="H31" s="114">
        <f t="shared" si="3"/>
        <v>-0.89134396968907958</v>
      </c>
      <c r="I31" s="113">
        <v>86205</v>
      </c>
      <c r="J31" s="114">
        <f t="shared" si="3"/>
        <v>6.1232027764005945</v>
      </c>
      <c r="K31" s="113">
        <v>115960</v>
      </c>
      <c r="L31" s="114">
        <f t="shared" si="3"/>
        <v>0.34516559364306021</v>
      </c>
      <c r="M31" s="113">
        <v>122914</v>
      </c>
      <c r="N31" s="114">
        <f t="shared" ref="N31:N35" si="4">IFERROR(M31/K31-1,"-")</f>
        <v>5.9968954812004149E-2</v>
      </c>
      <c r="O31" s="114">
        <f>M31/C31-1</f>
        <v>0.18457624178408283</v>
      </c>
    </row>
    <row r="32" spans="1:16" x14ac:dyDescent="0.25">
      <c r="B32" s="112" t="s">
        <v>64</v>
      </c>
      <c r="C32" s="113">
        <v>101610</v>
      </c>
      <c r="D32" s="114">
        <v>6.677498612982502E-3</v>
      </c>
      <c r="E32" s="113">
        <v>120647</v>
      </c>
      <c r="F32" s="114">
        <f t="shared" si="3"/>
        <v>0.18735360692845182</v>
      </c>
      <c r="G32" s="113">
        <v>15540</v>
      </c>
      <c r="H32" s="114">
        <f t="shared" si="3"/>
        <v>-0.87119447644781878</v>
      </c>
      <c r="I32" s="113">
        <v>113659</v>
      </c>
      <c r="J32" s="114">
        <f t="shared" si="3"/>
        <v>6.313963963963964</v>
      </c>
      <c r="K32" s="113">
        <v>120680</v>
      </c>
      <c r="L32" s="114">
        <f t="shared" si="3"/>
        <v>6.1772494919012155E-2</v>
      </c>
      <c r="M32" s="113">
        <v>124180</v>
      </c>
      <c r="N32" s="114">
        <f t="shared" si="4"/>
        <v>2.9002320185614883E-2</v>
      </c>
      <c r="O32" s="114">
        <f>IFERROR(M32/C32-1,"-")</f>
        <v>0.22212380671193777</v>
      </c>
    </row>
    <row r="33" spans="2:16" x14ac:dyDescent="0.25">
      <c r="B33" s="112" t="s">
        <v>66</v>
      </c>
      <c r="C33" s="113">
        <v>120181</v>
      </c>
      <c r="D33" s="114">
        <v>3.8092441112195674E-2</v>
      </c>
      <c r="E33" s="113">
        <v>47798</v>
      </c>
      <c r="F33" s="114">
        <f t="shared" si="3"/>
        <v>-0.60228322280560154</v>
      </c>
      <c r="G33" s="113">
        <v>19839</v>
      </c>
      <c r="H33" s="114">
        <f t="shared" si="3"/>
        <v>-0.58494079250177833</v>
      </c>
      <c r="I33" s="113">
        <v>123375</v>
      </c>
      <c r="J33" s="114">
        <f t="shared" si="3"/>
        <v>5.2188114320278238</v>
      </c>
      <c r="K33" s="113">
        <v>124592</v>
      </c>
      <c r="L33" s="114">
        <f t="shared" si="3"/>
        <v>9.864235055724313E-3</v>
      </c>
      <c r="M33" s="113">
        <v>142017</v>
      </c>
      <c r="N33" s="114">
        <f t="shared" si="4"/>
        <v>0.13985649158854496</v>
      </c>
      <c r="O33" s="114">
        <f t="shared" ref="O33:O35" si="5">IFERROR(M33/C33-1,"-")</f>
        <v>0.18169261364109146</v>
      </c>
    </row>
    <row r="34" spans="2:16" x14ac:dyDescent="0.25">
      <c r="B34" s="112" t="s">
        <v>68</v>
      </c>
      <c r="C34" s="113">
        <v>115932</v>
      </c>
      <c r="D34" s="114">
        <v>3.0479187221674087E-2</v>
      </c>
      <c r="E34" s="113">
        <v>0</v>
      </c>
      <c r="F34" s="114">
        <f t="shared" si="3"/>
        <v>-1</v>
      </c>
      <c r="G34" s="113">
        <v>25490</v>
      </c>
      <c r="H34" s="114" t="str">
        <f t="shared" si="3"/>
        <v>-</v>
      </c>
      <c r="I34" s="113">
        <v>141494</v>
      </c>
      <c r="J34" s="114">
        <f t="shared" si="3"/>
        <v>4.5509611612397016</v>
      </c>
      <c r="K34" s="113">
        <v>137810</v>
      </c>
      <c r="L34" s="114">
        <f t="shared" si="3"/>
        <v>-2.6036439707690762E-2</v>
      </c>
      <c r="M34" s="113">
        <v>130927</v>
      </c>
      <c r="N34" s="114">
        <f t="shared" si="4"/>
        <v>-4.9945577244031591E-2</v>
      </c>
      <c r="O34" s="114">
        <f t="shared" si="5"/>
        <v>0.12934306317496458</v>
      </c>
    </row>
    <row r="35" spans="2:16" x14ac:dyDescent="0.25">
      <c r="B35" s="112" t="s">
        <v>70</v>
      </c>
      <c r="C35" s="113">
        <v>113491</v>
      </c>
      <c r="D35" s="114">
        <v>8.417080626671769E-2</v>
      </c>
      <c r="E35" s="113">
        <v>0</v>
      </c>
      <c r="F35" s="114">
        <f t="shared" si="3"/>
        <v>-1</v>
      </c>
      <c r="G35" s="113">
        <v>33362</v>
      </c>
      <c r="H35" s="114" t="str">
        <f t="shared" si="3"/>
        <v>-</v>
      </c>
      <c r="I35" s="113">
        <v>125144</v>
      </c>
      <c r="J35" s="114">
        <f t="shared" si="3"/>
        <v>2.7510940591091662</v>
      </c>
      <c r="K35" s="113">
        <v>124155</v>
      </c>
      <c r="L35" s="114">
        <f t="shared" si="3"/>
        <v>-7.902895863964754E-3</v>
      </c>
      <c r="M35" s="113">
        <v>132737</v>
      </c>
      <c r="N35" s="114">
        <f t="shared" si="4"/>
        <v>6.9123273327695189E-2</v>
      </c>
      <c r="O35" s="114">
        <f t="shared" si="5"/>
        <v>0.16958172894766976</v>
      </c>
    </row>
    <row r="36" spans="2:16" x14ac:dyDescent="0.25">
      <c r="B36" s="112" t="s">
        <v>72</v>
      </c>
      <c r="C36" s="113">
        <v>114202</v>
      </c>
      <c r="D36" s="114">
        <v>4.4944642693750536E-2</v>
      </c>
      <c r="E36" s="113">
        <v>0</v>
      </c>
      <c r="F36" s="114">
        <f t="shared" si="3"/>
        <v>-1</v>
      </c>
      <c r="G36" s="113">
        <v>44847</v>
      </c>
      <c r="H36" s="114" t="str">
        <f t="shared" si="3"/>
        <v>-</v>
      </c>
      <c r="I36" s="113">
        <v>123799</v>
      </c>
      <c r="J36" s="114">
        <f t="shared" si="3"/>
        <v>1.7604745021963564</v>
      </c>
      <c r="K36" s="113">
        <v>127951</v>
      </c>
      <c r="L36" s="114">
        <f t="shared" si="3"/>
        <v>3.3538235365390578E-2</v>
      </c>
      <c r="M36" s="113"/>
      <c r="N36" s="114"/>
      <c r="O36" s="114"/>
    </row>
    <row r="37" spans="2:16" x14ac:dyDescent="0.25">
      <c r="B37" s="112" t="s">
        <v>74</v>
      </c>
      <c r="C37" s="113">
        <v>118640</v>
      </c>
      <c r="D37" s="114">
        <v>1.3757156284713412E-2</v>
      </c>
      <c r="E37" s="113">
        <v>0</v>
      </c>
      <c r="F37" s="114">
        <f t="shared" si="3"/>
        <v>-1</v>
      </c>
      <c r="G37" s="113">
        <v>80931</v>
      </c>
      <c r="H37" s="114" t="str">
        <f t="shared" si="3"/>
        <v>-</v>
      </c>
      <c r="I37" s="113">
        <v>138653</v>
      </c>
      <c r="J37" s="114">
        <f t="shared" si="3"/>
        <v>0.71322484585634682</v>
      </c>
      <c r="K37" s="113">
        <v>133653</v>
      </c>
      <c r="L37" s="114">
        <f t="shared" si="3"/>
        <v>-3.6061246420921345E-2</v>
      </c>
      <c r="M37" s="113"/>
      <c r="N37" s="114"/>
      <c r="O37" s="114"/>
    </row>
    <row r="38" spans="2:16" x14ac:dyDescent="0.25">
      <c r="B38" s="112" t="s">
        <v>76</v>
      </c>
      <c r="C38" s="113">
        <v>127392</v>
      </c>
      <c r="D38" s="114">
        <v>4.5276268933488684E-2</v>
      </c>
      <c r="E38" s="113">
        <v>43908</v>
      </c>
      <c r="F38" s="114">
        <f t="shared" si="3"/>
        <v>-0.65533157498116057</v>
      </c>
      <c r="G38" s="113">
        <v>100580</v>
      </c>
      <c r="H38" s="114">
        <f t="shared" si="3"/>
        <v>1.2906987337159515</v>
      </c>
      <c r="I38" s="113">
        <v>138022</v>
      </c>
      <c r="J38" s="114">
        <f t="shared" si="3"/>
        <v>0.37226088685623382</v>
      </c>
      <c r="K38" s="113">
        <v>134916</v>
      </c>
      <c r="L38" s="114">
        <f t="shared" si="3"/>
        <v>-2.2503658836997009E-2</v>
      </c>
      <c r="M38" s="113"/>
      <c r="N38" s="114"/>
      <c r="O38" s="114"/>
    </row>
    <row r="39" spans="2:16" x14ac:dyDescent="0.25">
      <c r="B39" s="112" t="s">
        <v>78</v>
      </c>
      <c r="C39" s="113">
        <v>108328</v>
      </c>
      <c r="D39" s="114">
        <v>-1.7611317674798177E-2</v>
      </c>
      <c r="E39" s="113">
        <v>29045</v>
      </c>
      <c r="F39" s="114">
        <f t="shared" si="3"/>
        <v>-0.73187910789454258</v>
      </c>
      <c r="G39" s="113">
        <v>92716</v>
      </c>
      <c r="H39" s="114">
        <f t="shared" si="3"/>
        <v>2.192150111895335</v>
      </c>
      <c r="I39" s="113">
        <v>116996</v>
      </c>
      <c r="J39" s="114">
        <f t="shared" si="3"/>
        <v>0.26187497303593776</v>
      </c>
      <c r="K39" s="113">
        <v>125237</v>
      </c>
      <c r="L39" s="114">
        <f t="shared" si="3"/>
        <v>7.0438305583096827E-2</v>
      </c>
      <c r="M39" s="113"/>
      <c r="N39" s="114"/>
      <c r="O39" s="114"/>
    </row>
    <row r="40" spans="2:16" x14ac:dyDescent="0.25">
      <c r="B40" s="112" t="s">
        <v>80</v>
      </c>
      <c r="C40" s="113">
        <v>127037</v>
      </c>
      <c r="D40" s="114">
        <v>-1.9882111500300947E-2</v>
      </c>
      <c r="E40" s="113">
        <v>23037</v>
      </c>
      <c r="F40" s="114">
        <f t="shared" si="3"/>
        <v>-0.81865913080441133</v>
      </c>
      <c r="G40" s="113">
        <v>122247</v>
      </c>
      <c r="H40" s="114">
        <f t="shared" si="3"/>
        <v>4.3065503320744885</v>
      </c>
      <c r="I40" s="113">
        <v>135198</v>
      </c>
      <c r="J40" s="114">
        <f t="shared" si="3"/>
        <v>0.10594125009202671</v>
      </c>
      <c r="K40" s="113">
        <v>143593</v>
      </c>
      <c r="L40" s="114">
        <f t="shared" si="3"/>
        <v>6.2094113818251806E-2</v>
      </c>
      <c r="M40" s="113"/>
      <c r="N40" s="114"/>
      <c r="O40" s="114"/>
    </row>
    <row r="41" spans="2:16" x14ac:dyDescent="0.25">
      <c r="B41" s="112" t="s">
        <v>82</v>
      </c>
      <c r="C41" s="113">
        <v>108022</v>
      </c>
      <c r="D41" s="114">
        <v>2.1764833855147048E-2</v>
      </c>
      <c r="E41" s="113">
        <v>16294</v>
      </c>
      <c r="F41" s="114">
        <f t="shared" si="3"/>
        <v>-0.8491603562237322</v>
      </c>
      <c r="G41" s="113">
        <v>106548</v>
      </c>
      <c r="H41" s="114">
        <f t="shared" si="3"/>
        <v>5.5390941450840803</v>
      </c>
      <c r="I41" s="113">
        <v>121503</v>
      </c>
      <c r="J41" s="114">
        <f t="shared" si="3"/>
        <v>0.14035927469309617</v>
      </c>
      <c r="K41" s="113">
        <v>124720</v>
      </c>
      <c r="L41" s="114">
        <f t="shared" si="3"/>
        <v>2.6476712509156064E-2</v>
      </c>
      <c r="M41" s="113"/>
      <c r="N41" s="114"/>
      <c r="O41" s="114"/>
    </row>
    <row r="42" spans="2:16" x14ac:dyDescent="0.25">
      <c r="B42" s="112" t="s">
        <v>84</v>
      </c>
      <c r="C42" s="113">
        <v>112755</v>
      </c>
      <c r="D42" s="114">
        <v>4.463092629215959E-3</v>
      </c>
      <c r="E42" s="113">
        <v>22293</v>
      </c>
      <c r="F42" s="114">
        <f t="shared" si="3"/>
        <v>-0.80228814686710126</v>
      </c>
      <c r="G42" s="113">
        <v>98566</v>
      </c>
      <c r="H42" s="114">
        <f t="shared" si="3"/>
        <v>3.4213878796034631</v>
      </c>
      <c r="I42" s="113">
        <v>126581</v>
      </c>
      <c r="J42" s="114">
        <f t="shared" si="3"/>
        <v>0.28422579794249536</v>
      </c>
      <c r="K42" s="113">
        <v>129836</v>
      </c>
      <c r="L42" s="114">
        <f t="shared" si="3"/>
        <v>2.5714759719073221E-2</v>
      </c>
      <c r="M42" s="113"/>
      <c r="N42" s="114"/>
      <c r="O42" s="114"/>
    </row>
    <row r="43" spans="2:16" ht="15.75" x14ac:dyDescent="0.25">
      <c r="B43" s="115" t="s">
        <v>26</v>
      </c>
      <c r="C43" s="116">
        <v>1371352</v>
      </c>
      <c r="D43" s="117">
        <v>2.5766228714830142E-2</v>
      </c>
      <c r="E43" s="116">
        <v>441622</v>
      </c>
      <c r="F43" s="117">
        <f t="shared" si="3"/>
        <v>-0.6779659781004439</v>
      </c>
      <c r="G43" s="116">
        <v>752768</v>
      </c>
      <c r="H43" s="117">
        <f t="shared" si="3"/>
        <v>0.70455276231709463</v>
      </c>
      <c r="I43" s="116">
        <v>1490629</v>
      </c>
      <c r="J43" s="117">
        <f t="shared" si="3"/>
        <v>0.98019708595476951</v>
      </c>
      <c r="K43" s="116">
        <v>1543103</v>
      </c>
      <c r="L43" s="117">
        <f t="shared" si="3"/>
        <v>3.5202588974184712E-2</v>
      </c>
      <c r="M43" s="116">
        <v>652775</v>
      </c>
      <c r="N43" s="117">
        <v>4.7461717562825134E-2</v>
      </c>
      <c r="O43" s="117">
        <v>0.17622203482673116</v>
      </c>
    </row>
    <row r="44" spans="2:16" ht="6" customHeight="1" x14ac:dyDescent="0.25"/>
    <row r="45" spans="2:16" x14ac:dyDescent="0.25">
      <c r="B45" s="103" t="s">
        <v>30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K46" s="77"/>
    </row>
    <row r="48" spans="2:16" ht="48.75" customHeight="1" thickBot="1" x14ac:dyDescent="0.3">
      <c r="B48" s="265" t="s">
        <v>241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89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90</v>
      </c>
    </row>
    <row r="50" spans="1:16" ht="22.5" thickTop="1" thickBot="1" x14ac:dyDescent="0.3">
      <c r="B50" s="107"/>
      <c r="C50" s="287" t="s">
        <v>52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60</v>
      </c>
      <c r="D52" s="110" t="str">
        <f>CONCATENATE("var ",RIGHT(2019,2),"/",RIGHT(2018,2))</f>
        <v>var 19/18</v>
      </c>
      <c r="E52" s="111" t="s">
        <v>60</v>
      </c>
      <c r="F52" s="110" t="str">
        <f>CONCATENATE("var ",RIGHT(E51,2),"/",RIGHT(E51-1,2))</f>
        <v>var 20/19</v>
      </c>
      <c r="G52" s="111" t="s">
        <v>60</v>
      </c>
      <c r="H52" s="110" t="str">
        <f>CONCATENATE("var ",RIGHT(G51,2),"/",RIGHT(G51-1,2))</f>
        <v>var 21/20</v>
      </c>
      <c r="I52" s="111" t="s">
        <v>60</v>
      </c>
      <c r="J52" s="110" t="str">
        <f>CONCATENATE("var ",RIGHT(I51,2),"/",RIGHT(I51-1,2))</f>
        <v>var 22/21</v>
      </c>
      <c r="K52" s="111" t="s">
        <v>60</v>
      </c>
      <c r="L52" s="110" t="str">
        <f>CONCATENATE("var ",RIGHT(K51,2),"/",RIGHT(K51-1,2))</f>
        <v>var 23/22</v>
      </c>
      <c r="M52" s="111" t="s">
        <v>60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62</v>
      </c>
      <c r="C53" s="113">
        <v>85879</v>
      </c>
      <c r="D53" s="114">
        <v>8.9295906848133599E-2</v>
      </c>
      <c r="E53" s="113">
        <v>97322</v>
      </c>
      <c r="F53" s="114">
        <f t="shared" ref="F53:L65" si="6">IFERROR(E53/C53-1,"-")</f>
        <v>0.13324561301365878</v>
      </c>
      <c r="G53" s="113">
        <v>11597</v>
      </c>
      <c r="H53" s="114">
        <f t="shared" si="6"/>
        <v>-0.88083886479932594</v>
      </c>
      <c r="I53" s="113">
        <v>77462</v>
      </c>
      <c r="J53" s="114">
        <f t="shared" si="6"/>
        <v>5.6794860739846511</v>
      </c>
      <c r="K53" s="113">
        <v>102022</v>
      </c>
      <c r="L53" s="114">
        <f t="shared" si="6"/>
        <v>0.31705868683999894</v>
      </c>
      <c r="M53" s="113">
        <v>111169</v>
      </c>
      <c r="N53" s="114">
        <f t="shared" ref="N53:N57" si="7">IFERROR(M53/K53-1,"-")</f>
        <v>8.9657132775283754E-2</v>
      </c>
      <c r="O53" s="114">
        <f>M53/C53-1</f>
        <v>0.29448409972170153</v>
      </c>
    </row>
    <row r="54" spans="1:16" x14ac:dyDescent="0.25">
      <c r="A54" s="1">
        <v>2</v>
      </c>
      <c r="B54" s="112" t="s">
        <v>64</v>
      </c>
      <c r="C54" s="113">
        <v>85984</v>
      </c>
      <c r="D54" s="114">
        <v>4.317864725508036E-2</v>
      </c>
      <c r="E54" s="113">
        <v>105589</v>
      </c>
      <c r="F54" s="114">
        <f t="shared" si="6"/>
        <v>0.22800753628582071</v>
      </c>
      <c r="G54" s="113">
        <v>14910</v>
      </c>
      <c r="H54" s="114">
        <f t="shared" si="6"/>
        <v>-0.85879210902650849</v>
      </c>
      <c r="I54" s="113">
        <v>101190</v>
      </c>
      <c r="J54" s="114">
        <f t="shared" si="6"/>
        <v>5.7867203219315897</v>
      </c>
      <c r="K54" s="113">
        <v>107203</v>
      </c>
      <c r="L54" s="114">
        <f t="shared" si="6"/>
        <v>5.9422867872319429E-2</v>
      </c>
      <c r="M54" s="113">
        <v>111828</v>
      </c>
      <c r="N54" s="114">
        <f t="shared" si="7"/>
        <v>4.3142449371752711E-2</v>
      </c>
      <c r="O54" s="114">
        <f>IFERROR(M54/C54-1,"-")</f>
        <v>0.30056754745068859</v>
      </c>
    </row>
    <row r="55" spans="1:16" x14ac:dyDescent="0.25">
      <c r="A55" s="1">
        <v>3</v>
      </c>
      <c r="B55" s="112" t="s">
        <v>66</v>
      </c>
      <c r="C55" s="113">
        <v>100308</v>
      </c>
      <c r="D55" s="114">
        <v>7.1849888869892187E-2</v>
      </c>
      <c r="E55" s="113">
        <v>41066</v>
      </c>
      <c r="F55" s="114">
        <f t="shared" si="6"/>
        <v>-0.59060094907684335</v>
      </c>
      <c r="G55" s="113">
        <v>19532</v>
      </c>
      <c r="H55" s="114">
        <f t="shared" si="6"/>
        <v>-0.52437539570447567</v>
      </c>
      <c r="I55" s="113">
        <v>109531</v>
      </c>
      <c r="J55" s="114">
        <f t="shared" si="6"/>
        <v>4.6077718615605159</v>
      </c>
      <c r="K55" s="113">
        <v>110890</v>
      </c>
      <c r="L55" s="114">
        <f t="shared" si="6"/>
        <v>1.2407446293743352E-2</v>
      </c>
      <c r="M55" s="113">
        <v>127256</v>
      </c>
      <c r="N55" s="114">
        <f t="shared" si="7"/>
        <v>0.14758769952204887</v>
      </c>
      <c r="O55" s="114">
        <f t="shared" ref="O55:O57" si="8">IFERROR(M55/C55-1,"-")</f>
        <v>0.26865255014555167</v>
      </c>
    </row>
    <row r="56" spans="1:16" x14ac:dyDescent="0.25">
      <c r="A56" s="1">
        <v>4</v>
      </c>
      <c r="B56" s="112" t="s">
        <v>68</v>
      </c>
      <c r="C56" s="113">
        <v>95760</v>
      </c>
      <c r="D56" s="114">
        <v>4.524368280303448E-2</v>
      </c>
      <c r="E56" s="113">
        <v>0</v>
      </c>
      <c r="F56" s="114">
        <f t="shared" si="6"/>
        <v>-1</v>
      </c>
      <c r="G56" s="113">
        <v>25134</v>
      </c>
      <c r="H56" s="114" t="str">
        <f t="shared" si="6"/>
        <v>-</v>
      </c>
      <c r="I56" s="113">
        <v>126772</v>
      </c>
      <c r="J56" s="114">
        <f t="shared" si="6"/>
        <v>4.043844990849049</v>
      </c>
      <c r="K56" s="113">
        <v>123429</v>
      </c>
      <c r="L56" s="114">
        <f t="shared" si="6"/>
        <v>-2.6370176379642229E-2</v>
      </c>
      <c r="M56" s="113">
        <v>117947</v>
      </c>
      <c r="N56" s="114">
        <f t="shared" si="7"/>
        <v>-4.4414197635887831E-2</v>
      </c>
      <c r="O56" s="114">
        <f t="shared" si="8"/>
        <v>0.23169381787802834</v>
      </c>
    </row>
    <row r="57" spans="1:16" x14ac:dyDescent="0.25">
      <c r="A57" s="1">
        <v>5</v>
      </c>
      <c r="B57" s="112" t="s">
        <v>70</v>
      </c>
      <c r="C57" s="113">
        <v>93420</v>
      </c>
      <c r="D57" s="114">
        <v>8.0387190785136786E-2</v>
      </c>
      <c r="E57" s="113">
        <v>0</v>
      </c>
      <c r="F57" s="114">
        <f t="shared" si="6"/>
        <v>-1</v>
      </c>
      <c r="G57" s="113">
        <v>33045</v>
      </c>
      <c r="H57" s="114" t="str">
        <f t="shared" si="6"/>
        <v>-</v>
      </c>
      <c r="I57" s="113">
        <v>113457</v>
      </c>
      <c r="J57" s="114">
        <f t="shared" si="6"/>
        <v>2.4334089877439853</v>
      </c>
      <c r="K57" s="113">
        <v>111213</v>
      </c>
      <c r="L57" s="114">
        <f t="shared" si="6"/>
        <v>-1.9778418255374297E-2</v>
      </c>
      <c r="M57" s="113">
        <v>119801</v>
      </c>
      <c r="N57" s="114">
        <f t="shared" si="7"/>
        <v>7.7221188170447652E-2</v>
      </c>
      <c r="O57" s="114">
        <f t="shared" si="8"/>
        <v>0.28239135088846079</v>
      </c>
    </row>
    <row r="58" spans="1:16" x14ac:dyDescent="0.25">
      <c r="A58" s="1">
        <v>6</v>
      </c>
      <c r="B58" s="112" t="s">
        <v>72</v>
      </c>
      <c r="C58" s="113">
        <v>96008</v>
      </c>
      <c r="D58" s="114">
        <v>6.2199898214325255E-2</v>
      </c>
      <c r="E58" s="113">
        <v>0</v>
      </c>
      <c r="F58" s="114">
        <f t="shared" si="6"/>
        <v>-1</v>
      </c>
      <c r="G58" s="113">
        <v>43303</v>
      </c>
      <c r="H58" s="114" t="str">
        <f t="shared" si="6"/>
        <v>-</v>
      </c>
      <c r="I58" s="113">
        <v>110209</v>
      </c>
      <c r="J58" s="114">
        <f t="shared" si="6"/>
        <v>1.5450661616978039</v>
      </c>
      <c r="K58" s="113">
        <v>114600</v>
      </c>
      <c r="L58" s="114">
        <f t="shared" si="6"/>
        <v>3.984248110408406E-2</v>
      </c>
      <c r="M58" s="113"/>
      <c r="N58" s="114"/>
      <c r="O58" s="114"/>
    </row>
    <row r="59" spans="1:16" x14ac:dyDescent="0.25">
      <c r="A59" s="1">
        <v>7</v>
      </c>
      <c r="B59" s="112" t="s">
        <v>74</v>
      </c>
      <c r="C59" s="113">
        <v>100301</v>
      </c>
      <c r="D59" s="114">
        <v>4.8789669054216445E-2</v>
      </c>
      <c r="E59" s="113">
        <v>0</v>
      </c>
      <c r="F59" s="114">
        <f t="shared" si="6"/>
        <v>-1</v>
      </c>
      <c r="G59" s="113">
        <v>74597</v>
      </c>
      <c r="H59" s="114" t="str">
        <f t="shared" si="6"/>
        <v>-</v>
      </c>
      <c r="I59" s="113">
        <v>123042</v>
      </c>
      <c r="J59" s="114">
        <f t="shared" si="6"/>
        <v>0.64942289904419748</v>
      </c>
      <c r="K59" s="113">
        <v>118946</v>
      </c>
      <c r="L59" s="114">
        <f t="shared" si="6"/>
        <v>-3.3289445880268498E-2</v>
      </c>
      <c r="M59" s="113"/>
      <c r="N59" s="114"/>
      <c r="O59" s="114"/>
    </row>
    <row r="60" spans="1:16" x14ac:dyDescent="0.25">
      <c r="A60" s="1">
        <v>8</v>
      </c>
      <c r="B60" s="112" t="s">
        <v>76</v>
      </c>
      <c r="C60" s="113">
        <v>108308</v>
      </c>
      <c r="D60" s="114">
        <v>8.6775035119405874E-2</v>
      </c>
      <c r="E60" s="113">
        <v>40708</v>
      </c>
      <c r="F60" s="114">
        <f t="shared" si="6"/>
        <v>-0.62414595413081209</v>
      </c>
      <c r="G60" s="113">
        <v>92057</v>
      </c>
      <c r="H60" s="114">
        <f t="shared" si="6"/>
        <v>1.2613982509580426</v>
      </c>
      <c r="I60" s="113">
        <v>121901</v>
      </c>
      <c r="J60" s="114">
        <f t="shared" si="6"/>
        <v>0.32419044722291623</v>
      </c>
      <c r="K60" s="113">
        <v>120435</v>
      </c>
      <c r="L60" s="114">
        <f t="shared" si="6"/>
        <v>-1.202615236954574E-2</v>
      </c>
      <c r="M60" s="113"/>
      <c r="N60" s="114"/>
      <c r="O60" s="114"/>
    </row>
    <row r="61" spans="1:16" x14ac:dyDescent="0.25">
      <c r="A61" s="1">
        <v>9</v>
      </c>
      <c r="B61" s="112" t="s">
        <v>78</v>
      </c>
      <c r="C61" s="113">
        <v>92717</v>
      </c>
      <c r="D61" s="114">
        <v>2.3569804155350926E-2</v>
      </c>
      <c r="E61" s="113">
        <v>28487</v>
      </c>
      <c r="F61" s="114">
        <f t="shared" si="6"/>
        <v>-0.69275321677793711</v>
      </c>
      <c r="G61" s="113">
        <v>84214</v>
      </c>
      <c r="H61" s="114">
        <f t="shared" si="6"/>
        <v>1.9562256467862533</v>
      </c>
      <c r="I61" s="113">
        <v>103802</v>
      </c>
      <c r="J61" s="114">
        <f t="shared" si="6"/>
        <v>0.2325979053364049</v>
      </c>
      <c r="K61" s="113">
        <v>112485</v>
      </c>
      <c r="L61" s="114">
        <f t="shared" si="6"/>
        <v>8.3649640662029734E-2</v>
      </c>
      <c r="M61" s="113"/>
      <c r="N61" s="114"/>
      <c r="O61" s="114"/>
    </row>
    <row r="62" spans="1:16" x14ac:dyDescent="0.25">
      <c r="A62" s="1">
        <v>10</v>
      </c>
      <c r="B62" s="112" t="s">
        <v>80</v>
      </c>
      <c r="C62" s="113">
        <v>108418</v>
      </c>
      <c r="D62" s="114">
        <v>8.5489167341090688E-3</v>
      </c>
      <c r="E62" s="113">
        <v>22497</v>
      </c>
      <c r="F62" s="114">
        <f t="shared" si="6"/>
        <v>-0.79249755575642422</v>
      </c>
      <c r="G62" s="113">
        <v>107685</v>
      </c>
      <c r="H62" s="114">
        <f t="shared" si="6"/>
        <v>3.7866382184291236</v>
      </c>
      <c r="I62" s="113">
        <v>119950</v>
      </c>
      <c r="J62" s="114">
        <f t="shared" si="6"/>
        <v>0.11389701444026556</v>
      </c>
      <c r="K62" s="113">
        <v>128570</v>
      </c>
      <c r="L62" s="114">
        <f t="shared" si="6"/>
        <v>7.1863276365152107E-2</v>
      </c>
      <c r="M62" s="113"/>
      <c r="N62" s="114"/>
      <c r="O62" s="114"/>
    </row>
    <row r="63" spans="1:16" x14ac:dyDescent="0.25">
      <c r="A63" s="1">
        <v>11</v>
      </c>
      <c r="B63" s="112" t="s">
        <v>82</v>
      </c>
      <c r="C63" s="113">
        <v>92532</v>
      </c>
      <c r="D63" s="114">
        <v>6.9808310403033813E-2</v>
      </c>
      <c r="E63" s="113">
        <v>15805</v>
      </c>
      <c r="F63" s="114">
        <f t="shared" si="6"/>
        <v>-0.82919422470064408</v>
      </c>
      <c r="G63" s="113">
        <v>94309</v>
      </c>
      <c r="H63" s="114">
        <f t="shared" si="6"/>
        <v>4.9670357481809555</v>
      </c>
      <c r="I63" s="113">
        <v>107416</v>
      </c>
      <c r="J63" s="114">
        <f t="shared" si="6"/>
        <v>0.13897931268489749</v>
      </c>
      <c r="K63" s="113">
        <v>111535</v>
      </c>
      <c r="L63" s="114">
        <f t="shared" si="6"/>
        <v>3.8346242645415973E-2</v>
      </c>
      <c r="M63" s="113"/>
      <c r="N63" s="114"/>
      <c r="O63" s="114"/>
    </row>
    <row r="64" spans="1:16" x14ac:dyDescent="0.25">
      <c r="A64" s="1">
        <v>12</v>
      </c>
      <c r="B64" s="112" t="s">
        <v>84</v>
      </c>
      <c r="C64" s="113">
        <v>97485</v>
      </c>
      <c r="D64" s="114">
        <v>8.9096190369791106E-2</v>
      </c>
      <c r="E64" s="113">
        <v>21712</v>
      </c>
      <c r="F64" s="114">
        <f t="shared" si="6"/>
        <v>-0.77727855567523207</v>
      </c>
      <c r="G64" s="113">
        <v>87439</v>
      </c>
      <c r="H64" s="114">
        <f t="shared" si="6"/>
        <v>3.0272199705232126</v>
      </c>
      <c r="I64" s="113">
        <v>110632</v>
      </c>
      <c r="J64" s="114">
        <f t="shared" si="6"/>
        <v>0.26524777273299094</v>
      </c>
      <c r="K64" s="113">
        <v>116159</v>
      </c>
      <c r="L64" s="114">
        <f t="shared" si="6"/>
        <v>4.9958420710102036E-2</v>
      </c>
      <c r="M64" s="113"/>
      <c r="N64" s="114"/>
      <c r="O64" s="114"/>
    </row>
    <row r="65" spans="1:16" ht="15.75" x14ac:dyDescent="0.25">
      <c r="B65" s="115" t="s">
        <v>26</v>
      </c>
      <c r="C65" s="116">
        <v>1157120</v>
      </c>
      <c r="D65" s="117">
        <v>5.8956820640286622E-2</v>
      </c>
      <c r="E65" s="116">
        <v>398770</v>
      </c>
      <c r="F65" s="117">
        <f t="shared" si="6"/>
        <v>-0.65537714325221241</v>
      </c>
      <c r="G65" s="116">
        <v>687822</v>
      </c>
      <c r="H65" s="117">
        <f t="shared" si="6"/>
        <v>0.72485894124432626</v>
      </c>
      <c r="I65" s="116">
        <v>1325364</v>
      </c>
      <c r="J65" s="117">
        <f t="shared" si="6"/>
        <v>0.92689969207149514</v>
      </c>
      <c r="K65" s="116">
        <v>1377487</v>
      </c>
      <c r="L65" s="117">
        <f t="shared" si="6"/>
        <v>3.9327309327852555E-2</v>
      </c>
      <c r="M65" s="116">
        <v>588001</v>
      </c>
      <c r="N65" s="117">
        <v>5.9925336678942287E-2</v>
      </c>
      <c r="O65" s="117">
        <v>0.27451983413929959</v>
      </c>
    </row>
    <row r="66" spans="1:16" ht="6" customHeight="1" x14ac:dyDescent="0.25"/>
    <row r="67" spans="1:16" x14ac:dyDescent="0.25">
      <c r="B67" s="103" t="s">
        <v>30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5" t="s">
        <v>242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92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93</v>
      </c>
    </row>
    <row r="72" spans="1:16" ht="22.5" thickTop="1" thickBot="1" x14ac:dyDescent="0.3">
      <c r="B72" s="107"/>
      <c r="C72" s="287" t="s">
        <v>53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60</v>
      </c>
      <c r="D74" s="110" t="str">
        <f>CONCATENATE("var ",RIGHT(2019,2),"/",RIGHT(2018,2))</f>
        <v>var 19/18</v>
      </c>
      <c r="E74" s="111" t="s">
        <v>60</v>
      </c>
      <c r="F74" s="110" t="str">
        <f>CONCATENATE("var ",RIGHT(E73,2),"/",RIGHT(E73-1,2))</f>
        <v>var 20/19</v>
      </c>
      <c r="G74" s="111" t="s">
        <v>60</v>
      </c>
      <c r="H74" s="110" t="str">
        <f>CONCATENATE("var ",RIGHT(G73,2),"/",RIGHT(G73-1,2))</f>
        <v>var 21/20</v>
      </c>
      <c r="I74" s="111" t="s">
        <v>60</v>
      </c>
      <c r="J74" s="110" t="str">
        <f>CONCATENATE("var ",RIGHT(I73,2),"/",RIGHT(I73-1,2))</f>
        <v>var 22/21</v>
      </c>
      <c r="K74" s="111" t="s">
        <v>60</v>
      </c>
      <c r="L74" s="110" t="str">
        <f>CONCATENATE("var ",RIGHT(K73,2),"/",RIGHT(K73-1,2))</f>
        <v>var 23/22</v>
      </c>
      <c r="M74" s="111" t="s">
        <v>60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62</v>
      </c>
      <c r="C75" s="113">
        <v>17883</v>
      </c>
      <c r="D75" s="114">
        <v>-1.3242840589306359E-2</v>
      </c>
      <c r="E75" s="113">
        <v>14057</v>
      </c>
      <c r="F75" s="114">
        <f t="shared" ref="F75:L87" si="9">IFERROR(E75/C75-1,"-")</f>
        <v>-0.2139462058938657</v>
      </c>
      <c r="G75" s="113">
        <v>505</v>
      </c>
      <c r="H75" s="114">
        <f t="shared" si="9"/>
        <v>-0.96407483815892436</v>
      </c>
      <c r="I75" s="113">
        <v>8743</v>
      </c>
      <c r="J75" s="114">
        <f t="shared" si="9"/>
        <v>16.312871287128711</v>
      </c>
      <c r="K75" s="113">
        <v>13938</v>
      </c>
      <c r="L75" s="114">
        <f t="shared" si="9"/>
        <v>0.59418963742422504</v>
      </c>
      <c r="M75" s="113">
        <v>11745</v>
      </c>
      <c r="N75" s="114">
        <f t="shared" ref="N75:N79" si="10">IFERROR(M75/K75-1,"-")</f>
        <v>-0.15733964700817904</v>
      </c>
      <c r="O75" s="114">
        <f>M75/C75-1</f>
        <v>-0.34323100150981378</v>
      </c>
    </row>
    <row r="76" spans="1:16" x14ac:dyDescent="0.25">
      <c r="A76" s="1">
        <v>2</v>
      </c>
      <c r="B76" s="112" t="s">
        <v>64</v>
      </c>
      <c r="C76" s="113">
        <v>15626</v>
      </c>
      <c r="D76" s="114">
        <v>-0.15585327643023072</v>
      </c>
      <c r="E76" s="113">
        <v>15058</v>
      </c>
      <c r="F76" s="114">
        <f t="shared" si="9"/>
        <v>-3.6349673620888256E-2</v>
      </c>
      <c r="G76" s="113">
        <v>630</v>
      </c>
      <c r="H76" s="114">
        <f t="shared" si="9"/>
        <v>-0.95816177447204143</v>
      </c>
      <c r="I76" s="113">
        <v>12469</v>
      </c>
      <c r="J76" s="114">
        <f t="shared" si="9"/>
        <v>18.792063492063491</v>
      </c>
      <c r="K76" s="113">
        <v>13477</v>
      </c>
      <c r="L76" s="114">
        <f t="shared" si="9"/>
        <v>8.0840484401315305E-2</v>
      </c>
      <c r="M76" s="113">
        <v>12352</v>
      </c>
      <c r="N76" s="114">
        <f t="shared" si="10"/>
        <v>-8.3475550938636234E-2</v>
      </c>
      <c r="O76" s="114">
        <f>IFERROR(M76/C76-1,"-")</f>
        <v>-0.20952259055420452</v>
      </c>
    </row>
    <row r="77" spans="1:16" x14ac:dyDescent="0.25">
      <c r="A77" s="1">
        <v>3</v>
      </c>
      <c r="B77" s="112" t="s">
        <v>66</v>
      </c>
      <c r="C77" s="113">
        <v>19873</v>
      </c>
      <c r="D77" s="114">
        <v>-0.10429530806328025</v>
      </c>
      <c r="E77" s="113">
        <v>6732</v>
      </c>
      <c r="F77" s="114">
        <f t="shared" si="9"/>
        <v>-0.66124893071000856</v>
      </c>
      <c r="G77" s="113">
        <v>307</v>
      </c>
      <c r="H77" s="114">
        <f t="shared" si="9"/>
        <v>-0.95439691027926321</v>
      </c>
      <c r="I77" s="113">
        <v>13844</v>
      </c>
      <c r="J77" s="114">
        <f t="shared" si="9"/>
        <v>44.094462540716613</v>
      </c>
      <c r="K77" s="113">
        <v>13702</v>
      </c>
      <c r="L77" s="114">
        <f t="shared" si="9"/>
        <v>-1.0257151112395224E-2</v>
      </c>
      <c r="M77" s="113">
        <v>14761</v>
      </c>
      <c r="N77" s="114">
        <f t="shared" si="10"/>
        <v>7.7287987155159721E-2</v>
      </c>
      <c r="O77" s="114">
        <f t="shared" ref="O77:O79" si="11">IFERROR(M77/C77-1,"-")</f>
        <v>-0.25723343229507367</v>
      </c>
    </row>
    <row r="78" spans="1:16" x14ac:dyDescent="0.25">
      <c r="A78" s="1">
        <v>4</v>
      </c>
      <c r="B78" s="112" t="s">
        <v>68</v>
      </c>
      <c r="C78" s="113">
        <v>20172</v>
      </c>
      <c r="D78" s="114">
        <v>-3.4278054385292966E-2</v>
      </c>
      <c r="E78" s="113">
        <v>0</v>
      </c>
      <c r="F78" s="114">
        <f t="shared" si="9"/>
        <v>-1</v>
      </c>
      <c r="G78" s="113">
        <v>356</v>
      </c>
      <c r="H78" s="114" t="str">
        <f t="shared" si="9"/>
        <v>-</v>
      </c>
      <c r="I78" s="113">
        <v>14722</v>
      </c>
      <c r="J78" s="114">
        <f t="shared" si="9"/>
        <v>40.353932584269664</v>
      </c>
      <c r="K78" s="113">
        <v>14381</v>
      </c>
      <c r="L78" s="114">
        <f t="shared" si="9"/>
        <v>-2.3162613775302265E-2</v>
      </c>
      <c r="M78" s="113">
        <v>12980</v>
      </c>
      <c r="N78" s="114">
        <f t="shared" si="10"/>
        <v>-9.7420207217856936E-2</v>
      </c>
      <c r="O78" s="114">
        <f t="shared" si="11"/>
        <v>-0.35653380924053146</v>
      </c>
    </row>
    <row r="79" spans="1:16" x14ac:dyDescent="0.25">
      <c r="A79" s="1">
        <v>5</v>
      </c>
      <c r="B79" s="112" t="s">
        <v>70</v>
      </c>
      <c r="C79" s="113">
        <v>20071</v>
      </c>
      <c r="D79" s="114">
        <v>0.10213607160507387</v>
      </c>
      <c r="E79" s="113">
        <v>0</v>
      </c>
      <c r="F79" s="114">
        <f t="shared" si="9"/>
        <v>-1</v>
      </c>
      <c r="G79" s="113">
        <v>317</v>
      </c>
      <c r="H79" s="114" t="str">
        <f t="shared" si="9"/>
        <v>-</v>
      </c>
      <c r="I79" s="113">
        <v>11687</v>
      </c>
      <c r="J79" s="114">
        <f t="shared" si="9"/>
        <v>35.867507886435334</v>
      </c>
      <c r="K79" s="113">
        <v>12942</v>
      </c>
      <c r="L79" s="114">
        <f t="shared" si="9"/>
        <v>0.10738427312398402</v>
      </c>
      <c r="M79" s="113">
        <v>12936</v>
      </c>
      <c r="N79" s="114">
        <f t="shared" si="10"/>
        <v>-4.6360686138158247E-4</v>
      </c>
      <c r="O79" s="114">
        <f t="shared" si="11"/>
        <v>-0.35548801753774106</v>
      </c>
    </row>
    <row r="80" spans="1:16" x14ac:dyDescent="0.25">
      <c r="A80" s="1">
        <v>6</v>
      </c>
      <c r="B80" s="112" t="s">
        <v>72</v>
      </c>
      <c r="C80" s="113">
        <v>18194</v>
      </c>
      <c r="D80" s="114">
        <v>-3.7558188743123111E-2</v>
      </c>
      <c r="E80" s="113">
        <v>0</v>
      </c>
      <c r="F80" s="114">
        <f t="shared" si="9"/>
        <v>-1</v>
      </c>
      <c r="G80" s="113">
        <v>1544</v>
      </c>
      <c r="H80" s="114" t="str">
        <f t="shared" si="9"/>
        <v>-</v>
      </c>
      <c r="I80" s="113">
        <v>13590</v>
      </c>
      <c r="J80" s="114">
        <f t="shared" si="9"/>
        <v>7.8018134715025909</v>
      </c>
      <c r="K80" s="113">
        <v>13351</v>
      </c>
      <c r="L80" s="114">
        <f t="shared" si="9"/>
        <v>-1.7586460632818213E-2</v>
      </c>
      <c r="M80" s="113"/>
      <c r="N80" s="114"/>
      <c r="O80" s="114"/>
    </row>
    <row r="81" spans="1:16" x14ac:dyDescent="0.25">
      <c r="A81" s="1">
        <v>7</v>
      </c>
      <c r="B81" s="112" t="s">
        <v>74</v>
      </c>
      <c r="C81" s="113">
        <v>18339</v>
      </c>
      <c r="D81" s="114">
        <v>-0.14283711147464362</v>
      </c>
      <c r="E81" s="113">
        <v>0</v>
      </c>
      <c r="F81" s="114">
        <f t="shared" si="9"/>
        <v>-1</v>
      </c>
      <c r="G81" s="113">
        <v>6334</v>
      </c>
      <c r="H81" s="114" t="str">
        <f t="shared" si="9"/>
        <v>-</v>
      </c>
      <c r="I81" s="113">
        <v>15611</v>
      </c>
      <c r="J81" s="114">
        <f t="shared" si="9"/>
        <v>1.4646353015472053</v>
      </c>
      <c r="K81" s="113">
        <v>14707</v>
      </c>
      <c r="L81" s="114">
        <f t="shared" si="9"/>
        <v>-5.7907885465376951E-2</v>
      </c>
      <c r="M81" s="113"/>
      <c r="N81" s="114"/>
      <c r="O81" s="114"/>
    </row>
    <row r="82" spans="1:16" x14ac:dyDescent="0.25">
      <c r="A82" s="1">
        <v>8</v>
      </c>
      <c r="B82" s="112" t="s">
        <v>76</v>
      </c>
      <c r="C82" s="113">
        <v>19084</v>
      </c>
      <c r="D82" s="114">
        <v>-0.14090213378950212</v>
      </c>
      <c r="E82" s="113">
        <v>3200</v>
      </c>
      <c r="F82" s="114">
        <f t="shared" si="9"/>
        <v>-0.83232026828757077</v>
      </c>
      <c r="G82" s="113">
        <v>8523</v>
      </c>
      <c r="H82" s="114">
        <f t="shared" si="9"/>
        <v>1.6634375000000001</v>
      </c>
      <c r="I82" s="113">
        <v>16121</v>
      </c>
      <c r="J82" s="114">
        <f t="shared" si="9"/>
        <v>0.89147013962219868</v>
      </c>
      <c r="K82" s="113">
        <v>14481</v>
      </c>
      <c r="L82" s="114">
        <f t="shared" si="9"/>
        <v>-0.10173066186961111</v>
      </c>
      <c r="M82" s="113"/>
      <c r="N82" s="114"/>
      <c r="O82" s="114"/>
    </row>
    <row r="83" spans="1:16" x14ac:dyDescent="0.25">
      <c r="A83" s="1">
        <v>9</v>
      </c>
      <c r="B83" s="112" t="s">
        <v>78</v>
      </c>
      <c r="C83" s="113">
        <v>15611</v>
      </c>
      <c r="D83" s="114">
        <v>-0.20708045509955297</v>
      </c>
      <c r="E83" s="113">
        <v>558</v>
      </c>
      <c r="F83" s="114">
        <f t="shared" si="9"/>
        <v>-0.96425597335212354</v>
      </c>
      <c r="G83" s="113">
        <v>8502</v>
      </c>
      <c r="H83" s="114">
        <f t="shared" si="9"/>
        <v>14.236559139784946</v>
      </c>
      <c r="I83" s="113">
        <v>13194</v>
      </c>
      <c r="J83" s="114">
        <f t="shared" si="9"/>
        <v>0.55187014820042335</v>
      </c>
      <c r="K83" s="113">
        <v>12752</v>
      </c>
      <c r="L83" s="114">
        <f t="shared" si="9"/>
        <v>-3.3500075792026629E-2</v>
      </c>
      <c r="M83" s="113"/>
      <c r="N83" s="114"/>
      <c r="O83" s="114"/>
    </row>
    <row r="84" spans="1:16" x14ac:dyDescent="0.25">
      <c r="A84" s="1">
        <v>10</v>
      </c>
      <c r="B84" s="112" t="s">
        <v>80</v>
      </c>
      <c r="C84" s="113">
        <v>18619</v>
      </c>
      <c r="D84" s="114">
        <v>-0.1580827492652046</v>
      </c>
      <c r="E84" s="113">
        <v>540</v>
      </c>
      <c r="F84" s="114">
        <f t="shared" si="9"/>
        <v>-0.97099736827971428</v>
      </c>
      <c r="G84" s="113">
        <v>14562</v>
      </c>
      <c r="H84" s="114">
        <f t="shared" si="9"/>
        <v>25.966666666666665</v>
      </c>
      <c r="I84" s="113">
        <v>15248</v>
      </c>
      <c r="J84" s="114">
        <f t="shared" si="9"/>
        <v>4.7108913610767855E-2</v>
      </c>
      <c r="K84" s="113">
        <v>15023</v>
      </c>
      <c r="L84" s="114">
        <f t="shared" si="9"/>
        <v>-1.4756033578174232E-2</v>
      </c>
      <c r="M84" s="113"/>
      <c r="N84" s="114"/>
      <c r="O84" s="114"/>
    </row>
    <row r="85" spans="1:16" x14ac:dyDescent="0.25">
      <c r="A85" s="1">
        <v>11</v>
      </c>
      <c r="B85" s="112" t="s">
        <v>82</v>
      </c>
      <c r="C85" s="113">
        <v>15490</v>
      </c>
      <c r="D85" s="114">
        <v>-0.19436209497061419</v>
      </c>
      <c r="E85" s="113">
        <v>489</v>
      </c>
      <c r="F85" s="114">
        <f t="shared" si="9"/>
        <v>-0.96843124596513874</v>
      </c>
      <c r="G85" s="113">
        <v>12239</v>
      </c>
      <c r="H85" s="114">
        <f t="shared" si="9"/>
        <v>24.028629856850717</v>
      </c>
      <c r="I85" s="113">
        <v>14087</v>
      </c>
      <c r="J85" s="114">
        <f t="shared" si="9"/>
        <v>0.15099272816406573</v>
      </c>
      <c r="K85" s="113">
        <v>13185</v>
      </c>
      <c r="L85" s="114">
        <f t="shared" si="9"/>
        <v>-6.4030666572016726E-2</v>
      </c>
      <c r="M85" s="113"/>
      <c r="N85" s="114"/>
      <c r="O85" s="114"/>
    </row>
    <row r="86" spans="1:16" x14ac:dyDescent="0.25">
      <c r="A86" s="1">
        <v>12</v>
      </c>
      <c r="B86" s="112" t="s">
        <v>84</v>
      </c>
      <c r="C86" s="113">
        <v>15270</v>
      </c>
      <c r="D86" s="114">
        <v>-0.32861413999296518</v>
      </c>
      <c r="E86" s="113">
        <v>581</v>
      </c>
      <c r="F86" s="114">
        <f t="shared" si="9"/>
        <v>-0.9619515389652914</v>
      </c>
      <c r="G86" s="113">
        <v>11127</v>
      </c>
      <c r="H86" s="114">
        <f t="shared" si="9"/>
        <v>18.151462994836489</v>
      </c>
      <c r="I86" s="113">
        <v>15949</v>
      </c>
      <c r="J86" s="114">
        <f t="shared" si="9"/>
        <v>0.43336029477846671</v>
      </c>
      <c r="K86" s="113">
        <v>13677</v>
      </c>
      <c r="L86" s="114">
        <f t="shared" si="9"/>
        <v>-0.14245407235563357</v>
      </c>
      <c r="M86" s="113"/>
      <c r="N86" s="114"/>
      <c r="O86" s="114"/>
    </row>
    <row r="87" spans="1:16" ht="15.75" x14ac:dyDescent="0.25">
      <c r="B87" s="115" t="s">
        <v>26</v>
      </c>
      <c r="C87" s="116">
        <v>214232</v>
      </c>
      <c r="D87" s="117">
        <v>-0.1227442292808969</v>
      </c>
      <c r="E87" s="116">
        <v>42852</v>
      </c>
      <c r="F87" s="117">
        <f t="shared" si="9"/>
        <v>-0.79997386011426863</v>
      </c>
      <c r="G87" s="116">
        <v>64946</v>
      </c>
      <c r="H87" s="117">
        <f t="shared" si="9"/>
        <v>0.51558853729114151</v>
      </c>
      <c r="I87" s="116">
        <v>165265</v>
      </c>
      <c r="J87" s="117">
        <f t="shared" si="9"/>
        <v>1.5446524805222799</v>
      </c>
      <c r="K87" s="116">
        <v>165616</v>
      </c>
      <c r="L87" s="117">
        <f t="shared" si="9"/>
        <v>2.1238616767009777E-3</v>
      </c>
      <c r="M87" s="116">
        <v>64774</v>
      </c>
      <c r="N87" s="117">
        <v>-5.3565166569257694E-2</v>
      </c>
      <c r="O87" s="117">
        <v>-0.30815487316421897</v>
      </c>
    </row>
    <row r="88" spans="1:16" ht="6" customHeight="1" x14ac:dyDescent="0.25"/>
    <row r="89" spans="1:16" x14ac:dyDescent="0.25">
      <c r="B89" s="103" t="s">
        <v>30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5" t="s">
        <v>243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105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106</v>
      </c>
    </row>
    <row r="94" spans="1:16" ht="22.5" thickTop="1" thickBot="1" x14ac:dyDescent="0.3">
      <c r="B94" s="119" t="s">
        <v>87</v>
      </c>
      <c r="C94" s="287" t="s">
        <v>28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60</v>
      </c>
      <c r="D96" s="110" t="str">
        <f>CONCATENATE("var ",RIGHT(2019,2),"/",RIGHT(2018,2))</f>
        <v>var 19/18</v>
      </c>
      <c r="E96" s="111" t="s">
        <v>60</v>
      </c>
      <c r="F96" s="110" t="str">
        <f>CONCATENATE("var ",RIGHT(E95,2),"/",RIGHT(E95-1,2))</f>
        <v>var 20/19</v>
      </c>
      <c r="G96" s="111" t="s">
        <v>60</v>
      </c>
      <c r="H96" s="110" t="str">
        <f>CONCATENATE("var ",RIGHT(G95,2),"/",RIGHT(G95-1,2))</f>
        <v>var 21/20</v>
      </c>
      <c r="I96" s="111" t="s">
        <v>60</v>
      </c>
      <c r="J96" s="110" t="str">
        <f>CONCATENATE("var ",RIGHT(I95,2),"/",RIGHT(I95-1,2))</f>
        <v>var 22/21</v>
      </c>
      <c r="K96" s="111" t="s">
        <v>60</v>
      </c>
      <c r="L96" s="110" t="str">
        <f>CONCATENATE("var ",RIGHT(K95,2),"/",RIGHT(K95-1,2))</f>
        <v>var 23/22</v>
      </c>
      <c r="M96" s="111" t="s">
        <v>60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62</v>
      </c>
      <c r="C97" s="113">
        <v>27665</v>
      </c>
      <c r="D97" s="114">
        <v>3.9191493994266136E-3</v>
      </c>
      <c r="E97" s="113">
        <v>26721</v>
      </c>
      <c r="F97" s="114">
        <f t="shared" ref="F97:L109" si="12">IFERROR(E97/C97-1,"-")</f>
        <v>-3.4122537502259132E-2</v>
      </c>
      <c r="G97" s="113">
        <v>3080</v>
      </c>
      <c r="H97" s="114">
        <f t="shared" si="12"/>
        <v>-0.88473485273754726</v>
      </c>
      <c r="I97" s="113">
        <v>13744</v>
      </c>
      <c r="J97" s="114">
        <f t="shared" si="12"/>
        <v>3.4623376623376627</v>
      </c>
      <c r="K97" s="113">
        <v>23642</v>
      </c>
      <c r="L97" s="114">
        <f t="shared" si="12"/>
        <v>0.72016880093131541</v>
      </c>
      <c r="M97" s="113">
        <v>28011</v>
      </c>
      <c r="N97" s="114">
        <f t="shared" ref="N97:N101" si="13">IFERROR(M97/K97-1,"-")</f>
        <v>0.18479824041959225</v>
      </c>
      <c r="O97" s="114">
        <f>M97/C97-1</f>
        <v>1.2506777516717804E-2</v>
      </c>
    </row>
    <row r="98" spans="2:15" x14ac:dyDescent="0.25">
      <c r="B98" s="112" t="s">
        <v>64</v>
      </c>
      <c r="C98" s="113">
        <v>28211</v>
      </c>
      <c r="D98" s="114">
        <v>3.0350620891161473E-2</v>
      </c>
      <c r="E98" s="113">
        <v>27703</v>
      </c>
      <c r="F98" s="114">
        <f t="shared" si="12"/>
        <v>-1.8007160327531802E-2</v>
      </c>
      <c r="G98" s="113">
        <v>3807</v>
      </c>
      <c r="H98" s="114">
        <f t="shared" si="12"/>
        <v>-0.86257806013789118</v>
      </c>
      <c r="I98" s="113">
        <v>17238</v>
      </c>
      <c r="J98" s="114">
        <f t="shared" si="12"/>
        <v>3.5279747832939323</v>
      </c>
      <c r="K98" s="113">
        <v>26350</v>
      </c>
      <c r="L98" s="114">
        <f t="shared" si="12"/>
        <v>0.52859960552268248</v>
      </c>
      <c r="M98" s="113">
        <v>30407</v>
      </c>
      <c r="N98" s="114">
        <f t="shared" si="13"/>
        <v>0.15396584440227712</v>
      </c>
      <c r="O98" s="114">
        <f>IFERROR(M98/C98-1,"-")</f>
        <v>7.7841976533976176E-2</v>
      </c>
    </row>
    <row r="99" spans="2:15" x14ac:dyDescent="0.25">
      <c r="B99" s="112" t="s">
        <v>66</v>
      </c>
      <c r="C99" s="113">
        <v>34858</v>
      </c>
      <c r="D99" s="114">
        <v>-1.3052464679067954E-2</v>
      </c>
      <c r="E99" s="113">
        <v>9922</v>
      </c>
      <c r="F99" s="114">
        <f t="shared" si="12"/>
        <v>-0.71535945837397441</v>
      </c>
      <c r="G99" s="113">
        <v>5137</v>
      </c>
      <c r="H99" s="114">
        <f t="shared" si="12"/>
        <v>-0.4822616407982262</v>
      </c>
      <c r="I99" s="113">
        <v>16928</v>
      </c>
      <c r="J99" s="114">
        <f t="shared" si="12"/>
        <v>2.2953085458438776</v>
      </c>
      <c r="K99" s="113">
        <v>29521</v>
      </c>
      <c r="L99" s="114">
        <f t="shared" si="12"/>
        <v>0.74391540642722109</v>
      </c>
      <c r="M99" s="113">
        <v>33910</v>
      </c>
      <c r="N99" s="114">
        <f t="shared" si="13"/>
        <v>0.14867382541241825</v>
      </c>
      <c r="O99" s="114">
        <f t="shared" ref="O99:O101" si="14">IFERROR(M99/C99-1,"-")</f>
        <v>-2.7196052556084704E-2</v>
      </c>
    </row>
    <row r="100" spans="2:15" x14ac:dyDescent="0.25">
      <c r="B100" s="112" t="s">
        <v>68</v>
      </c>
      <c r="C100" s="113">
        <v>38858</v>
      </c>
      <c r="D100" s="114">
        <v>0.37462855525682759</v>
      </c>
      <c r="E100" s="113">
        <v>0</v>
      </c>
      <c r="F100" s="114">
        <f t="shared" si="12"/>
        <v>-1</v>
      </c>
      <c r="G100" s="113">
        <v>7305</v>
      </c>
      <c r="H100" s="114" t="str">
        <f t="shared" si="12"/>
        <v>-</v>
      </c>
      <c r="I100" s="113">
        <v>24732</v>
      </c>
      <c r="J100" s="114">
        <f t="shared" si="12"/>
        <v>2.3856262833675563</v>
      </c>
      <c r="K100" s="113">
        <v>29815</v>
      </c>
      <c r="L100" s="114">
        <f t="shared" si="12"/>
        <v>0.20552320879831787</v>
      </c>
      <c r="M100" s="113">
        <v>27925</v>
      </c>
      <c r="N100" s="114">
        <f t="shared" si="13"/>
        <v>-6.3390910615461982E-2</v>
      </c>
      <c r="O100" s="114">
        <f t="shared" si="14"/>
        <v>-0.28135776416696689</v>
      </c>
    </row>
    <row r="101" spans="2:15" x14ac:dyDescent="0.25">
      <c r="B101" s="112" t="s">
        <v>70</v>
      </c>
      <c r="C101" s="113">
        <v>33804</v>
      </c>
      <c r="D101" s="114">
        <v>0.29596687624597462</v>
      </c>
      <c r="E101" s="113">
        <v>0</v>
      </c>
      <c r="F101" s="114">
        <f t="shared" si="12"/>
        <v>-1</v>
      </c>
      <c r="G101" s="113">
        <v>8652</v>
      </c>
      <c r="H101" s="114" t="str">
        <f t="shared" si="12"/>
        <v>-</v>
      </c>
      <c r="I101" s="113">
        <v>20702</v>
      </c>
      <c r="J101" s="114">
        <f t="shared" si="12"/>
        <v>1.3927415626444755</v>
      </c>
      <c r="K101" s="113">
        <v>26170</v>
      </c>
      <c r="L101" s="114">
        <f t="shared" si="12"/>
        <v>0.26412906965510574</v>
      </c>
      <c r="M101" s="113">
        <v>28824</v>
      </c>
      <c r="N101" s="114">
        <f t="shared" si="13"/>
        <v>0.10141383263278558</v>
      </c>
      <c r="O101" s="114">
        <f t="shared" si="14"/>
        <v>-0.14731984380546681</v>
      </c>
    </row>
    <row r="102" spans="2:15" x14ac:dyDescent="0.25">
      <c r="B102" s="112" t="s">
        <v>72</v>
      </c>
      <c r="C102" s="113">
        <v>36941</v>
      </c>
      <c r="D102" s="114">
        <v>6.4275424949582272E-2</v>
      </c>
      <c r="E102" s="113">
        <v>0</v>
      </c>
      <c r="F102" s="114">
        <f t="shared" si="12"/>
        <v>-1</v>
      </c>
      <c r="G102" s="113">
        <v>8692</v>
      </c>
      <c r="H102" s="114" t="str">
        <f t="shared" si="12"/>
        <v>-</v>
      </c>
      <c r="I102" s="113">
        <v>21190</v>
      </c>
      <c r="J102" s="114">
        <f t="shared" si="12"/>
        <v>1.4378739070409572</v>
      </c>
      <c r="K102" s="113">
        <v>29399</v>
      </c>
      <c r="L102" s="114">
        <f t="shared" si="12"/>
        <v>0.38739971684756958</v>
      </c>
      <c r="M102" s="113"/>
      <c r="N102" s="114"/>
      <c r="O102" s="114"/>
    </row>
    <row r="103" spans="2:15" x14ac:dyDescent="0.25">
      <c r="B103" s="112" t="s">
        <v>74</v>
      </c>
      <c r="C103" s="113">
        <v>37095</v>
      </c>
      <c r="D103" s="114">
        <v>7.3412813241507058E-2</v>
      </c>
      <c r="E103" s="113">
        <v>0</v>
      </c>
      <c r="F103" s="114">
        <f t="shared" si="12"/>
        <v>-1</v>
      </c>
      <c r="G103" s="113">
        <v>13213</v>
      </c>
      <c r="H103" s="114" t="str">
        <f t="shared" si="12"/>
        <v>-</v>
      </c>
      <c r="I103" s="113">
        <v>26190</v>
      </c>
      <c r="J103" s="114">
        <f t="shared" si="12"/>
        <v>0.9821388026943163</v>
      </c>
      <c r="K103" s="113">
        <v>30318</v>
      </c>
      <c r="L103" s="114">
        <f t="shared" si="12"/>
        <v>0.15761741122565875</v>
      </c>
      <c r="M103" s="113"/>
      <c r="N103" s="114"/>
      <c r="O103" s="114"/>
    </row>
    <row r="104" spans="2:15" x14ac:dyDescent="0.25">
      <c r="B104" s="112" t="s">
        <v>76</v>
      </c>
      <c r="C104" s="113">
        <v>37422</v>
      </c>
      <c r="D104" s="114">
        <v>-1.8568056648308406E-2</v>
      </c>
      <c r="E104" s="113">
        <v>8887</v>
      </c>
      <c r="F104" s="114">
        <f t="shared" si="12"/>
        <v>-0.76251937363048472</v>
      </c>
      <c r="G104" s="113">
        <v>17604</v>
      </c>
      <c r="H104" s="114">
        <f t="shared" si="12"/>
        <v>0.98087093507370327</v>
      </c>
      <c r="I104" s="113">
        <v>26652</v>
      </c>
      <c r="J104" s="114">
        <f t="shared" si="12"/>
        <v>0.51397409679618278</v>
      </c>
      <c r="K104" s="113">
        <v>32058</v>
      </c>
      <c r="L104" s="114">
        <f t="shared" si="12"/>
        <v>0.2028365601080595</v>
      </c>
      <c r="M104" s="113"/>
      <c r="N104" s="114"/>
      <c r="O104" s="114"/>
    </row>
    <row r="105" spans="2:15" x14ac:dyDescent="0.25">
      <c r="B105" s="112" t="s">
        <v>78</v>
      </c>
      <c r="C105" s="113">
        <v>28438</v>
      </c>
      <c r="D105" s="114">
        <v>-1.7346233586731152E-2</v>
      </c>
      <c r="E105" s="113">
        <v>8236</v>
      </c>
      <c r="F105" s="114">
        <f t="shared" si="12"/>
        <v>-0.71038750967015962</v>
      </c>
      <c r="G105" s="113">
        <v>12668</v>
      </c>
      <c r="H105" s="114">
        <f t="shared" si="12"/>
        <v>0.53812530354541033</v>
      </c>
      <c r="I105" s="113">
        <v>23399</v>
      </c>
      <c r="J105" s="114">
        <f t="shared" si="12"/>
        <v>0.84709504262709179</v>
      </c>
      <c r="K105" s="113">
        <v>27830</v>
      </c>
      <c r="L105" s="114">
        <f t="shared" si="12"/>
        <v>0.18936706696867378</v>
      </c>
      <c r="M105" s="113"/>
      <c r="N105" s="114"/>
      <c r="O105" s="114"/>
    </row>
    <row r="106" spans="2:15" x14ac:dyDescent="0.25">
      <c r="B106" s="112" t="s">
        <v>80</v>
      </c>
      <c r="C106" s="113">
        <v>31625</v>
      </c>
      <c r="D106" s="114">
        <v>-6.9113707944544189E-2</v>
      </c>
      <c r="E106" s="113">
        <v>6781</v>
      </c>
      <c r="F106" s="114">
        <f t="shared" si="12"/>
        <v>-0.78558102766798421</v>
      </c>
      <c r="G106" s="113">
        <v>16861</v>
      </c>
      <c r="H106" s="114">
        <f t="shared" si="12"/>
        <v>1.4865064149830407</v>
      </c>
      <c r="I106" s="113">
        <v>24075</v>
      </c>
      <c r="J106" s="114">
        <f t="shared" si="12"/>
        <v>0.42785125437399918</v>
      </c>
      <c r="K106" s="113">
        <v>28658</v>
      </c>
      <c r="L106" s="114">
        <f t="shared" si="12"/>
        <v>0.19036344755970913</v>
      </c>
      <c r="M106" s="113"/>
      <c r="N106" s="114"/>
      <c r="O106" s="114"/>
    </row>
    <row r="107" spans="2:15" x14ac:dyDescent="0.25">
      <c r="B107" s="112" t="s">
        <v>82</v>
      </c>
      <c r="C107" s="113">
        <v>28006</v>
      </c>
      <c r="D107" s="114">
        <v>-8.2552578130118626E-2</v>
      </c>
      <c r="E107" s="113">
        <v>6013</v>
      </c>
      <c r="F107" s="114">
        <f t="shared" si="12"/>
        <v>-0.78529600799828603</v>
      </c>
      <c r="G107" s="113">
        <v>15702</v>
      </c>
      <c r="H107" s="114">
        <f t="shared" si="12"/>
        <v>1.6113420921337105</v>
      </c>
      <c r="I107" s="113">
        <v>24176</v>
      </c>
      <c r="J107" s="114">
        <f t="shared" si="12"/>
        <v>0.53967647433447974</v>
      </c>
      <c r="K107" s="113">
        <v>29534</v>
      </c>
      <c r="L107" s="114">
        <f t="shared" si="12"/>
        <v>0.22162475181998675</v>
      </c>
      <c r="M107" s="113"/>
      <c r="N107" s="114"/>
      <c r="O107" s="114"/>
    </row>
    <row r="108" spans="2:15" x14ac:dyDescent="0.25">
      <c r="B108" s="112" t="s">
        <v>84</v>
      </c>
      <c r="C108" s="113">
        <v>28440</v>
      </c>
      <c r="D108" s="114">
        <v>-0.13253012048192769</v>
      </c>
      <c r="E108" s="113">
        <v>5431</v>
      </c>
      <c r="F108" s="114">
        <f t="shared" si="12"/>
        <v>-0.80903656821378345</v>
      </c>
      <c r="G108" s="113">
        <v>15556</v>
      </c>
      <c r="H108" s="114">
        <f t="shared" si="12"/>
        <v>1.8642975510955626</v>
      </c>
      <c r="I108" s="113">
        <v>27394</v>
      </c>
      <c r="J108" s="114">
        <f t="shared" si="12"/>
        <v>0.76099254307019804</v>
      </c>
      <c r="K108" s="113">
        <v>31934</v>
      </c>
      <c r="L108" s="114">
        <f t="shared" si="12"/>
        <v>0.16572972183689849</v>
      </c>
      <c r="M108" s="113"/>
      <c r="N108" s="114"/>
      <c r="O108" s="114"/>
    </row>
    <row r="109" spans="2:15" ht="15.75" x14ac:dyDescent="0.25">
      <c r="B109" s="115" t="s">
        <v>26</v>
      </c>
      <c r="C109" s="116">
        <v>391363</v>
      </c>
      <c r="D109" s="117">
        <v>3.4722258942971207E-2</v>
      </c>
      <c r="E109" s="116">
        <v>109245</v>
      </c>
      <c r="F109" s="117">
        <f t="shared" si="12"/>
        <v>-0.72086017329180319</v>
      </c>
      <c r="G109" s="116">
        <v>128277</v>
      </c>
      <c r="H109" s="117">
        <f t="shared" si="12"/>
        <v>0.17421392283399695</v>
      </c>
      <c r="I109" s="116">
        <v>266420</v>
      </c>
      <c r="J109" s="117">
        <f t="shared" si="12"/>
        <v>1.0769116833103363</v>
      </c>
      <c r="K109" s="116">
        <v>345229</v>
      </c>
      <c r="L109" s="117">
        <f t="shared" si="12"/>
        <v>0.29580737181893246</v>
      </c>
      <c r="M109" s="116">
        <v>149077</v>
      </c>
      <c r="N109" s="117">
        <v>0.10021550133581303</v>
      </c>
      <c r="O109" s="117">
        <v>-8.763372420377491E-2</v>
      </c>
    </row>
    <row r="110" spans="2:15" ht="6" customHeight="1" x14ac:dyDescent="0.25"/>
    <row r="111" spans="2:15" x14ac:dyDescent="0.25">
      <c r="B111" s="103" t="s">
        <v>30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1:11" x14ac:dyDescent="0.25">
      <c r="K114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202C2-95CB-4ADD-8607-68906978F6A8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244</v>
      </c>
      <c r="C4" s="265"/>
      <c r="D4" s="265"/>
      <c r="E4" s="1" t="s">
        <v>57</v>
      </c>
    </row>
    <row r="5" spans="1:5" ht="10.5" customHeight="1" thickBot="1" x14ac:dyDescent="0.3">
      <c r="B5" s="104"/>
      <c r="C5" s="105"/>
      <c r="D5" s="104"/>
      <c r="E5" s="1" t="s">
        <v>58</v>
      </c>
    </row>
    <row r="6" spans="1:5" ht="22.5" thickTop="1" thickBot="1" x14ac:dyDescent="0.3">
      <c r="B6" s="106" t="s">
        <v>26</v>
      </c>
      <c r="C6" s="287" t="s">
        <v>123</v>
      </c>
      <c r="D6" s="288"/>
    </row>
    <row r="7" spans="1:5" ht="16.5" thickTop="1" thickBot="1" x14ac:dyDescent="0.3">
      <c r="B7" s="83"/>
      <c r="C7" s="109" t="s">
        <v>129</v>
      </c>
      <c r="D7" s="110" t="s">
        <v>130</v>
      </c>
    </row>
    <row r="8" spans="1:5" x14ac:dyDescent="0.25">
      <c r="A8" s="1" t="s">
        <v>61</v>
      </c>
      <c r="B8" s="112">
        <v>2023</v>
      </c>
      <c r="C8" s="113">
        <v>1888332</v>
      </c>
      <c r="D8" s="114">
        <f t="shared" ref="D8:D9" si="0">C8/C9-1</f>
        <v>7.4717893467968199E-2</v>
      </c>
    </row>
    <row r="9" spans="1:5" x14ac:dyDescent="0.25">
      <c r="A9" s="1"/>
      <c r="B9" s="112">
        <v>2022</v>
      </c>
      <c r="C9" s="113">
        <v>1757049</v>
      </c>
      <c r="D9" s="114">
        <f t="shared" si="0"/>
        <v>0.99427838532651558</v>
      </c>
    </row>
    <row r="10" spans="1:5" x14ac:dyDescent="0.25">
      <c r="A10" s="1"/>
      <c r="B10" s="112">
        <v>2021</v>
      </c>
      <c r="C10" s="113">
        <v>881045</v>
      </c>
      <c r="D10" s="114">
        <f>C10/C11-1</f>
        <v>0.5993787974229714</v>
      </c>
    </row>
    <row r="11" spans="1:5" x14ac:dyDescent="0.25">
      <c r="A11" s="1" t="s">
        <v>63</v>
      </c>
      <c r="B11" s="112">
        <v>2020</v>
      </c>
      <c r="C11" s="113">
        <v>550867</v>
      </c>
      <c r="D11" s="114">
        <f t="shared" ref="D11:D20" si="1">C11/C12-1</f>
        <v>-0.68748946936969391</v>
      </c>
    </row>
    <row r="12" spans="1:5" x14ac:dyDescent="0.25">
      <c r="A12" s="1" t="s">
        <v>65</v>
      </c>
      <c r="B12" s="112">
        <v>2019</v>
      </c>
      <c r="C12" s="113">
        <v>1762715</v>
      </c>
      <c r="D12" s="114">
        <f t="shared" si="1"/>
        <v>2.7741256519166146E-2</v>
      </c>
    </row>
    <row r="13" spans="1:5" x14ac:dyDescent="0.25">
      <c r="A13" s="1" t="s">
        <v>67</v>
      </c>
      <c r="B13" s="112">
        <v>2018</v>
      </c>
      <c r="C13" s="113">
        <v>1715135</v>
      </c>
      <c r="D13" s="114">
        <f t="shared" si="1"/>
        <v>-3.1516435538234022E-2</v>
      </c>
    </row>
    <row r="14" spans="1:5" x14ac:dyDescent="0.25">
      <c r="A14" s="1" t="s">
        <v>69</v>
      </c>
      <c r="B14" s="112">
        <v>2017</v>
      </c>
      <c r="C14" s="113">
        <v>1770949</v>
      </c>
      <c r="D14" s="114">
        <f>C14/C15-1</f>
        <v>-1.4115642944822815E-2</v>
      </c>
    </row>
    <row r="15" spans="1:5" x14ac:dyDescent="0.25">
      <c r="A15" s="1" t="s">
        <v>71</v>
      </c>
      <c r="B15" s="112">
        <v>2016</v>
      </c>
      <c r="C15" s="113">
        <v>1796305</v>
      </c>
      <c r="D15" s="114">
        <f>C15/C16-1</f>
        <v>0.13194712259502084</v>
      </c>
    </row>
    <row r="16" spans="1:5" x14ac:dyDescent="0.25">
      <c r="A16" s="1" t="s">
        <v>73</v>
      </c>
      <c r="B16" s="112">
        <v>2015</v>
      </c>
      <c r="C16" s="113">
        <v>1586916</v>
      </c>
      <c r="D16" s="114">
        <f t="shared" si="1"/>
        <v>-7.0435653110632268E-2</v>
      </c>
    </row>
    <row r="17" spans="1:5" x14ac:dyDescent="0.25">
      <c r="A17" s="1" t="s">
        <v>75</v>
      </c>
      <c r="B17" s="112">
        <v>2014</v>
      </c>
      <c r="C17" s="113">
        <v>1707161</v>
      </c>
      <c r="D17" s="114">
        <f t="shared" si="1"/>
        <v>4.0714495596735789E-2</v>
      </c>
    </row>
    <row r="18" spans="1:5" x14ac:dyDescent="0.25">
      <c r="A18" s="1" t="s">
        <v>77</v>
      </c>
      <c r="B18" s="112">
        <v>2013</v>
      </c>
      <c r="C18" s="113">
        <v>1640374</v>
      </c>
      <c r="D18" s="114">
        <f t="shared" si="1"/>
        <v>1.5662401444388463E-2</v>
      </c>
    </row>
    <row r="19" spans="1:5" x14ac:dyDescent="0.25">
      <c r="A19" s="1" t="s">
        <v>79</v>
      </c>
      <c r="B19" s="112">
        <v>2012</v>
      </c>
      <c r="C19" s="113">
        <v>1615078</v>
      </c>
      <c r="D19" s="114">
        <f>C19/C20-1</f>
        <v>-1.2139394773460599E-2</v>
      </c>
    </row>
    <row r="20" spans="1:5" x14ac:dyDescent="0.25">
      <c r="A20" s="1" t="s">
        <v>81</v>
      </c>
      <c r="B20" s="112">
        <v>2011</v>
      </c>
      <c r="C20" s="113">
        <v>1634925</v>
      </c>
      <c r="D20" s="114">
        <f t="shared" si="1"/>
        <v>7.4382201894547917E-2</v>
      </c>
    </row>
    <row r="21" spans="1:5" x14ac:dyDescent="0.25">
      <c r="A21" s="1" t="s">
        <v>83</v>
      </c>
      <c r="B21" s="112">
        <v>2010</v>
      </c>
      <c r="C21" s="113">
        <v>1521735</v>
      </c>
      <c r="D21" s="114"/>
    </row>
    <row r="22" spans="1:5" ht="6" customHeight="1" x14ac:dyDescent="0.25"/>
    <row r="23" spans="1:5" x14ac:dyDescent="0.25">
      <c r="B23" s="103" t="s">
        <v>30</v>
      </c>
      <c r="C23" s="103"/>
      <c r="D23" s="103"/>
    </row>
    <row r="26" spans="1:5" ht="48.75" customHeight="1" thickBot="1" x14ac:dyDescent="0.3">
      <c r="B26" s="265" t="s">
        <v>245</v>
      </c>
      <c r="C26" s="265"/>
      <c r="D26" s="265"/>
      <c r="E26" s="1" t="s">
        <v>85</v>
      </c>
    </row>
    <row r="27" spans="1:5" ht="10.5" customHeight="1" thickBot="1" x14ac:dyDescent="0.3">
      <c r="B27" s="104"/>
      <c r="C27" s="105"/>
      <c r="D27" s="104"/>
      <c r="E27" s="1" t="s">
        <v>86</v>
      </c>
    </row>
    <row r="28" spans="1:5" ht="22.5" thickTop="1" thickBot="1" x14ac:dyDescent="0.3">
      <c r="B28" s="119" t="s">
        <v>87</v>
      </c>
      <c r="C28" s="287" t="s">
        <v>128</v>
      </c>
      <c r="D28" s="288"/>
    </row>
    <row r="29" spans="1:5" ht="16.5" thickTop="1" thickBot="1" x14ac:dyDescent="0.3">
      <c r="B29" s="83"/>
      <c r="C29" s="109" t="s">
        <v>129</v>
      </c>
      <c r="D29" s="110" t="s">
        <v>130</v>
      </c>
    </row>
    <row r="30" spans="1:5" x14ac:dyDescent="0.25">
      <c r="B30" s="112">
        <v>2023</v>
      </c>
      <c r="C30" s="113">
        <v>1543103</v>
      </c>
      <c r="D30" s="114">
        <f t="shared" ref="D30:D31" si="2">C30/C31-1</f>
        <v>3.5202588974184712E-2</v>
      </c>
    </row>
    <row r="31" spans="1:5" x14ac:dyDescent="0.25">
      <c r="B31" s="112">
        <v>2022</v>
      </c>
      <c r="C31" s="113">
        <v>1490629</v>
      </c>
      <c r="D31" s="114">
        <f t="shared" si="2"/>
        <v>0.98019708595476951</v>
      </c>
    </row>
    <row r="32" spans="1:5" x14ac:dyDescent="0.25">
      <c r="B32" s="112">
        <v>2021</v>
      </c>
      <c r="C32" s="113">
        <v>752768</v>
      </c>
      <c r="D32" s="114">
        <f>C32/C33-1</f>
        <v>0.70455276231709463</v>
      </c>
    </row>
    <row r="33" spans="2:5" x14ac:dyDescent="0.25">
      <c r="B33" s="112">
        <v>2020</v>
      </c>
      <c r="C33" s="113">
        <v>441622</v>
      </c>
      <c r="D33" s="114">
        <f t="shared" ref="D33:D42" si="3">C33/C34-1</f>
        <v>-0.6779659781004439</v>
      </c>
    </row>
    <row r="34" spans="2:5" x14ac:dyDescent="0.25">
      <c r="B34" s="112">
        <v>2019</v>
      </c>
      <c r="C34" s="113">
        <v>1371352</v>
      </c>
      <c r="D34" s="114">
        <f t="shared" si="3"/>
        <v>2.5766228714830142E-2</v>
      </c>
    </row>
    <row r="35" spans="2:5" x14ac:dyDescent="0.25">
      <c r="B35" s="112">
        <v>2018</v>
      </c>
      <c r="C35" s="113">
        <v>1336905</v>
      </c>
      <c r="D35" s="114">
        <f t="shared" si="3"/>
        <v>-1.0136273272150387E-2</v>
      </c>
    </row>
    <row r="36" spans="2:5" x14ac:dyDescent="0.25">
      <c r="B36" s="112">
        <v>2017</v>
      </c>
      <c r="C36" s="113">
        <v>1350595</v>
      </c>
      <c r="D36" s="114">
        <f>C36/C37-1</f>
        <v>-3.8192570141843296E-2</v>
      </c>
    </row>
    <row r="37" spans="2:5" x14ac:dyDescent="0.25">
      <c r="B37" s="112">
        <v>2016</v>
      </c>
      <c r="C37" s="113">
        <v>1404226</v>
      </c>
      <c r="D37" s="114">
        <f>C37/C38-1</f>
        <v>0.10407711570894485</v>
      </c>
    </row>
    <row r="38" spans="2:5" x14ac:dyDescent="0.25">
      <c r="B38" s="112">
        <v>2015</v>
      </c>
      <c r="C38" s="113">
        <v>1271855</v>
      </c>
      <c r="D38" s="114">
        <f t="shared" si="3"/>
        <v>-6.5484526568394208E-2</v>
      </c>
    </row>
    <row r="39" spans="2:5" x14ac:dyDescent="0.25">
      <c r="B39" s="112">
        <v>2014</v>
      </c>
      <c r="C39" s="113">
        <v>1360978</v>
      </c>
      <c r="D39" s="114">
        <f t="shared" si="3"/>
        <v>4.6454568451614442E-2</v>
      </c>
    </row>
    <row r="40" spans="2:5" x14ac:dyDescent="0.25">
      <c r="B40" s="112">
        <v>2013</v>
      </c>
      <c r="C40" s="113">
        <v>1300561</v>
      </c>
      <c r="D40" s="114">
        <f t="shared" si="3"/>
        <v>1.5727615014725638E-2</v>
      </c>
    </row>
    <row r="41" spans="2:5" x14ac:dyDescent="0.25">
      <c r="B41" s="112">
        <v>2012</v>
      </c>
      <c r="C41" s="113">
        <v>1280423</v>
      </c>
      <c r="D41" s="114">
        <f>C41/C42-1</f>
        <v>-1.0059268582703118E-2</v>
      </c>
    </row>
    <row r="42" spans="2:5" x14ac:dyDescent="0.25">
      <c r="B42" s="112">
        <v>2011</v>
      </c>
      <c r="C42" s="113">
        <v>1293434</v>
      </c>
      <c r="D42" s="114">
        <f t="shared" si="3"/>
        <v>7.2303559881282009E-2</v>
      </c>
    </row>
    <row r="43" spans="2:5" x14ac:dyDescent="0.25">
      <c r="B43" s="112">
        <v>2010</v>
      </c>
      <c r="C43" s="113">
        <v>1206220</v>
      </c>
      <c r="D43" s="114"/>
    </row>
    <row r="44" spans="2:5" ht="6" customHeight="1" x14ac:dyDescent="0.25"/>
    <row r="45" spans="2:5" x14ac:dyDescent="0.25">
      <c r="B45" s="103" t="s">
        <v>30</v>
      </c>
      <c r="C45" s="103"/>
      <c r="D45" s="103"/>
    </row>
    <row r="48" spans="2:5" ht="48.75" customHeight="1" thickBot="1" x14ac:dyDescent="0.3">
      <c r="B48" s="265" t="s">
        <v>246</v>
      </c>
      <c r="C48" s="265"/>
      <c r="D48" s="265"/>
      <c r="E48" s="1" t="s">
        <v>89</v>
      </c>
    </row>
    <row r="49" spans="1:5" ht="10.5" customHeight="1" thickBot="1" x14ac:dyDescent="0.3">
      <c r="B49" s="104"/>
      <c r="C49" s="105"/>
      <c r="D49" s="104"/>
      <c r="E49" s="1" t="s">
        <v>90</v>
      </c>
    </row>
    <row r="50" spans="1:5" ht="22.5" thickTop="1" thickBot="1" x14ac:dyDescent="0.3">
      <c r="B50" s="107"/>
      <c r="C50" s="287" t="s">
        <v>131</v>
      </c>
      <c r="D50" s="288"/>
    </row>
    <row r="51" spans="1:5" ht="16.5" thickTop="1" thickBot="1" x14ac:dyDescent="0.3">
      <c r="B51" s="83"/>
      <c r="C51" s="109" t="s">
        <v>129</v>
      </c>
      <c r="D51" s="110" t="s">
        <v>130</v>
      </c>
    </row>
    <row r="52" spans="1:5" x14ac:dyDescent="0.25">
      <c r="A52" s="1">
        <v>1</v>
      </c>
      <c r="B52" s="112">
        <v>2023</v>
      </c>
      <c r="C52" s="113">
        <v>1377487</v>
      </c>
      <c r="D52" s="114">
        <f t="shared" ref="D52:D53" si="4">C52/C53-1</f>
        <v>3.9327309327852555E-2</v>
      </c>
    </row>
    <row r="53" spans="1:5" x14ac:dyDescent="0.25">
      <c r="A53" s="1"/>
      <c r="B53" s="112">
        <v>2022</v>
      </c>
      <c r="C53" s="113">
        <v>1325364</v>
      </c>
      <c r="D53" s="114">
        <f t="shared" si="4"/>
        <v>0.92689969207149514</v>
      </c>
    </row>
    <row r="54" spans="1:5" x14ac:dyDescent="0.25">
      <c r="A54" s="1"/>
      <c r="B54" s="112">
        <v>2021</v>
      </c>
      <c r="C54" s="113">
        <v>687822</v>
      </c>
      <c r="D54" s="114">
        <f>C54/C55-1</f>
        <v>0.72485894124432626</v>
      </c>
    </row>
    <row r="55" spans="1:5" x14ac:dyDescent="0.25">
      <c r="A55" s="1">
        <v>2</v>
      </c>
      <c r="B55" s="112">
        <v>2020</v>
      </c>
      <c r="C55" s="113">
        <v>398770</v>
      </c>
      <c r="D55" s="114">
        <f t="shared" ref="D55:D64" si="5">C55/C56-1</f>
        <v>-0.65537714325221241</v>
      </c>
    </row>
    <row r="56" spans="1:5" x14ac:dyDescent="0.25">
      <c r="A56" s="1">
        <v>3</v>
      </c>
      <c r="B56" s="112">
        <v>2019</v>
      </c>
      <c r="C56" s="113">
        <v>1157120</v>
      </c>
      <c r="D56" s="114">
        <f t="shared" si="5"/>
        <v>5.8956820640286622E-2</v>
      </c>
    </row>
    <row r="57" spans="1:5" x14ac:dyDescent="0.25">
      <c r="A57" s="1">
        <v>4</v>
      </c>
      <c r="B57" s="112">
        <v>2018</v>
      </c>
      <c r="C57" s="113">
        <v>1092698</v>
      </c>
      <c r="D57" s="114">
        <f t="shared" si="5"/>
        <v>-4.1667046396967056E-3</v>
      </c>
    </row>
    <row r="58" spans="1:5" x14ac:dyDescent="0.25">
      <c r="A58" s="1">
        <v>5</v>
      </c>
      <c r="B58" s="112">
        <v>2017</v>
      </c>
      <c r="C58" s="113">
        <v>1097270</v>
      </c>
      <c r="D58" s="114">
        <f>C58/C59-1</f>
        <v>1.6696472014468E-3</v>
      </c>
    </row>
    <row r="59" spans="1:5" x14ac:dyDescent="0.25">
      <c r="A59" s="1">
        <v>6</v>
      </c>
      <c r="B59" s="112">
        <v>2016</v>
      </c>
      <c r="C59" s="113">
        <v>1095441</v>
      </c>
      <c r="D59" s="114">
        <f>C59/C60-1</f>
        <v>8.4187137512619081E-2</v>
      </c>
    </row>
    <row r="60" spans="1:5" x14ac:dyDescent="0.25">
      <c r="A60" s="1">
        <v>7</v>
      </c>
      <c r="B60" s="112">
        <v>2015</v>
      </c>
      <c r="C60" s="113">
        <v>1010380</v>
      </c>
      <c r="D60" s="114">
        <f t="shared" si="5"/>
        <v>-3.9294251435287086E-2</v>
      </c>
    </row>
    <row r="61" spans="1:5" x14ac:dyDescent="0.25">
      <c r="A61" s="1">
        <v>8</v>
      </c>
      <c r="B61" s="112">
        <v>2014</v>
      </c>
      <c r="C61" s="113">
        <v>1051706</v>
      </c>
      <c r="D61" s="114">
        <f t="shared" si="5"/>
        <v>3.8946695630956318E-2</v>
      </c>
    </row>
    <row r="62" spans="1:5" x14ac:dyDescent="0.25">
      <c r="A62" s="1">
        <v>9</v>
      </c>
      <c r="B62" s="112">
        <v>2013</v>
      </c>
      <c r="C62" s="113">
        <v>1012281</v>
      </c>
      <c r="D62" s="114">
        <f t="shared" si="5"/>
        <v>4.958869675544042E-3</v>
      </c>
    </row>
    <row r="63" spans="1:5" x14ac:dyDescent="0.25">
      <c r="A63" s="1">
        <v>10</v>
      </c>
      <c r="B63" s="112">
        <v>2012</v>
      </c>
      <c r="C63" s="113">
        <v>1007286</v>
      </c>
      <c r="D63" s="114">
        <f>C63/C64-1</f>
        <v>7.590494792959479E-4</v>
      </c>
    </row>
    <row r="64" spans="1:5" x14ac:dyDescent="0.25">
      <c r="A64" s="1">
        <v>11</v>
      </c>
      <c r="B64" s="112">
        <v>2011</v>
      </c>
      <c r="C64" s="113">
        <v>1006522</v>
      </c>
      <c r="D64" s="114">
        <f t="shared" si="5"/>
        <v>7.6199457688590044E-2</v>
      </c>
    </row>
    <row r="65" spans="1:5" x14ac:dyDescent="0.25">
      <c r="A65" s="1">
        <v>12</v>
      </c>
      <c r="B65" s="112">
        <v>2010</v>
      </c>
      <c r="C65" s="113">
        <v>935256</v>
      </c>
      <c r="D65" s="114"/>
    </row>
    <row r="66" spans="1:5" ht="6" customHeight="1" x14ac:dyDescent="0.25"/>
    <row r="67" spans="1:5" x14ac:dyDescent="0.25">
      <c r="B67" s="103" t="s">
        <v>30</v>
      </c>
      <c r="C67" s="103"/>
      <c r="D67" s="103"/>
    </row>
    <row r="70" spans="1:5" ht="48.75" customHeight="1" thickBot="1" x14ac:dyDescent="0.3">
      <c r="B70" s="265" t="s">
        <v>132</v>
      </c>
      <c r="C70" s="265"/>
      <c r="D70" s="265"/>
      <c r="E70" s="1" t="s">
        <v>92</v>
      </c>
    </row>
    <row r="71" spans="1:5" ht="10.5" customHeight="1" thickBot="1" x14ac:dyDescent="0.3">
      <c r="B71" s="104"/>
      <c r="C71" s="105"/>
      <c r="D71" s="104"/>
      <c r="E71" s="1" t="s">
        <v>93</v>
      </c>
    </row>
    <row r="72" spans="1:5" ht="22.5" thickTop="1" thickBot="1" x14ac:dyDescent="0.3">
      <c r="B72" s="107"/>
      <c r="C72" s="287" t="s">
        <v>133</v>
      </c>
      <c r="D72" s="288"/>
    </row>
    <row r="73" spans="1:5" ht="16.5" thickTop="1" thickBot="1" x14ac:dyDescent="0.3">
      <c r="B73" s="83"/>
      <c r="C73" s="109" t="s">
        <v>129</v>
      </c>
      <c r="D73" s="110" t="s">
        <v>130</v>
      </c>
    </row>
    <row r="74" spans="1:5" x14ac:dyDescent="0.25">
      <c r="A74" s="1">
        <v>1</v>
      </c>
      <c r="B74" s="112">
        <v>2023</v>
      </c>
      <c r="C74" s="113">
        <v>165616</v>
      </c>
      <c r="D74" s="114">
        <f t="shared" ref="D74:D75" si="6">C74/C75-1</f>
        <v>2.1238616767009777E-3</v>
      </c>
    </row>
    <row r="75" spans="1:5" x14ac:dyDescent="0.25">
      <c r="A75" s="1"/>
      <c r="B75" s="112">
        <v>2022</v>
      </c>
      <c r="C75" s="113">
        <v>165265</v>
      </c>
      <c r="D75" s="114">
        <f t="shared" si="6"/>
        <v>1.5446524805222799</v>
      </c>
    </row>
    <row r="76" spans="1:5" x14ac:dyDescent="0.25">
      <c r="A76" s="1"/>
      <c r="B76" s="112">
        <v>2021</v>
      </c>
      <c r="C76" s="113">
        <v>64946</v>
      </c>
      <c r="D76" s="114">
        <f>C76/C77-1</f>
        <v>0.51558853729114151</v>
      </c>
    </row>
    <row r="77" spans="1:5" x14ac:dyDescent="0.25">
      <c r="A77" s="1">
        <v>2</v>
      </c>
      <c r="B77" s="112">
        <v>2020</v>
      </c>
      <c r="C77" s="113">
        <v>42852</v>
      </c>
      <c r="D77" s="114">
        <f t="shared" ref="D77:D79" si="7">C77/C78-1</f>
        <v>-0.79997386011426863</v>
      </c>
    </row>
    <row r="78" spans="1:5" x14ac:dyDescent="0.25">
      <c r="A78" s="1">
        <v>3</v>
      </c>
      <c r="B78" s="112">
        <v>2019</v>
      </c>
      <c r="C78" s="113">
        <v>214232</v>
      </c>
      <c r="D78" s="114">
        <f t="shared" si="7"/>
        <v>-0.1227442292808969</v>
      </c>
    </row>
    <row r="79" spans="1:5" x14ac:dyDescent="0.25">
      <c r="A79" s="1">
        <v>4</v>
      </c>
      <c r="B79" s="112">
        <v>2018</v>
      </c>
      <c r="C79" s="113">
        <v>244207</v>
      </c>
      <c r="D79" s="114">
        <f t="shared" si="7"/>
        <v>-3.5993289252935989E-2</v>
      </c>
    </row>
    <row r="80" spans="1:5" x14ac:dyDescent="0.25">
      <c r="A80" s="1">
        <v>5</v>
      </c>
      <c r="B80" s="112">
        <v>2017</v>
      </c>
      <c r="C80" s="113">
        <v>253325</v>
      </c>
      <c r="D80" s="114">
        <f>C80/C81-1</f>
        <v>-0.17960717003740467</v>
      </c>
    </row>
    <row r="81" spans="1:5" x14ac:dyDescent="0.25">
      <c r="A81" s="1">
        <v>6</v>
      </c>
      <c r="B81" s="112">
        <v>2016</v>
      </c>
      <c r="C81" s="113">
        <v>308785</v>
      </c>
      <c r="D81" s="114">
        <f>C81/C82-1</f>
        <v>0.18093507983554824</v>
      </c>
    </row>
    <row r="82" spans="1:5" x14ac:dyDescent="0.25">
      <c r="A82" s="1">
        <v>7</v>
      </c>
      <c r="B82" s="112">
        <v>2015</v>
      </c>
      <c r="C82" s="113">
        <v>261475</v>
      </c>
      <c r="D82" s="114">
        <f t="shared" ref="D82:D84" si="8">C82/C83-1</f>
        <v>-0.15454680669443077</v>
      </c>
    </row>
    <row r="83" spans="1:5" x14ac:dyDescent="0.25">
      <c r="A83" s="1">
        <v>8</v>
      </c>
      <c r="B83" s="112">
        <v>2014</v>
      </c>
      <c r="C83" s="113">
        <v>309272</v>
      </c>
      <c r="D83" s="114">
        <f t="shared" si="8"/>
        <v>7.2818093520188754E-2</v>
      </c>
    </row>
    <row r="84" spans="1:5" x14ac:dyDescent="0.25">
      <c r="A84" s="1">
        <v>9</v>
      </c>
      <c r="B84" s="112">
        <v>2013</v>
      </c>
      <c r="C84" s="113">
        <v>288280</v>
      </c>
      <c r="D84" s="114">
        <f t="shared" si="8"/>
        <v>5.5441042407290198E-2</v>
      </c>
    </row>
    <row r="85" spans="1:5" x14ac:dyDescent="0.25">
      <c r="A85" s="1">
        <v>10</v>
      </c>
      <c r="B85" s="112">
        <v>2012</v>
      </c>
      <c r="C85" s="113">
        <v>273137</v>
      </c>
      <c r="D85" s="114">
        <f>C85/C86-1</f>
        <v>-4.8011236894936471E-2</v>
      </c>
    </row>
    <row r="86" spans="1:5" x14ac:dyDescent="0.25">
      <c r="A86" s="1">
        <v>11</v>
      </c>
      <c r="B86" s="112">
        <v>2011</v>
      </c>
      <c r="C86" s="113">
        <v>286912</v>
      </c>
      <c r="D86" s="114">
        <f t="shared" ref="D86" si="9">C86/C87-1</f>
        <v>5.8856527066326159E-2</v>
      </c>
    </row>
    <row r="87" spans="1:5" x14ac:dyDescent="0.25">
      <c r="A87" s="1">
        <v>12</v>
      </c>
      <c r="B87" s="112">
        <v>2010</v>
      </c>
      <c r="C87" s="113">
        <v>270964</v>
      </c>
      <c r="D87" s="114"/>
    </row>
    <row r="88" spans="1:5" ht="6" customHeight="1" x14ac:dyDescent="0.25"/>
    <row r="89" spans="1:5" x14ac:dyDescent="0.25">
      <c r="B89" s="103" t="s">
        <v>30</v>
      </c>
      <c r="C89" s="103"/>
      <c r="D89" s="103"/>
    </row>
    <row r="92" spans="1:5" ht="48.75" customHeight="1" thickBot="1" x14ac:dyDescent="0.3">
      <c r="B92" s="265" t="s">
        <v>247</v>
      </c>
      <c r="C92" s="265"/>
      <c r="D92" s="265"/>
      <c r="E92" s="1" t="s">
        <v>105</v>
      </c>
    </row>
    <row r="93" spans="1:5" ht="10.5" customHeight="1" thickBot="1" x14ac:dyDescent="0.3">
      <c r="B93" s="104"/>
      <c r="C93" s="105"/>
      <c r="D93" s="104"/>
      <c r="E93" s="1" t="s">
        <v>106</v>
      </c>
    </row>
    <row r="94" spans="1:5" ht="22.5" thickTop="1" thickBot="1" x14ac:dyDescent="0.3">
      <c r="B94" s="119" t="s">
        <v>87</v>
      </c>
      <c r="C94" s="287" t="s">
        <v>28</v>
      </c>
      <c r="D94" s="288"/>
    </row>
    <row r="95" spans="1:5" ht="16.5" thickTop="1" thickBot="1" x14ac:dyDescent="0.3">
      <c r="B95" s="83"/>
      <c r="C95" s="109" t="s">
        <v>129</v>
      </c>
      <c r="D95" s="110" t="s">
        <v>130</v>
      </c>
    </row>
    <row r="96" spans="1:5" x14ac:dyDescent="0.25">
      <c r="B96" s="112">
        <v>2023</v>
      </c>
      <c r="C96" s="113">
        <v>345229</v>
      </c>
      <c r="D96" s="114">
        <f t="shared" ref="D96:D108" si="10">C96/C97-1</f>
        <v>0.29580737181893246</v>
      </c>
    </row>
    <row r="97" spans="2:4" x14ac:dyDescent="0.25">
      <c r="B97" s="112">
        <v>2022</v>
      </c>
      <c r="C97" s="113">
        <v>266420</v>
      </c>
      <c r="D97" s="114">
        <f t="shared" si="10"/>
        <v>1.0769116833103363</v>
      </c>
    </row>
    <row r="98" spans="2:4" x14ac:dyDescent="0.25">
      <c r="B98" s="112">
        <v>2021</v>
      </c>
      <c r="C98" s="113">
        <v>128277</v>
      </c>
      <c r="D98" s="114">
        <f t="shared" si="10"/>
        <v>0.17421392283399695</v>
      </c>
    </row>
    <row r="99" spans="2:4" x14ac:dyDescent="0.25">
      <c r="B99" s="112">
        <v>2020</v>
      </c>
      <c r="C99" s="113">
        <v>109245</v>
      </c>
      <c r="D99" s="114">
        <f t="shared" si="10"/>
        <v>-0.72086017329180319</v>
      </c>
    </row>
    <row r="100" spans="2:4" x14ac:dyDescent="0.25">
      <c r="B100" s="112">
        <v>2019</v>
      </c>
      <c r="C100" s="113">
        <v>391363</v>
      </c>
      <c r="D100" s="114">
        <f t="shared" si="10"/>
        <v>3.4722258942971207E-2</v>
      </c>
    </row>
    <row r="101" spans="2:4" x14ac:dyDescent="0.25">
      <c r="B101" s="112">
        <v>2018</v>
      </c>
      <c r="C101" s="113">
        <v>378230</v>
      </c>
      <c r="D101" s="114">
        <f t="shared" si="10"/>
        <v>-0.10021077472796736</v>
      </c>
    </row>
    <row r="102" spans="2:4" x14ac:dyDescent="0.25">
      <c r="B102" s="112">
        <v>2017</v>
      </c>
      <c r="C102" s="113">
        <v>420354</v>
      </c>
      <c r="D102" s="114">
        <f t="shared" si="10"/>
        <v>7.2115568546134767E-2</v>
      </c>
    </row>
    <row r="103" spans="2:4" x14ac:dyDescent="0.25">
      <c r="B103" s="112">
        <v>2016</v>
      </c>
      <c r="C103" s="113">
        <v>392079</v>
      </c>
      <c r="D103" s="114">
        <f t="shared" si="10"/>
        <v>0.24445424854234576</v>
      </c>
    </row>
    <row r="104" spans="2:4" x14ac:dyDescent="0.25">
      <c r="B104" s="112">
        <v>2015</v>
      </c>
      <c r="C104" s="113">
        <v>315061</v>
      </c>
      <c r="D104" s="114">
        <f t="shared" si="10"/>
        <v>-8.9900428386142539E-2</v>
      </c>
    </row>
    <row r="105" spans="2:4" x14ac:dyDescent="0.25">
      <c r="B105" s="112">
        <v>2014</v>
      </c>
      <c r="C105" s="113">
        <v>346183</v>
      </c>
      <c r="D105" s="114">
        <f t="shared" si="10"/>
        <v>1.8745604199956967E-2</v>
      </c>
    </row>
    <row r="106" spans="2:4" x14ac:dyDescent="0.25">
      <c r="B106" s="112">
        <v>2013</v>
      </c>
      <c r="C106" s="113">
        <v>339813</v>
      </c>
      <c r="D106" s="114">
        <f t="shared" si="10"/>
        <v>1.5412887899478589E-2</v>
      </c>
    </row>
    <row r="107" spans="2:4" x14ac:dyDescent="0.25">
      <c r="B107" s="112">
        <v>2012</v>
      </c>
      <c r="C107" s="113">
        <v>334655</v>
      </c>
      <c r="D107" s="114">
        <f t="shared" si="10"/>
        <v>-2.0018097109440691E-2</v>
      </c>
    </row>
    <row r="108" spans="2:4" x14ac:dyDescent="0.25">
      <c r="B108" s="112">
        <v>2011</v>
      </c>
      <c r="C108" s="113">
        <v>341491</v>
      </c>
      <c r="D108" s="114">
        <f t="shared" si="10"/>
        <v>8.2328890860973392E-2</v>
      </c>
    </row>
    <row r="109" spans="2:4" x14ac:dyDescent="0.25">
      <c r="B109" s="112">
        <v>2010</v>
      </c>
      <c r="C109" s="113">
        <v>315515</v>
      </c>
      <c r="D109" s="114"/>
    </row>
    <row r="110" spans="2:4" ht="6" customHeight="1" x14ac:dyDescent="0.25"/>
    <row r="111" spans="2:4" x14ac:dyDescent="0.25">
      <c r="B111" s="103" t="s">
        <v>30</v>
      </c>
      <c r="C111" s="103"/>
      <c r="D111" s="103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506F6-3E2A-499B-B3E7-F2CE41485F21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4"/>
      <c r="C2" s="124"/>
      <c r="D2" s="124"/>
      <c r="E2" s="124"/>
      <c r="F2" s="124"/>
    </row>
    <row r="3" spans="1:24" ht="40.5" customHeight="1" thickBot="1" x14ac:dyDescent="0.3">
      <c r="B3" s="60" t="s">
        <v>134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ht="8.25" customHeight="1" thickBot="1" x14ac:dyDescent="0.3">
      <c r="B4" s="81"/>
      <c r="C4" s="81"/>
      <c r="D4" s="81"/>
      <c r="E4" s="81"/>
      <c r="F4" s="81"/>
      <c r="G4" s="81"/>
      <c r="H4" s="81"/>
      <c r="I4" s="81"/>
      <c r="J4" s="82"/>
      <c r="K4" s="81"/>
      <c r="L4" s="82"/>
      <c r="M4" s="81"/>
      <c r="N4" s="81"/>
      <c r="O4" s="81"/>
      <c r="P4" s="81"/>
      <c r="Q4" s="81"/>
      <c r="R4" s="81"/>
      <c r="S4" s="81"/>
      <c r="T4" s="82"/>
      <c r="U4" s="82"/>
      <c r="V4" s="82"/>
      <c r="W4" s="82"/>
      <c r="X4" s="82"/>
    </row>
    <row r="5" spans="1:24" ht="60.75" thickBot="1" x14ac:dyDescent="0.3">
      <c r="B5" s="83"/>
      <c r="C5" s="125" t="s">
        <v>218</v>
      </c>
      <c r="D5" s="125" t="s">
        <v>248</v>
      </c>
      <c r="E5" s="125" t="s">
        <v>219</v>
      </c>
      <c r="F5" s="125" t="s">
        <v>220</v>
      </c>
      <c r="G5" s="125" t="s">
        <v>221</v>
      </c>
      <c r="H5" s="125" t="s">
        <v>222</v>
      </c>
      <c r="I5" s="126" t="str">
        <f>CONCATENATE("var. ",RIGHT(H5,2),"/",RIGHT(G5,2))</f>
        <v>var. 24/23</v>
      </c>
      <c r="J5" s="126" t="str">
        <f>CONCATENATE("dif. ",RIGHT(H5,2),"/",RIGHT(G5,2))</f>
        <v>dif. 24/23</v>
      </c>
      <c r="K5" s="126" t="str">
        <f>CONCATENATE("var. ",RIGHT(H5,2),"/",RIGHT(C5,2))</f>
        <v>var. 24/19</v>
      </c>
      <c r="L5" s="126" t="str">
        <f>CONCATENATE("dif. ",RIGHT(H5,2),"/",RIGHT(C5,2))</f>
        <v>dif. 24/19</v>
      </c>
      <c r="M5" s="12" t="str">
        <f>CONCATENATE("cuota ",H5)</f>
        <v>cuota acumulado a mayo 2024</v>
      </c>
      <c r="N5" s="12" t="str">
        <f>CONCATENATE("cuota/ total municipio ",RIGHT(H5,2))</f>
        <v>cuota/ total municipio 24</v>
      </c>
      <c r="O5" s="11" t="s">
        <v>213</v>
      </c>
      <c r="P5" s="11" t="s">
        <v>223</v>
      </c>
      <c r="Q5" s="11" t="s">
        <v>214</v>
      </c>
      <c r="R5" s="11" t="s">
        <v>215</v>
      </c>
      <c r="S5" s="11" t="s">
        <v>216</v>
      </c>
      <c r="T5" s="11" t="s">
        <v>217</v>
      </c>
      <c r="U5" s="126" t="str">
        <f>CONCATENATE("var. ",RIGHT(T5,2),"/",RIGHT(S5,2))</f>
        <v>var. 24/23</v>
      </c>
      <c r="V5" s="126" t="str">
        <f>CONCATENATE("dif. ",RIGHT(T5,2),"/",RIGHT(S5,2))</f>
        <v>dif. 24/23</v>
      </c>
      <c r="W5" s="12" t="str">
        <f>CONCATENATE("cuota ",T5)</f>
        <v>cuota mayo 2024</v>
      </c>
      <c r="X5" s="127" t="str">
        <f>CONCATENATE("cuota/ total municipio ",RIGHT(T5,2))</f>
        <v>cuota/ total municipio 24</v>
      </c>
    </row>
    <row r="6" spans="1:24" ht="15.75" x14ac:dyDescent="0.25">
      <c r="B6" s="128" t="s">
        <v>35</v>
      </c>
      <c r="C6" s="129">
        <v>1958653</v>
      </c>
      <c r="D6" s="129">
        <v>948382</v>
      </c>
      <c r="E6" s="129">
        <v>378303</v>
      </c>
      <c r="F6" s="129">
        <v>1821530</v>
      </c>
      <c r="G6" s="129">
        <v>2092095</v>
      </c>
      <c r="H6" s="129">
        <v>2239198</v>
      </c>
      <c r="I6" s="130">
        <f>IFERROR(H6/G6-1,"-")</f>
        <v>7.0313728583071056E-2</v>
      </c>
      <c r="J6" s="129">
        <f>IFERROR(H6-G6,"-")</f>
        <v>147103</v>
      </c>
      <c r="K6" s="130">
        <f>IFERROR(H6/C6-1,"-")</f>
        <v>0.14323364067039956</v>
      </c>
      <c r="L6" s="129">
        <f>IFERROR(H6-C6,"-")</f>
        <v>280545</v>
      </c>
      <c r="M6" s="130">
        <f>IFERROR(H6/$H$6,"-")</f>
        <v>1</v>
      </c>
      <c r="N6" s="131">
        <f>H6/H6</f>
        <v>1</v>
      </c>
      <c r="O6" s="129">
        <v>387465</v>
      </c>
      <c r="P6" s="129">
        <v>1066</v>
      </c>
      <c r="Q6" s="129">
        <v>114793</v>
      </c>
      <c r="R6" s="129">
        <v>379380</v>
      </c>
      <c r="S6" s="129">
        <v>391272</v>
      </c>
      <c r="T6" s="129">
        <v>451281</v>
      </c>
      <c r="U6" s="130">
        <f>IFERROR(T6/S6-1,"-")</f>
        <v>0.15336901183831197</v>
      </c>
      <c r="V6" s="129">
        <f t="shared" ref="V6:V57" si="0">T6-S6</f>
        <v>60009</v>
      </c>
      <c r="W6" s="130">
        <f>IFERROR(R6/$R$6,"-")</f>
        <v>1</v>
      </c>
      <c r="X6" s="131">
        <f>IFERROR(T6/T6,"-")</f>
        <v>1</v>
      </c>
    </row>
    <row r="7" spans="1:24" ht="15.75" x14ac:dyDescent="0.25">
      <c r="B7" s="132" t="s">
        <v>51</v>
      </c>
      <c r="C7" s="133">
        <v>1437433</v>
      </c>
      <c r="D7" s="133">
        <v>724591</v>
      </c>
      <c r="E7" s="133">
        <v>288839</v>
      </c>
      <c r="F7" s="133">
        <v>1449676</v>
      </c>
      <c r="G7" s="133">
        <v>1654424</v>
      </c>
      <c r="H7" s="133">
        <v>1752365</v>
      </c>
      <c r="I7" s="134">
        <f t="shared" ref="I7:I57" si="1">IFERROR(H7/G7-1,"-")</f>
        <v>5.9199455520471123E-2</v>
      </c>
      <c r="J7" s="133">
        <f t="shared" ref="J7:J57" si="2">IFERROR(H7-G7,"-")</f>
        <v>97941</v>
      </c>
      <c r="K7" s="134">
        <f t="shared" ref="K7:K57" si="3">IFERROR(H7/C7-1,"-")</f>
        <v>0.21909334208968345</v>
      </c>
      <c r="L7" s="133">
        <f t="shared" ref="L7:L57" si="4">IFERROR(H7-C7,"-")</f>
        <v>314932</v>
      </c>
      <c r="M7" s="134">
        <f t="shared" ref="M7:M57" si="5">IFERROR(H7/$H$6,"-")</f>
        <v>0.78258599730796474</v>
      </c>
      <c r="N7" s="134">
        <f>H7/H6</f>
        <v>0.78258599730796474</v>
      </c>
      <c r="O7" s="133">
        <v>283721</v>
      </c>
      <c r="P7" s="133">
        <v>0</v>
      </c>
      <c r="Q7" s="133">
        <v>88479</v>
      </c>
      <c r="R7" s="133">
        <v>305518</v>
      </c>
      <c r="S7" s="133">
        <v>311677</v>
      </c>
      <c r="T7" s="133">
        <v>354643</v>
      </c>
      <c r="U7" s="134">
        <f t="shared" ref="U7:U57" si="6">IFERROR(T7/S7-1,"-")</f>
        <v>0.13785425296059706</v>
      </c>
      <c r="V7" s="133">
        <f t="shared" si="0"/>
        <v>42966</v>
      </c>
      <c r="W7" s="134">
        <f t="shared" ref="W7:W57" si="7">IFERROR(R7/$R$6,"-")</f>
        <v>0.80530866150034264</v>
      </c>
      <c r="X7" s="134">
        <f>IFERROR(T7/T6,"-")</f>
        <v>0.78585847842031908</v>
      </c>
    </row>
    <row r="8" spans="1:24" x14ac:dyDescent="0.25">
      <c r="B8" s="95" t="s">
        <v>131</v>
      </c>
      <c r="C8" s="50">
        <v>1123797</v>
      </c>
      <c r="D8" s="50">
        <v>575900</v>
      </c>
      <c r="E8" s="50">
        <v>226523</v>
      </c>
      <c r="F8" s="50">
        <v>1187391</v>
      </c>
      <c r="G8" s="50">
        <v>1340265</v>
      </c>
      <c r="H8" s="50">
        <v>1441562</v>
      </c>
      <c r="I8" s="96">
        <f t="shared" si="1"/>
        <v>7.5579829362103723E-2</v>
      </c>
      <c r="J8" s="50">
        <f t="shared" si="2"/>
        <v>101297</v>
      </c>
      <c r="K8" s="96">
        <f t="shared" si="3"/>
        <v>0.28276014262362326</v>
      </c>
      <c r="L8" s="50">
        <f t="shared" si="4"/>
        <v>317765</v>
      </c>
      <c r="M8" s="96">
        <f t="shared" si="5"/>
        <v>0.64378496229453586</v>
      </c>
      <c r="N8" s="96">
        <f>H8/H6</f>
        <v>0.64378496229453586</v>
      </c>
      <c r="O8" s="50">
        <v>222939</v>
      </c>
      <c r="P8" s="50">
        <v>0</v>
      </c>
      <c r="Q8" s="50">
        <v>70722</v>
      </c>
      <c r="R8" s="50">
        <v>254131</v>
      </c>
      <c r="S8" s="50">
        <v>255585</v>
      </c>
      <c r="T8" s="50">
        <v>295865</v>
      </c>
      <c r="U8" s="96">
        <f t="shared" si="6"/>
        <v>0.15759923313183477</v>
      </c>
      <c r="V8" s="50">
        <f t="shared" si="0"/>
        <v>40280</v>
      </c>
      <c r="W8" s="96">
        <f t="shared" si="7"/>
        <v>0.66985871685381415</v>
      </c>
      <c r="X8" s="96">
        <f>IFERROR(T8/T6,"-")</f>
        <v>0.65561147045853918</v>
      </c>
    </row>
    <row r="9" spans="1:24" x14ac:dyDescent="0.25">
      <c r="B9" s="95" t="s">
        <v>133</v>
      </c>
      <c r="C9" s="50">
        <v>313636</v>
      </c>
      <c r="D9" s="50">
        <v>148691</v>
      </c>
      <c r="E9" s="50">
        <v>62316</v>
      </c>
      <c r="F9" s="50">
        <v>262285</v>
      </c>
      <c r="G9" s="50">
        <v>314159</v>
      </c>
      <c r="H9" s="50">
        <v>310803</v>
      </c>
      <c r="I9" s="96">
        <f t="shared" si="1"/>
        <v>-1.0682488803440249E-2</v>
      </c>
      <c r="J9" s="50">
        <f t="shared" si="2"/>
        <v>-3356</v>
      </c>
      <c r="K9" s="96">
        <f t="shared" si="3"/>
        <v>-9.0327640959583233E-3</v>
      </c>
      <c r="L9" s="50">
        <f t="shared" si="4"/>
        <v>-2833</v>
      </c>
      <c r="M9" s="96">
        <f t="shared" si="5"/>
        <v>0.13880103501342891</v>
      </c>
      <c r="N9" s="96">
        <f>H9/H6</f>
        <v>0.13880103501342891</v>
      </c>
      <c r="O9" s="50">
        <v>60782</v>
      </c>
      <c r="P9" s="50">
        <v>0</v>
      </c>
      <c r="Q9" s="50">
        <v>17757</v>
      </c>
      <c r="R9" s="50">
        <v>51387</v>
      </c>
      <c r="S9" s="50">
        <v>56092</v>
      </c>
      <c r="T9" s="50">
        <v>58778</v>
      </c>
      <c r="U9" s="96">
        <f t="shared" si="6"/>
        <v>4.7885616487199689E-2</v>
      </c>
      <c r="V9" s="50">
        <f t="shared" si="0"/>
        <v>2686</v>
      </c>
      <c r="W9" s="96">
        <f t="shared" si="7"/>
        <v>0.13544994464652854</v>
      </c>
      <c r="X9" s="96">
        <f>IFERROR(T9/T6,"-")</f>
        <v>0.1302470079617799</v>
      </c>
    </row>
    <row r="10" spans="1:24" ht="16.5" thickBot="1" x14ac:dyDescent="0.3">
      <c r="B10" s="135" t="s">
        <v>54</v>
      </c>
      <c r="C10" s="136">
        <v>521220</v>
      </c>
      <c r="D10" s="136">
        <v>222725</v>
      </c>
      <c r="E10" s="136">
        <v>89464</v>
      </c>
      <c r="F10" s="136">
        <v>371854</v>
      </c>
      <c r="G10" s="136">
        <v>437671</v>
      </c>
      <c r="H10" s="136">
        <v>486833</v>
      </c>
      <c r="I10" s="137">
        <f t="shared" si="1"/>
        <v>0.11232638214549295</v>
      </c>
      <c r="J10" s="136">
        <f t="shared" si="2"/>
        <v>49162</v>
      </c>
      <c r="K10" s="137">
        <f t="shared" si="3"/>
        <v>-6.5974060857219574E-2</v>
      </c>
      <c r="L10" s="136">
        <f t="shared" si="4"/>
        <v>-34387</v>
      </c>
      <c r="M10" s="137">
        <f t="shared" si="5"/>
        <v>0.21741400269203529</v>
      </c>
      <c r="N10" s="137">
        <f>H10/H6</f>
        <v>0.21741400269203529</v>
      </c>
      <c r="O10" s="136">
        <v>103744</v>
      </c>
      <c r="P10" s="136">
        <v>0</v>
      </c>
      <c r="Q10" s="136">
        <v>26314</v>
      </c>
      <c r="R10" s="136">
        <v>73862</v>
      </c>
      <c r="S10" s="136">
        <v>79595</v>
      </c>
      <c r="T10" s="136">
        <v>96638</v>
      </c>
      <c r="U10" s="137">
        <f t="shared" si="6"/>
        <v>0.21412149004334435</v>
      </c>
      <c r="V10" s="136">
        <f t="shared" si="0"/>
        <v>17043</v>
      </c>
      <c r="W10" s="137">
        <f t="shared" si="7"/>
        <v>0.19469133849965733</v>
      </c>
      <c r="X10" s="137">
        <f>IFERROR(T10/T6,"-")</f>
        <v>0.21414152157968094</v>
      </c>
    </row>
    <row r="11" spans="1:24" ht="15.75" x14ac:dyDescent="0.25">
      <c r="A11" s="138">
        <f>G11/$G$11</f>
        <v>1</v>
      </c>
      <c r="B11" s="128" t="s">
        <v>36</v>
      </c>
      <c r="C11" s="129">
        <v>718372</v>
      </c>
      <c r="D11" s="129">
        <v>344170</v>
      </c>
      <c r="E11" s="129">
        <v>134314</v>
      </c>
      <c r="F11" s="129">
        <v>683221</v>
      </c>
      <c r="G11" s="129">
        <v>758695</v>
      </c>
      <c r="H11" s="129">
        <v>801852</v>
      </c>
      <c r="I11" s="130">
        <f t="shared" si="1"/>
        <v>5.6883200759198393E-2</v>
      </c>
      <c r="J11" s="129">
        <f t="shared" si="2"/>
        <v>43157</v>
      </c>
      <c r="K11" s="130">
        <f t="shared" si="3"/>
        <v>0.11620720183971534</v>
      </c>
      <c r="L11" s="129">
        <f t="shared" si="4"/>
        <v>83480</v>
      </c>
      <c r="M11" s="130">
        <f t="shared" si="5"/>
        <v>0.35809785467832678</v>
      </c>
      <c r="N11" s="131">
        <f>H11/H11</f>
        <v>1</v>
      </c>
      <c r="O11" s="129">
        <v>147295</v>
      </c>
      <c r="P11" s="129">
        <v>0</v>
      </c>
      <c r="Q11" s="129">
        <v>42014</v>
      </c>
      <c r="R11" s="129">
        <v>145846</v>
      </c>
      <c r="S11" s="129">
        <v>150325</v>
      </c>
      <c r="T11" s="129">
        <v>161561</v>
      </c>
      <c r="U11" s="130">
        <f t="shared" si="6"/>
        <v>7.4744719773823354E-2</v>
      </c>
      <c r="V11" s="129">
        <f t="shared" si="0"/>
        <v>11236</v>
      </c>
      <c r="W11" s="130">
        <f t="shared" si="7"/>
        <v>0.38443249512362276</v>
      </c>
      <c r="X11" s="131">
        <f>IFERROR(T11/T11,"-")</f>
        <v>1</v>
      </c>
    </row>
    <row r="12" spans="1:24" ht="15.75" x14ac:dyDescent="0.25">
      <c r="A12" s="138">
        <f>G12/$G$11</f>
        <v>0.82140649404569688</v>
      </c>
      <c r="B12" s="132" t="s">
        <v>51</v>
      </c>
      <c r="C12" s="133">
        <v>554976</v>
      </c>
      <c r="D12" s="133">
        <v>279824</v>
      </c>
      <c r="E12" s="133">
        <v>106333</v>
      </c>
      <c r="F12" s="133">
        <v>589877</v>
      </c>
      <c r="G12" s="133">
        <v>623197</v>
      </c>
      <c r="H12" s="133">
        <v>652775</v>
      </c>
      <c r="I12" s="134">
        <f t="shared" si="1"/>
        <v>4.7461717562825134E-2</v>
      </c>
      <c r="J12" s="133">
        <f t="shared" si="2"/>
        <v>29578</v>
      </c>
      <c r="K12" s="134">
        <f t="shared" si="3"/>
        <v>0.17622203482673116</v>
      </c>
      <c r="L12" s="133">
        <f t="shared" si="4"/>
        <v>97799</v>
      </c>
      <c r="M12" s="134">
        <f t="shared" si="5"/>
        <v>0.29152178592513928</v>
      </c>
      <c r="N12" s="134">
        <f>H12/H11</f>
        <v>0.81408414520385308</v>
      </c>
      <c r="O12" s="133">
        <v>113491</v>
      </c>
      <c r="P12" s="133">
        <v>0</v>
      </c>
      <c r="Q12" s="133">
        <v>33362</v>
      </c>
      <c r="R12" s="133">
        <v>125144</v>
      </c>
      <c r="S12" s="133">
        <v>124155</v>
      </c>
      <c r="T12" s="133">
        <v>132737</v>
      </c>
      <c r="U12" s="134">
        <f t="shared" si="6"/>
        <v>6.9123273327695189E-2</v>
      </c>
      <c r="V12" s="133">
        <f t="shared" si="0"/>
        <v>8582</v>
      </c>
      <c r="W12" s="134">
        <f t="shared" si="7"/>
        <v>0.32986451578891879</v>
      </c>
      <c r="X12" s="134">
        <f>IFERROR(T12/T11,"-")</f>
        <v>0.82159060664393013</v>
      </c>
    </row>
    <row r="13" spans="1:24" x14ac:dyDescent="0.25">
      <c r="A13" s="138">
        <f>G13/$G$11</f>
        <v>0.73119896664667616</v>
      </c>
      <c r="B13" s="95" t="s">
        <v>131</v>
      </c>
      <c r="C13" s="50">
        <v>461351</v>
      </c>
      <c r="D13" s="50">
        <v>243977</v>
      </c>
      <c r="E13" s="50">
        <v>104218</v>
      </c>
      <c r="F13" s="50">
        <v>528412</v>
      </c>
      <c r="G13" s="50">
        <v>554757</v>
      </c>
      <c r="H13" s="50">
        <v>588001</v>
      </c>
      <c r="I13" s="96">
        <f t="shared" si="1"/>
        <v>5.9925336678942287E-2</v>
      </c>
      <c r="J13" s="50">
        <f t="shared" si="2"/>
        <v>33244</v>
      </c>
      <c r="K13" s="96">
        <f t="shared" si="3"/>
        <v>0.27451983413929959</v>
      </c>
      <c r="L13" s="50">
        <f t="shared" si="4"/>
        <v>126650</v>
      </c>
      <c r="M13" s="96">
        <f t="shared" si="5"/>
        <v>0.26259446462528102</v>
      </c>
      <c r="N13" s="96">
        <f>H13/H11</f>
        <v>0.73330365204551462</v>
      </c>
      <c r="O13" s="50">
        <v>93420</v>
      </c>
      <c r="P13" s="50">
        <v>0</v>
      </c>
      <c r="Q13" s="50">
        <v>33045</v>
      </c>
      <c r="R13" s="50">
        <v>113457</v>
      </c>
      <c r="S13" s="50">
        <v>111213</v>
      </c>
      <c r="T13" s="50">
        <v>119801</v>
      </c>
      <c r="U13" s="96">
        <f t="shared" si="6"/>
        <v>7.7221188170447652E-2</v>
      </c>
      <c r="V13" s="50">
        <f t="shared" si="0"/>
        <v>8588</v>
      </c>
      <c r="W13" s="96">
        <f t="shared" si="7"/>
        <v>0.29905899098529182</v>
      </c>
      <c r="X13" s="96">
        <f>IFERROR(T13/T11,"-")</f>
        <v>0.74152177815190545</v>
      </c>
    </row>
    <row r="14" spans="1:24" x14ac:dyDescent="0.25">
      <c r="A14" s="138">
        <f>G14/$G$11</f>
        <v>9.0207527399020687E-2</v>
      </c>
      <c r="B14" s="95" t="s">
        <v>133</v>
      </c>
      <c r="C14" s="50">
        <v>93625</v>
      </c>
      <c r="D14" s="50">
        <v>35847</v>
      </c>
      <c r="E14" s="50">
        <v>2115</v>
      </c>
      <c r="F14" s="50">
        <v>61465</v>
      </c>
      <c r="G14" s="50">
        <v>68440</v>
      </c>
      <c r="H14" s="50">
        <v>64774</v>
      </c>
      <c r="I14" s="96">
        <f t="shared" si="1"/>
        <v>-5.3565166569257694E-2</v>
      </c>
      <c r="J14" s="50">
        <f t="shared" si="2"/>
        <v>-3666</v>
      </c>
      <c r="K14" s="96">
        <f t="shared" si="3"/>
        <v>-0.30815487316421897</v>
      </c>
      <c r="L14" s="50">
        <f t="shared" si="4"/>
        <v>-28851</v>
      </c>
      <c r="M14" s="96">
        <f t="shared" si="5"/>
        <v>2.8927321299858252E-2</v>
      </c>
      <c r="N14" s="96">
        <f>H14/H11</f>
        <v>8.0780493158338448E-2</v>
      </c>
      <c r="O14" s="50">
        <v>20071</v>
      </c>
      <c r="P14" s="50">
        <v>0</v>
      </c>
      <c r="Q14" s="50">
        <v>317</v>
      </c>
      <c r="R14" s="50">
        <v>11687</v>
      </c>
      <c r="S14" s="50">
        <v>12942</v>
      </c>
      <c r="T14" s="50">
        <v>12936</v>
      </c>
      <c r="U14" s="96">
        <f t="shared" si="6"/>
        <v>-4.6360686138158247E-4</v>
      </c>
      <c r="V14" s="50">
        <f t="shared" si="0"/>
        <v>-6</v>
      </c>
      <c r="W14" s="96">
        <f t="shared" si="7"/>
        <v>3.0805524803626971E-2</v>
      </c>
      <c r="X14" s="96">
        <f>IFERROR(T14/T11,"-")</f>
        <v>8.006882849202468E-2</v>
      </c>
    </row>
    <row r="15" spans="1:24" ht="16.5" thickBot="1" x14ac:dyDescent="0.3">
      <c r="A15" s="138">
        <f>G15/$G$11</f>
        <v>0.17859350595430312</v>
      </c>
      <c r="B15" s="135" t="s">
        <v>54</v>
      </c>
      <c r="C15" s="136">
        <v>163396</v>
      </c>
      <c r="D15" s="136">
        <v>64346</v>
      </c>
      <c r="E15" s="136">
        <v>27981</v>
      </c>
      <c r="F15" s="136">
        <v>93344</v>
      </c>
      <c r="G15" s="136">
        <v>135498</v>
      </c>
      <c r="H15" s="136">
        <v>149077</v>
      </c>
      <c r="I15" s="137">
        <f t="shared" si="1"/>
        <v>0.10021550133581303</v>
      </c>
      <c r="J15" s="136">
        <f t="shared" si="2"/>
        <v>13579</v>
      </c>
      <c r="K15" s="137">
        <f t="shared" si="3"/>
        <v>-8.763372420377491E-2</v>
      </c>
      <c r="L15" s="136">
        <f t="shared" si="4"/>
        <v>-14319</v>
      </c>
      <c r="M15" s="137">
        <f t="shared" si="5"/>
        <v>6.6576068753187528E-2</v>
      </c>
      <c r="N15" s="137">
        <f>H15/H11</f>
        <v>0.18591585479614692</v>
      </c>
      <c r="O15" s="136">
        <v>33804</v>
      </c>
      <c r="P15" s="136">
        <v>0</v>
      </c>
      <c r="Q15" s="136">
        <v>8652</v>
      </c>
      <c r="R15" s="136">
        <v>20702</v>
      </c>
      <c r="S15" s="136">
        <v>26170</v>
      </c>
      <c r="T15" s="136">
        <v>28824</v>
      </c>
      <c r="U15" s="137">
        <f t="shared" si="6"/>
        <v>0.10141383263278558</v>
      </c>
      <c r="V15" s="136">
        <f t="shared" si="0"/>
        <v>2654</v>
      </c>
      <c r="W15" s="137">
        <f t="shared" si="7"/>
        <v>5.4567979334703989E-2</v>
      </c>
      <c r="X15" s="137">
        <f>IFERROR(T15/T11,"-")</f>
        <v>0.17840939335606984</v>
      </c>
    </row>
    <row r="16" spans="1:24" ht="15.75" x14ac:dyDescent="0.25">
      <c r="A16" s="77"/>
      <c r="B16" s="128" t="s">
        <v>37</v>
      </c>
      <c r="C16" s="129">
        <v>532787</v>
      </c>
      <c r="D16" s="129">
        <v>249277</v>
      </c>
      <c r="E16" s="129">
        <v>60212</v>
      </c>
      <c r="F16" s="129">
        <v>473974</v>
      </c>
      <c r="G16" s="129">
        <v>528116</v>
      </c>
      <c r="H16" s="129">
        <v>561508</v>
      </c>
      <c r="I16" s="130">
        <f t="shared" si="1"/>
        <v>6.3228533125298192E-2</v>
      </c>
      <c r="J16" s="129">
        <f t="shared" si="2"/>
        <v>33392</v>
      </c>
      <c r="K16" s="130">
        <f t="shared" si="3"/>
        <v>5.3907096081548644E-2</v>
      </c>
      <c r="L16" s="129">
        <f t="shared" si="4"/>
        <v>28721</v>
      </c>
      <c r="M16" s="130">
        <f t="shared" si="5"/>
        <v>0.25076299639424471</v>
      </c>
      <c r="N16" s="131">
        <f>H16/H16</f>
        <v>1</v>
      </c>
      <c r="O16" s="129">
        <v>104348</v>
      </c>
      <c r="P16" s="129">
        <v>0</v>
      </c>
      <c r="Q16" s="129">
        <v>15428</v>
      </c>
      <c r="R16" s="129">
        <v>97379</v>
      </c>
      <c r="S16" s="129">
        <v>96632</v>
      </c>
      <c r="T16" s="129">
        <v>110622</v>
      </c>
      <c r="U16" s="130">
        <f t="shared" si="6"/>
        <v>0.14477605762066403</v>
      </c>
      <c r="V16" s="129">
        <f t="shared" si="0"/>
        <v>13990</v>
      </c>
      <c r="W16" s="130">
        <f t="shared" si="7"/>
        <v>0.25667931888871315</v>
      </c>
      <c r="X16" s="131">
        <f>IFERROR(T16/T16,"-")</f>
        <v>1</v>
      </c>
    </row>
    <row r="17" spans="2:24" ht="15.75" x14ac:dyDescent="0.25">
      <c r="B17" s="132" t="s">
        <v>51</v>
      </c>
      <c r="C17" s="133">
        <v>293210</v>
      </c>
      <c r="D17" s="133">
        <v>147106</v>
      </c>
      <c r="E17" s="133">
        <v>16403</v>
      </c>
      <c r="F17" s="133">
        <v>277876</v>
      </c>
      <c r="G17" s="133">
        <v>323810</v>
      </c>
      <c r="H17" s="133">
        <v>341885</v>
      </c>
      <c r="I17" s="134">
        <f t="shared" si="1"/>
        <v>5.5819770853278161E-2</v>
      </c>
      <c r="J17" s="133">
        <f t="shared" si="2"/>
        <v>18075</v>
      </c>
      <c r="K17" s="134">
        <f t="shared" si="3"/>
        <v>0.16600729852324281</v>
      </c>
      <c r="L17" s="133">
        <f t="shared" si="4"/>
        <v>48675</v>
      </c>
      <c r="M17" s="134">
        <f t="shared" si="5"/>
        <v>0.15268189771516408</v>
      </c>
      <c r="N17" s="134">
        <f>H17/H16</f>
        <v>0.60886933044587077</v>
      </c>
      <c r="O17" s="133">
        <v>56710</v>
      </c>
      <c r="P17" s="133">
        <v>0</v>
      </c>
      <c r="Q17" s="133">
        <v>4085</v>
      </c>
      <c r="R17" s="133">
        <v>59315</v>
      </c>
      <c r="S17" s="133">
        <v>62382</v>
      </c>
      <c r="T17" s="133">
        <v>68445</v>
      </c>
      <c r="U17" s="134">
        <f t="shared" si="6"/>
        <v>9.7191497547369332E-2</v>
      </c>
      <c r="V17" s="133">
        <f t="shared" si="0"/>
        <v>6063</v>
      </c>
      <c r="W17" s="134">
        <f t="shared" si="7"/>
        <v>0.15634719805999261</v>
      </c>
      <c r="X17" s="134">
        <f>IFERROR(T17/T16,"-")</f>
        <v>0.61872864348863699</v>
      </c>
    </row>
    <row r="18" spans="2:24" x14ac:dyDescent="0.25">
      <c r="B18" s="95" t="s">
        <v>131</v>
      </c>
      <c r="C18" s="50">
        <v>217848</v>
      </c>
      <c r="D18" s="50">
        <v>107490</v>
      </c>
      <c r="E18" s="50">
        <v>13634</v>
      </c>
      <c r="F18" s="50">
        <v>210963</v>
      </c>
      <c r="G18" s="50">
        <v>241856</v>
      </c>
      <c r="H18" s="50">
        <v>259242</v>
      </c>
      <c r="I18" s="96">
        <f t="shared" si="1"/>
        <v>7.1885750198465104E-2</v>
      </c>
      <c r="J18" s="50">
        <f t="shared" si="2"/>
        <v>17386</v>
      </c>
      <c r="K18" s="96">
        <f t="shared" si="3"/>
        <v>0.19001322022694733</v>
      </c>
      <c r="L18" s="50">
        <f t="shared" si="4"/>
        <v>41394</v>
      </c>
      <c r="M18" s="96">
        <f t="shared" si="5"/>
        <v>0.11577448711547617</v>
      </c>
      <c r="N18" s="96">
        <f>H18/H16</f>
        <v>0.46168888065708769</v>
      </c>
      <c r="O18" s="50">
        <v>43259</v>
      </c>
      <c r="P18" s="50">
        <v>0</v>
      </c>
      <c r="Q18" s="50">
        <v>3475</v>
      </c>
      <c r="R18" s="50">
        <v>46145</v>
      </c>
      <c r="S18" s="50">
        <v>48589</v>
      </c>
      <c r="T18" s="50">
        <v>52392</v>
      </c>
      <c r="U18" s="96">
        <f t="shared" si="6"/>
        <v>7.8268743954392983E-2</v>
      </c>
      <c r="V18" s="50">
        <f t="shared" si="0"/>
        <v>3803</v>
      </c>
      <c r="W18" s="96">
        <f t="shared" si="7"/>
        <v>0.12163266381991671</v>
      </c>
      <c r="X18" s="96">
        <f>IFERROR(T18/T16,"-")</f>
        <v>0.47361284373813528</v>
      </c>
    </row>
    <row r="19" spans="2:24" x14ac:dyDescent="0.25">
      <c r="B19" s="95" t="s">
        <v>133</v>
      </c>
      <c r="C19" s="50">
        <v>75362</v>
      </c>
      <c r="D19" s="50">
        <v>39616</v>
      </c>
      <c r="E19" s="50">
        <v>2769</v>
      </c>
      <c r="F19" s="50">
        <v>66913</v>
      </c>
      <c r="G19" s="50">
        <v>81954</v>
      </c>
      <c r="H19" s="50">
        <v>82643</v>
      </c>
      <c r="I19" s="96">
        <f t="shared" si="1"/>
        <v>8.4071552334237243E-3</v>
      </c>
      <c r="J19" s="50">
        <f t="shared" si="2"/>
        <v>689</v>
      </c>
      <c r="K19" s="96">
        <f t="shared" si="3"/>
        <v>9.6613677980945223E-2</v>
      </c>
      <c r="L19" s="50">
        <f t="shared" si="4"/>
        <v>7281</v>
      </c>
      <c r="M19" s="96">
        <f t="shared" si="5"/>
        <v>3.6907410599687926E-2</v>
      </c>
      <c r="N19" s="96">
        <f>H19/H16</f>
        <v>0.14718044978878306</v>
      </c>
      <c r="O19" s="50">
        <v>13451</v>
      </c>
      <c r="P19" s="50">
        <v>0</v>
      </c>
      <c r="Q19" s="50">
        <v>610</v>
      </c>
      <c r="R19" s="50">
        <v>13170</v>
      </c>
      <c r="S19" s="50">
        <v>13793</v>
      </c>
      <c r="T19" s="50">
        <v>16053</v>
      </c>
      <c r="U19" s="96">
        <f t="shared" si="6"/>
        <v>0.16385122888421666</v>
      </c>
      <c r="V19" s="50">
        <f t="shared" si="0"/>
        <v>2260</v>
      </c>
      <c r="W19" s="96">
        <f t="shared" si="7"/>
        <v>3.4714534240075916E-2</v>
      </c>
      <c r="X19" s="96">
        <f>IFERROR(T19/T16,"-")</f>
        <v>0.14511579975050171</v>
      </c>
    </row>
    <row r="20" spans="2:24" ht="16.5" thickBot="1" x14ac:dyDescent="0.3">
      <c r="B20" s="135" t="s">
        <v>54</v>
      </c>
      <c r="C20" s="136">
        <v>239577</v>
      </c>
      <c r="D20" s="136">
        <v>102171</v>
      </c>
      <c r="E20" s="136">
        <v>43809</v>
      </c>
      <c r="F20" s="136">
        <v>196098</v>
      </c>
      <c r="G20" s="136">
        <v>204306</v>
      </c>
      <c r="H20" s="136">
        <v>219623</v>
      </c>
      <c r="I20" s="137">
        <f t="shared" si="1"/>
        <v>7.4970877017806581E-2</v>
      </c>
      <c r="J20" s="136">
        <f t="shared" si="2"/>
        <v>15317</v>
      </c>
      <c r="K20" s="137">
        <f t="shared" si="3"/>
        <v>-8.3288462581967426E-2</v>
      </c>
      <c r="L20" s="136">
        <f t="shared" si="4"/>
        <v>-19954</v>
      </c>
      <c r="M20" s="137">
        <f t="shared" si="5"/>
        <v>9.8081098679080631E-2</v>
      </c>
      <c r="N20" s="137">
        <f>H20/H16</f>
        <v>0.39113066955412923</v>
      </c>
      <c r="O20" s="136">
        <v>47638</v>
      </c>
      <c r="P20" s="136">
        <v>0</v>
      </c>
      <c r="Q20" s="136">
        <v>11343</v>
      </c>
      <c r="R20" s="136">
        <v>38064</v>
      </c>
      <c r="S20" s="136">
        <v>34250</v>
      </c>
      <c r="T20" s="136">
        <v>42177</v>
      </c>
      <c r="U20" s="137">
        <f t="shared" si="6"/>
        <v>0.2314452554744526</v>
      </c>
      <c r="V20" s="136">
        <f t="shared" si="0"/>
        <v>7927</v>
      </c>
      <c r="W20" s="137">
        <f t="shared" si="7"/>
        <v>0.10033212082872055</v>
      </c>
      <c r="X20" s="137">
        <f>IFERROR(T20/T16,"-")</f>
        <v>0.38127135651136301</v>
      </c>
    </row>
    <row r="21" spans="2:24" ht="15.75" x14ac:dyDescent="0.25">
      <c r="B21" s="128" t="s">
        <v>38</v>
      </c>
      <c r="C21" s="129">
        <v>19848</v>
      </c>
      <c r="D21" s="129">
        <v>10070</v>
      </c>
      <c r="E21" s="129">
        <v>3463</v>
      </c>
      <c r="F21" s="129">
        <v>14300</v>
      </c>
      <c r="G21" s="129">
        <v>24366</v>
      </c>
      <c r="H21" s="129">
        <v>20854</v>
      </c>
      <c r="I21" s="130">
        <f t="shared" si="1"/>
        <v>-0.14413527045883612</v>
      </c>
      <c r="J21" s="129">
        <f t="shared" si="2"/>
        <v>-3512</v>
      </c>
      <c r="K21" s="130">
        <f t="shared" si="3"/>
        <v>5.0685207577589653E-2</v>
      </c>
      <c r="L21" s="129">
        <f t="shared" si="4"/>
        <v>1006</v>
      </c>
      <c r="M21" s="130">
        <f t="shared" si="5"/>
        <v>9.3131558709859518E-3</v>
      </c>
      <c r="N21" s="131">
        <f>H21/H21</f>
        <v>1</v>
      </c>
      <c r="O21" s="129">
        <v>3368</v>
      </c>
      <c r="P21" s="129">
        <v>0</v>
      </c>
      <c r="Q21" s="129">
        <v>1098</v>
      </c>
      <c r="R21" s="129">
        <v>2392</v>
      </c>
      <c r="S21" s="129">
        <v>3611</v>
      </c>
      <c r="T21" s="129">
        <v>1870</v>
      </c>
      <c r="U21" s="130">
        <f t="shared" si="6"/>
        <v>-0.48213791193575184</v>
      </c>
      <c r="V21" s="129">
        <f t="shared" si="0"/>
        <v>-1741</v>
      </c>
      <c r="W21" s="130">
        <f t="shared" si="7"/>
        <v>6.3050239865042965E-3</v>
      </c>
      <c r="X21" s="131">
        <f>IFERROR(T21/T21,"-")</f>
        <v>1</v>
      </c>
    </row>
    <row r="22" spans="2:24" ht="15.75" x14ac:dyDescent="0.25">
      <c r="B22" s="132" t="s">
        <v>51</v>
      </c>
      <c r="C22" s="133">
        <v>17732</v>
      </c>
      <c r="D22" s="133">
        <v>8192</v>
      </c>
      <c r="E22" s="133">
        <v>3463</v>
      </c>
      <c r="F22" s="133">
        <v>14300</v>
      </c>
      <c r="G22" s="133">
        <v>24103</v>
      </c>
      <c r="H22" s="133">
        <v>20584</v>
      </c>
      <c r="I22" s="134">
        <f t="shared" si="1"/>
        <v>-0.1459984234327677</v>
      </c>
      <c r="J22" s="133">
        <f t="shared" si="2"/>
        <v>-3519</v>
      </c>
      <c r="K22" s="134">
        <f t="shared" si="3"/>
        <v>0.16083916083916083</v>
      </c>
      <c r="L22" s="133">
        <f t="shared" si="4"/>
        <v>2852</v>
      </c>
      <c r="M22" s="134">
        <f t="shared" si="5"/>
        <v>9.192576985152719E-3</v>
      </c>
      <c r="N22" s="134">
        <f>H22/H21</f>
        <v>0.98705284357916945</v>
      </c>
      <c r="O22" s="133">
        <v>2779</v>
      </c>
      <c r="P22" s="133">
        <v>0</v>
      </c>
      <c r="Q22" s="133">
        <v>1098</v>
      </c>
      <c r="R22" s="133">
        <v>2392</v>
      </c>
      <c r="S22" s="133">
        <v>3579</v>
      </c>
      <c r="T22" s="133">
        <v>1833</v>
      </c>
      <c r="U22" s="134">
        <f t="shared" si="6"/>
        <v>-0.48784576697401505</v>
      </c>
      <c r="V22" s="133">
        <f t="shared" si="0"/>
        <v>-1746</v>
      </c>
      <c r="W22" s="134">
        <f t="shared" si="7"/>
        <v>6.3050239865042965E-3</v>
      </c>
      <c r="X22" s="134">
        <f>IFERROR(T22/T21,"-")</f>
        <v>0.98021390374331552</v>
      </c>
    </row>
    <row r="23" spans="2:24" x14ac:dyDescent="0.25">
      <c r="B23" s="95" t="s">
        <v>131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96" t="str">
        <f t="shared" si="1"/>
        <v>-</v>
      </c>
      <c r="J23" s="50">
        <f t="shared" si="2"/>
        <v>0</v>
      </c>
      <c r="K23" s="96" t="str">
        <f t="shared" si="3"/>
        <v>-</v>
      </c>
      <c r="L23" s="50">
        <f t="shared" si="4"/>
        <v>0</v>
      </c>
      <c r="M23" s="96">
        <f t="shared" si="5"/>
        <v>0</v>
      </c>
      <c r="N23" s="96">
        <f>H23/H21</f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96" t="str">
        <f t="shared" si="6"/>
        <v>-</v>
      </c>
      <c r="V23" s="50">
        <f t="shared" si="0"/>
        <v>0</v>
      </c>
      <c r="W23" s="96">
        <f t="shared" si="7"/>
        <v>0</v>
      </c>
      <c r="X23" s="96">
        <f>IFERROR(T23/T21,"-")</f>
        <v>0</v>
      </c>
    </row>
    <row r="24" spans="2:24" x14ac:dyDescent="0.25">
      <c r="B24" s="95" t="s">
        <v>133</v>
      </c>
      <c r="C24" s="50">
        <v>0</v>
      </c>
      <c r="D24" s="50">
        <v>0</v>
      </c>
      <c r="E24" s="50">
        <v>3463</v>
      </c>
      <c r="F24" s="50">
        <v>0</v>
      </c>
      <c r="G24" s="50">
        <v>0</v>
      </c>
      <c r="H24" s="50">
        <v>0</v>
      </c>
      <c r="I24" s="96" t="str">
        <f t="shared" si="1"/>
        <v>-</v>
      </c>
      <c r="J24" s="50">
        <f t="shared" si="2"/>
        <v>0</v>
      </c>
      <c r="K24" s="96" t="str">
        <f t="shared" si="3"/>
        <v>-</v>
      </c>
      <c r="L24" s="50">
        <f t="shared" si="4"/>
        <v>0</v>
      </c>
      <c r="M24" s="96">
        <f t="shared" si="5"/>
        <v>0</v>
      </c>
      <c r="N24" s="96">
        <f>H24/H21</f>
        <v>0</v>
      </c>
      <c r="O24" s="50">
        <v>0</v>
      </c>
      <c r="P24" s="50">
        <v>0</v>
      </c>
      <c r="Q24" s="50">
        <v>1098</v>
      </c>
      <c r="R24" s="50">
        <v>0</v>
      </c>
      <c r="S24" s="50">
        <v>0</v>
      </c>
      <c r="T24" s="50">
        <v>0</v>
      </c>
      <c r="U24" s="96" t="str">
        <f t="shared" si="6"/>
        <v>-</v>
      </c>
      <c r="V24" s="50">
        <f t="shared" si="0"/>
        <v>0</v>
      </c>
      <c r="W24" s="96">
        <f t="shared" si="7"/>
        <v>0</v>
      </c>
      <c r="X24" s="96">
        <f>IFERROR(T24/T21,"-")</f>
        <v>0</v>
      </c>
    </row>
    <row r="25" spans="2:24" ht="16.5" thickBot="1" x14ac:dyDescent="0.3">
      <c r="B25" s="135" t="s">
        <v>54</v>
      </c>
      <c r="C25" s="136">
        <v>2116</v>
      </c>
      <c r="D25" s="136">
        <v>1878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2"/>
        <v>0</v>
      </c>
      <c r="K25" s="137">
        <f t="shared" si="3"/>
        <v>-1</v>
      </c>
      <c r="L25" s="136">
        <f t="shared" si="4"/>
        <v>-2116</v>
      </c>
      <c r="M25" s="137">
        <f t="shared" si="5"/>
        <v>0</v>
      </c>
      <c r="N25" s="137">
        <f>H25/H21</f>
        <v>0</v>
      </c>
      <c r="O25" s="136">
        <v>589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7" t="str">
        <f t="shared" si="6"/>
        <v>-</v>
      </c>
      <c r="V25" s="136">
        <f t="shared" si="0"/>
        <v>0</v>
      </c>
      <c r="W25" s="137">
        <f t="shared" si="7"/>
        <v>0</v>
      </c>
      <c r="X25" s="137">
        <f>IFERROR(T25/T21,"-")</f>
        <v>0</v>
      </c>
    </row>
    <row r="26" spans="2:24" ht="15.75" x14ac:dyDescent="0.25">
      <c r="B26" s="128" t="s">
        <v>39</v>
      </c>
      <c r="C26" s="129">
        <v>52788</v>
      </c>
      <c r="D26" s="129">
        <v>24073</v>
      </c>
      <c r="E26" s="129">
        <v>13697</v>
      </c>
      <c r="F26" s="129">
        <v>56946</v>
      </c>
      <c r="G26" s="129">
        <v>71722</v>
      </c>
      <c r="H26" s="129">
        <v>100800</v>
      </c>
      <c r="I26" s="130">
        <f t="shared" si="1"/>
        <v>0.40542650790552415</v>
      </c>
      <c r="J26" s="129">
        <f t="shared" si="2"/>
        <v>29078</v>
      </c>
      <c r="K26" s="130">
        <f t="shared" si="3"/>
        <v>0.9095248920209138</v>
      </c>
      <c r="L26" s="129">
        <f t="shared" si="4"/>
        <v>48012</v>
      </c>
      <c r="M26" s="130">
        <f t="shared" si="5"/>
        <v>4.5016117377739709E-2</v>
      </c>
      <c r="N26" s="131">
        <f>H26/H26</f>
        <v>1</v>
      </c>
      <c r="O26" s="129">
        <v>10686</v>
      </c>
      <c r="P26" s="129">
        <v>0</v>
      </c>
      <c r="Q26" s="129">
        <v>4327</v>
      </c>
      <c r="R26" s="129">
        <v>12688</v>
      </c>
      <c r="S26" s="129">
        <v>7550</v>
      </c>
      <c r="T26" s="129">
        <v>22267</v>
      </c>
      <c r="U26" s="130">
        <f t="shared" si="6"/>
        <v>1.9492715231788078</v>
      </c>
      <c r="V26" s="129">
        <f t="shared" si="0"/>
        <v>14717</v>
      </c>
      <c r="W26" s="130">
        <f t="shared" si="7"/>
        <v>3.3444040276240185E-2</v>
      </c>
      <c r="X26" s="131">
        <f>IFERROR(T26/T26,"-")</f>
        <v>1</v>
      </c>
    </row>
    <row r="27" spans="2:24" ht="15.75" x14ac:dyDescent="0.25">
      <c r="B27" s="132" t="s">
        <v>51</v>
      </c>
      <c r="C27" s="133">
        <v>52346</v>
      </c>
      <c r="D27" s="133">
        <v>23335</v>
      </c>
      <c r="E27" s="133">
        <v>13364</v>
      </c>
      <c r="F27" s="133">
        <v>52151</v>
      </c>
      <c r="G27" s="133">
        <v>67931</v>
      </c>
      <c r="H27" s="133">
        <v>84114</v>
      </c>
      <c r="I27" s="134">
        <f t="shared" si="1"/>
        <v>0.23822702448072319</v>
      </c>
      <c r="J27" s="133">
        <f t="shared" si="2"/>
        <v>16183</v>
      </c>
      <c r="K27" s="134">
        <f t="shared" si="3"/>
        <v>0.60688495778091922</v>
      </c>
      <c r="L27" s="133">
        <f t="shared" si="4"/>
        <v>31768</v>
      </c>
      <c r="M27" s="134">
        <f t="shared" si="5"/>
        <v>3.7564342233246013E-2</v>
      </c>
      <c r="N27" s="134">
        <f>H27/H26</f>
        <v>0.83446428571428577</v>
      </c>
      <c r="O27" s="133">
        <v>10616</v>
      </c>
      <c r="P27" s="133">
        <v>0</v>
      </c>
      <c r="Q27" s="133">
        <v>4248</v>
      </c>
      <c r="R27" s="133">
        <v>12175</v>
      </c>
      <c r="S27" s="133">
        <v>6778</v>
      </c>
      <c r="T27" s="133">
        <v>19282</v>
      </c>
      <c r="U27" s="134">
        <f t="shared" si="6"/>
        <v>1.844791974033638</v>
      </c>
      <c r="V27" s="133">
        <f t="shared" si="0"/>
        <v>12504</v>
      </c>
      <c r="W27" s="134">
        <f t="shared" si="7"/>
        <v>3.209183404502082E-2</v>
      </c>
      <c r="X27" s="134">
        <f>IFERROR(T27/T26,"-")</f>
        <v>0.86594512058202722</v>
      </c>
    </row>
    <row r="28" spans="2:24" x14ac:dyDescent="0.25">
      <c r="B28" s="95" t="s">
        <v>131</v>
      </c>
      <c r="C28" s="50">
        <v>46956</v>
      </c>
      <c r="D28" s="50">
        <v>21395</v>
      </c>
      <c r="E28" s="50">
        <v>13364</v>
      </c>
      <c r="F28" s="50">
        <v>0</v>
      </c>
      <c r="G28" s="50">
        <v>6778</v>
      </c>
      <c r="H28" s="50">
        <v>0</v>
      </c>
      <c r="I28" s="96">
        <f t="shared" si="1"/>
        <v>-1</v>
      </c>
      <c r="J28" s="50">
        <f t="shared" si="2"/>
        <v>-6778</v>
      </c>
      <c r="K28" s="96">
        <f t="shared" si="3"/>
        <v>-1</v>
      </c>
      <c r="L28" s="50">
        <f t="shared" si="4"/>
        <v>-46956</v>
      </c>
      <c r="M28" s="96">
        <f t="shared" si="5"/>
        <v>0</v>
      </c>
      <c r="N28" s="96">
        <f>H28/H26</f>
        <v>0</v>
      </c>
      <c r="O28" s="50">
        <v>9600</v>
      </c>
      <c r="P28" s="50">
        <v>0</v>
      </c>
      <c r="Q28" s="50">
        <v>4248</v>
      </c>
      <c r="R28" s="50">
        <v>0</v>
      </c>
      <c r="S28" s="50">
        <v>6778</v>
      </c>
      <c r="T28" s="50">
        <v>0</v>
      </c>
      <c r="U28" s="96">
        <f t="shared" si="6"/>
        <v>-1</v>
      </c>
      <c r="V28" s="50">
        <f t="shared" si="0"/>
        <v>-6778</v>
      </c>
      <c r="W28" s="96">
        <f t="shared" si="7"/>
        <v>0</v>
      </c>
      <c r="X28" s="96">
        <f>IFERROR(T28/T26,"-")</f>
        <v>0</v>
      </c>
    </row>
    <row r="29" spans="2:24" ht="15.75" thickBot="1" x14ac:dyDescent="0.3">
      <c r="B29" s="95" t="s">
        <v>133</v>
      </c>
      <c r="C29" s="50">
        <v>5390</v>
      </c>
      <c r="D29" s="50">
        <v>1940</v>
      </c>
      <c r="E29" s="50">
        <v>0</v>
      </c>
      <c r="F29" s="50">
        <v>0</v>
      </c>
      <c r="G29" s="50">
        <v>0</v>
      </c>
      <c r="H29" s="50">
        <v>0</v>
      </c>
      <c r="I29" s="96" t="str">
        <f t="shared" si="1"/>
        <v>-</v>
      </c>
      <c r="J29" s="50">
        <f t="shared" si="2"/>
        <v>0</v>
      </c>
      <c r="K29" s="96">
        <f t="shared" si="3"/>
        <v>-1</v>
      </c>
      <c r="L29" s="50">
        <f t="shared" si="4"/>
        <v>-5390</v>
      </c>
      <c r="M29" s="96">
        <f t="shared" si="5"/>
        <v>0</v>
      </c>
      <c r="N29" s="96">
        <f>H29/H26</f>
        <v>0</v>
      </c>
      <c r="O29" s="50">
        <v>1016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96" t="str">
        <f t="shared" si="6"/>
        <v>-</v>
      </c>
      <c r="V29" s="50">
        <f t="shared" si="0"/>
        <v>0</v>
      </c>
      <c r="W29" s="96">
        <f t="shared" si="7"/>
        <v>0</v>
      </c>
      <c r="X29" s="96">
        <f>IFERROR(T29/T26,"-")</f>
        <v>0</v>
      </c>
    </row>
    <row r="30" spans="2:24" ht="15.75" x14ac:dyDescent="0.25">
      <c r="B30" s="128" t="s">
        <v>40</v>
      </c>
      <c r="C30" s="129">
        <v>307401</v>
      </c>
      <c r="D30" s="129">
        <v>142242</v>
      </c>
      <c r="E30" s="129">
        <v>45059</v>
      </c>
      <c r="F30" s="129">
        <v>258125</v>
      </c>
      <c r="G30" s="129">
        <v>307593</v>
      </c>
      <c r="H30" s="129">
        <v>351238</v>
      </c>
      <c r="I30" s="130">
        <f t="shared" si="1"/>
        <v>0.14189204565773594</v>
      </c>
      <c r="J30" s="129">
        <f t="shared" si="2"/>
        <v>43645</v>
      </c>
      <c r="K30" s="130">
        <f t="shared" si="3"/>
        <v>0.14260526153135489</v>
      </c>
      <c r="L30" s="129">
        <f t="shared" si="4"/>
        <v>43837</v>
      </c>
      <c r="M30" s="130">
        <f t="shared" si="5"/>
        <v>0.15685883963812045</v>
      </c>
      <c r="N30" s="131">
        <f>H30/H30</f>
        <v>1</v>
      </c>
      <c r="O30" s="129">
        <v>65314</v>
      </c>
      <c r="P30" s="129">
        <v>0</v>
      </c>
      <c r="Q30" s="129">
        <v>18010</v>
      </c>
      <c r="R30" s="129">
        <v>53595</v>
      </c>
      <c r="S30" s="129">
        <v>58098</v>
      </c>
      <c r="T30" s="129">
        <v>77065</v>
      </c>
      <c r="U30" s="130">
        <f t="shared" si="6"/>
        <v>0.32646562704396032</v>
      </c>
      <c r="V30" s="129">
        <f t="shared" si="0"/>
        <v>18967</v>
      </c>
      <c r="W30" s="130">
        <f t="shared" si="7"/>
        <v>0.14126996678791712</v>
      </c>
      <c r="X30" s="131">
        <f>IFERROR(T30/T30,"-")</f>
        <v>1</v>
      </c>
    </row>
    <row r="31" spans="2:24" ht="15.75" x14ac:dyDescent="0.25">
      <c r="B31" s="132" t="s">
        <v>51</v>
      </c>
      <c r="C31" s="133">
        <v>243082</v>
      </c>
      <c r="D31" s="133">
        <v>116219</v>
      </c>
      <c r="E31" s="133">
        <v>32704</v>
      </c>
      <c r="F31" s="133">
        <v>210102</v>
      </c>
      <c r="G31" s="133">
        <v>249332</v>
      </c>
      <c r="H31" s="133">
        <v>287138</v>
      </c>
      <c r="I31" s="134">
        <f t="shared" si="1"/>
        <v>0.15162915309707548</v>
      </c>
      <c r="J31" s="133">
        <f t="shared" si="2"/>
        <v>37806</v>
      </c>
      <c r="K31" s="134">
        <f t="shared" si="3"/>
        <v>0.18123925259788876</v>
      </c>
      <c r="L31" s="133">
        <f t="shared" si="4"/>
        <v>44056</v>
      </c>
      <c r="M31" s="134">
        <f t="shared" si="5"/>
        <v>0.12823251896437921</v>
      </c>
      <c r="N31" s="134">
        <f>H31/H30</f>
        <v>0.81750266201265243</v>
      </c>
      <c r="O31" s="133">
        <v>51257</v>
      </c>
      <c r="P31" s="133">
        <v>0</v>
      </c>
      <c r="Q31" s="133">
        <v>13367</v>
      </c>
      <c r="R31" s="133">
        <v>43875</v>
      </c>
      <c r="S31" s="133">
        <v>46378</v>
      </c>
      <c r="T31" s="133">
        <v>61791</v>
      </c>
      <c r="U31" s="134">
        <f t="shared" si="6"/>
        <v>0.33233429643365398</v>
      </c>
      <c r="V31" s="133">
        <f t="shared" si="0"/>
        <v>15413</v>
      </c>
      <c r="W31" s="134">
        <f t="shared" si="7"/>
        <v>0.11564921714376088</v>
      </c>
      <c r="X31" s="134">
        <f>IFERROR(T31/T30,"-")</f>
        <v>0.80180367222474536</v>
      </c>
    </row>
    <row r="32" spans="2:24" x14ac:dyDescent="0.25">
      <c r="B32" s="95" t="s">
        <v>131</v>
      </c>
      <c r="C32" s="50">
        <v>190577</v>
      </c>
      <c r="D32" s="50">
        <v>93394</v>
      </c>
      <c r="E32" s="50">
        <v>18739</v>
      </c>
      <c r="F32" s="50">
        <v>166765</v>
      </c>
      <c r="G32" s="50">
        <v>208689</v>
      </c>
      <c r="H32" s="50">
        <v>241600</v>
      </c>
      <c r="I32" s="96">
        <f t="shared" si="1"/>
        <v>0.15770356846791156</v>
      </c>
      <c r="J32" s="50">
        <f t="shared" si="2"/>
        <v>32911</v>
      </c>
      <c r="K32" s="96">
        <f t="shared" si="3"/>
        <v>0.2677290543979598</v>
      </c>
      <c r="L32" s="50">
        <f t="shared" si="4"/>
        <v>51023</v>
      </c>
      <c r="M32" s="96">
        <f t="shared" si="5"/>
        <v>0.10789577339743962</v>
      </c>
      <c r="N32" s="96">
        <f>H32/H30</f>
        <v>0.68785268108803721</v>
      </c>
      <c r="O32" s="50">
        <v>40802</v>
      </c>
      <c r="P32" s="50">
        <v>0</v>
      </c>
      <c r="Q32" s="50">
        <v>6922</v>
      </c>
      <c r="R32" s="50">
        <v>36270</v>
      </c>
      <c r="S32" s="50">
        <v>38430</v>
      </c>
      <c r="T32" s="50">
        <v>51394</v>
      </c>
      <c r="U32" s="96">
        <f t="shared" si="6"/>
        <v>0.33734061930783232</v>
      </c>
      <c r="V32" s="50">
        <f t="shared" si="0"/>
        <v>12964</v>
      </c>
      <c r="W32" s="96">
        <f t="shared" si="7"/>
        <v>9.5603352838842318E-2</v>
      </c>
      <c r="X32" s="96">
        <f>IFERROR(T32/T30,"-")</f>
        <v>0.66689158502562773</v>
      </c>
    </row>
    <row r="33" spans="2:24" x14ac:dyDescent="0.25">
      <c r="B33" s="95" t="s">
        <v>133</v>
      </c>
      <c r="C33" s="50">
        <v>52505</v>
      </c>
      <c r="D33" s="50">
        <v>22825</v>
      </c>
      <c r="E33" s="50">
        <v>13965</v>
      </c>
      <c r="F33" s="50">
        <v>43337</v>
      </c>
      <c r="G33" s="50">
        <v>40643</v>
      </c>
      <c r="H33" s="50">
        <v>45538</v>
      </c>
      <c r="I33" s="96">
        <f t="shared" si="1"/>
        <v>0.12043894397559241</v>
      </c>
      <c r="J33" s="50">
        <f t="shared" si="2"/>
        <v>4895</v>
      </c>
      <c r="K33" s="96">
        <f t="shared" si="3"/>
        <v>-0.1326921245595658</v>
      </c>
      <c r="L33" s="50">
        <f t="shared" si="4"/>
        <v>-6967</v>
      </c>
      <c r="M33" s="96">
        <f t="shared" si="5"/>
        <v>2.0336745566939592E-2</v>
      </c>
      <c r="N33" s="96">
        <f>H33/H30</f>
        <v>0.12964998092461522</v>
      </c>
      <c r="O33" s="50">
        <v>10455</v>
      </c>
      <c r="P33" s="50">
        <v>0</v>
      </c>
      <c r="Q33" s="50">
        <v>6445</v>
      </c>
      <c r="R33" s="50">
        <v>7605</v>
      </c>
      <c r="S33" s="50">
        <v>7948</v>
      </c>
      <c r="T33" s="50">
        <v>10397</v>
      </c>
      <c r="U33" s="96">
        <f t="shared" si="6"/>
        <v>0.30812783090085549</v>
      </c>
      <c r="V33" s="50">
        <f t="shared" si="0"/>
        <v>2449</v>
      </c>
      <c r="W33" s="96">
        <f t="shared" si="7"/>
        <v>2.0045864304918552E-2</v>
      </c>
      <c r="X33" s="96">
        <f>IFERROR(T33/T30,"-")</f>
        <v>0.13491208719911763</v>
      </c>
    </row>
    <row r="34" spans="2:24" ht="16.5" thickBot="1" x14ac:dyDescent="0.3">
      <c r="B34" s="135" t="s">
        <v>54</v>
      </c>
      <c r="C34" s="136">
        <v>64319</v>
      </c>
      <c r="D34" s="136">
        <v>26023</v>
      </c>
      <c r="E34" s="136">
        <v>12355</v>
      </c>
      <c r="F34" s="136">
        <v>48023</v>
      </c>
      <c r="G34" s="136">
        <v>58261</v>
      </c>
      <c r="H34" s="136">
        <v>64100</v>
      </c>
      <c r="I34" s="137">
        <f t="shared" si="1"/>
        <v>0.10022141741473711</v>
      </c>
      <c r="J34" s="136">
        <f t="shared" si="2"/>
        <v>5839</v>
      </c>
      <c r="K34" s="137">
        <f t="shared" si="3"/>
        <v>-3.404903683204008E-3</v>
      </c>
      <c r="L34" s="136">
        <f t="shared" si="4"/>
        <v>-219</v>
      </c>
      <c r="M34" s="137">
        <f t="shared" si="5"/>
        <v>2.8626320673741223E-2</v>
      </c>
      <c r="N34" s="137">
        <f>H34/H30</f>
        <v>0.1824973379873476</v>
      </c>
      <c r="O34" s="136">
        <v>14057</v>
      </c>
      <c r="P34" s="136">
        <v>0</v>
      </c>
      <c r="Q34" s="136">
        <v>4643</v>
      </c>
      <c r="R34" s="136">
        <v>9720</v>
      </c>
      <c r="S34" s="136">
        <v>11720</v>
      </c>
      <c r="T34" s="136">
        <v>15274</v>
      </c>
      <c r="U34" s="137">
        <f t="shared" si="6"/>
        <v>0.30324232081911262</v>
      </c>
      <c r="V34" s="136">
        <f t="shared" si="0"/>
        <v>3554</v>
      </c>
      <c r="W34" s="137">
        <f t="shared" si="7"/>
        <v>2.5620749644156254E-2</v>
      </c>
      <c r="X34" s="137">
        <f>IFERROR(T34/T30,"-")</f>
        <v>0.19819632777525464</v>
      </c>
    </row>
    <row r="35" spans="2:24" ht="15.75" x14ac:dyDescent="0.25">
      <c r="B35" s="128" t="s">
        <v>41</v>
      </c>
      <c r="C35" s="129">
        <v>23058</v>
      </c>
      <c r="D35" s="129">
        <v>12754</v>
      </c>
      <c r="E35" s="129">
        <v>9308</v>
      </c>
      <c r="F35" s="129">
        <v>20151</v>
      </c>
      <c r="G35" s="129">
        <v>26502</v>
      </c>
      <c r="H35" s="129">
        <v>25234</v>
      </c>
      <c r="I35" s="130">
        <f t="shared" si="1"/>
        <v>-4.7845445626745198E-2</v>
      </c>
      <c r="J35" s="129">
        <f t="shared" si="2"/>
        <v>-1268</v>
      </c>
      <c r="K35" s="130">
        <f t="shared" si="3"/>
        <v>9.4370717321536901E-2</v>
      </c>
      <c r="L35" s="129">
        <f t="shared" si="4"/>
        <v>2176</v>
      </c>
      <c r="M35" s="130">
        <f t="shared" si="5"/>
        <v>1.1269213352280594E-2</v>
      </c>
      <c r="N35" s="131">
        <f>H35/H35</f>
        <v>1</v>
      </c>
      <c r="O35" s="129">
        <v>4065</v>
      </c>
      <c r="P35" s="129">
        <v>0</v>
      </c>
      <c r="Q35" s="129">
        <v>2659</v>
      </c>
      <c r="R35" s="129">
        <v>3632</v>
      </c>
      <c r="S35" s="129">
        <v>5013</v>
      </c>
      <c r="T35" s="129">
        <v>4992</v>
      </c>
      <c r="U35" s="130">
        <f t="shared" si="6"/>
        <v>-4.1891083183722699E-3</v>
      </c>
      <c r="V35" s="129">
        <f t="shared" si="0"/>
        <v>-21</v>
      </c>
      <c r="W35" s="130">
        <f t="shared" si="7"/>
        <v>9.5735146818493339E-3</v>
      </c>
      <c r="X35" s="131">
        <f>IFERROR(T35/T35,"-")</f>
        <v>1</v>
      </c>
    </row>
    <row r="36" spans="2:24" ht="15.75" x14ac:dyDescent="0.25">
      <c r="B36" s="132" t="s">
        <v>51</v>
      </c>
      <c r="C36" s="133">
        <v>23058</v>
      </c>
      <c r="D36" s="133">
        <v>12754</v>
      </c>
      <c r="E36" s="133">
        <v>9308</v>
      </c>
      <c r="F36" s="133">
        <v>20151</v>
      </c>
      <c r="G36" s="133">
        <v>26502</v>
      </c>
      <c r="H36" s="133">
        <v>25234</v>
      </c>
      <c r="I36" s="134">
        <f t="shared" si="1"/>
        <v>-4.7845445626745198E-2</v>
      </c>
      <c r="J36" s="133">
        <f t="shared" si="2"/>
        <v>-1268</v>
      </c>
      <c r="K36" s="134">
        <f t="shared" si="3"/>
        <v>9.4370717321536901E-2</v>
      </c>
      <c r="L36" s="133">
        <f t="shared" si="4"/>
        <v>2176</v>
      </c>
      <c r="M36" s="134">
        <f t="shared" si="5"/>
        <v>1.1269213352280594E-2</v>
      </c>
      <c r="N36" s="134">
        <f>H36/H35</f>
        <v>1</v>
      </c>
      <c r="O36" s="133">
        <v>4065</v>
      </c>
      <c r="P36" s="133">
        <v>0</v>
      </c>
      <c r="Q36" s="133">
        <v>2659</v>
      </c>
      <c r="R36" s="133">
        <v>3632</v>
      </c>
      <c r="S36" s="133">
        <v>5013</v>
      </c>
      <c r="T36" s="133">
        <v>4992</v>
      </c>
      <c r="U36" s="134">
        <f t="shared" si="6"/>
        <v>-4.1891083183722699E-3</v>
      </c>
      <c r="V36" s="133">
        <f t="shared" si="0"/>
        <v>-21</v>
      </c>
      <c r="W36" s="134">
        <f t="shared" si="7"/>
        <v>9.5735146818493339E-3</v>
      </c>
      <c r="X36" s="134">
        <f>IFERROR(T36/T35,"-")</f>
        <v>1</v>
      </c>
    </row>
    <row r="37" spans="2:24" x14ac:dyDescent="0.25">
      <c r="B37" s="95" t="s">
        <v>131</v>
      </c>
      <c r="C37" s="50">
        <v>17464</v>
      </c>
      <c r="D37" s="50">
        <v>8693</v>
      </c>
      <c r="E37" s="50">
        <v>0</v>
      </c>
      <c r="F37" s="50">
        <v>6738</v>
      </c>
      <c r="G37" s="50">
        <v>22955</v>
      </c>
      <c r="H37" s="50">
        <v>21800</v>
      </c>
      <c r="I37" s="96">
        <f t="shared" si="1"/>
        <v>-5.0315835329993508E-2</v>
      </c>
      <c r="J37" s="50">
        <f t="shared" si="2"/>
        <v>-1155</v>
      </c>
      <c r="K37" s="96">
        <f t="shared" si="3"/>
        <v>0.24828218048557038</v>
      </c>
      <c r="L37" s="50">
        <f t="shared" si="4"/>
        <v>4336</v>
      </c>
      <c r="M37" s="96">
        <f t="shared" si="5"/>
        <v>9.7356285598683093E-3</v>
      </c>
      <c r="N37" s="96">
        <f>H37/H35</f>
        <v>0.86391376713957357</v>
      </c>
      <c r="O37" s="50">
        <v>3108</v>
      </c>
      <c r="P37" s="50">
        <v>0</v>
      </c>
      <c r="Q37" s="50">
        <v>0</v>
      </c>
      <c r="R37" s="50">
        <v>3101</v>
      </c>
      <c r="S37" s="50">
        <v>4524</v>
      </c>
      <c r="T37" s="50">
        <v>4496</v>
      </c>
      <c r="U37" s="96">
        <f t="shared" si="6"/>
        <v>-6.1892130857648109E-3</v>
      </c>
      <c r="V37" s="50">
        <f t="shared" si="0"/>
        <v>-28</v>
      </c>
      <c r="W37" s="96">
        <f t="shared" si="7"/>
        <v>8.1738626179556125E-3</v>
      </c>
      <c r="X37" s="96">
        <f>IFERROR(T37/T35,"-")</f>
        <v>0.90064102564102566</v>
      </c>
    </row>
    <row r="38" spans="2:24" ht="15.75" thickBot="1" x14ac:dyDescent="0.3">
      <c r="B38" s="95" t="s">
        <v>133</v>
      </c>
      <c r="C38" s="50">
        <v>5594</v>
      </c>
      <c r="D38" s="50">
        <v>4061</v>
      </c>
      <c r="E38" s="50">
        <v>0</v>
      </c>
      <c r="F38" s="50">
        <v>969</v>
      </c>
      <c r="G38" s="50">
        <v>3547</v>
      </c>
      <c r="H38" s="50">
        <v>3434</v>
      </c>
      <c r="I38" s="96">
        <f t="shared" si="1"/>
        <v>-3.1857908091344811E-2</v>
      </c>
      <c r="J38" s="50">
        <f t="shared" si="2"/>
        <v>-113</v>
      </c>
      <c r="K38" s="96">
        <f t="shared" si="3"/>
        <v>-0.38612799427958522</v>
      </c>
      <c r="L38" s="50">
        <f t="shared" si="4"/>
        <v>-2160</v>
      </c>
      <c r="M38" s="96">
        <f t="shared" si="5"/>
        <v>1.5335847924122833E-3</v>
      </c>
      <c r="N38" s="96">
        <f>H38/H35</f>
        <v>0.1360862328604264</v>
      </c>
      <c r="O38" s="50">
        <v>957</v>
      </c>
      <c r="P38" s="50">
        <v>0</v>
      </c>
      <c r="Q38" s="50">
        <v>0</v>
      </c>
      <c r="R38" s="50">
        <v>531</v>
      </c>
      <c r="S38" s="50">
        <v>489</v>
      </c>
      <c r="T38" s="50">
        <v>496</v>
      </c>
      <c r="U38" s="96">
        <f t="shared" si="6"/>
        <v>1.4314928425357865E-2</v>
      </c>
      <c r="V38" s="50">
        <f t="shared" si="0"/>
        <v>7</v>
      </c>
      <c r="W38" s="96">
        <f t="shared" si="7"/>
        <v>1.3996520638937214E-3</v>
      </c>
      <c r="X38" s="96">
        <f>IFERROR(T38/T35,"-")</f>
        <v>9.9358974358974353E-2</v>
      </c>
    </row>
    <row r="39" spans="2:24" ht="15.75" x14ac:dyDescent="0.25">
      <c r="B39" s="128" t="s">
        <v>42</v>
      </c>
      <c r="C39" s="129">
        <v>57713</v>
      </c>
      <c r="D39" s="129">
        <v>36009</v>
      </c>
      <c r="E39" s="129">
        <v>19920</v>
      </c>
      <c r="F39" s="129">
        <v>78474</v>
      </c>
      <c r="G39" s="129">
        <v>104659</v>
      </c>
      <c r="H39" s="129">
        <v>98555</v>
      </c>
      <c r="I39" s="130">
        <f t="shared" si="1"/>
        <v>-5.8322743385662013E-2</v>
      </c>
      <c r="J39" s="129">
        <f t="shared" si="2"/>
        <v>-6104</v>
      </c>
      <c r="K39" s="130">
        <f t="shared" si="3"/>
        <v>0.70767418086046474</v>
      </c>
      <c r="L39" s="129">
        <f t="shared" si="4"/>
        <v>40842</v>
      </c>
      <c r="M39" s="130">
        <f t="shared" si="5"/>
        <v>4.4013526271459692E-2</v>
      </c>
      <c r="N39" s="131">
        <f>H39/H39</f>
        <v>1</v>
      </c>
      <c r="O39" s="129">
        <v>9934</v>
      </c>
      <c r="P39" s="129">
        <v>0</v>
      </c>
      <c r="Q39" s="129">
        <v>6562</v>
      </c>
      <c r="R39" s="129">
        <v>15949</v>
      </c>
      <c r="S39" s="129">
        <v>20694</v>
      </c>
      <c r="T39" s="129">
        <v>21715</v>
      </c>
      <c r="U39" s="130">
        <f t="shared" si="6"/>
        <v>4.9337972359137838E-2</v>
      </c>
      <c r="V39" s="129">
        <f t="shared" si="0"/>
        <v>1021</v>
      </c>
      <c r="W39" s="130">
        <f t="shared" si="7"/>
        <v>4.2039643629079027E-2</v>
      </c>
      <c r="X39" s="131">
        <f>IFERROR(T39/T39,"-")</f>
        <v>1</v>
      </c>
    </row>
    <row r="40" spans="2:24" ht="15.75" x14ac:dyDescent="0.25">
      <c r="B40" s="132" t="s">
        <v>51</v>
      </c>
      <c r="C40" s="133">
        <v>34564</v>
      </c>
      <c r="D40" s="133">
        <v>22627</v>
      </c>
      <c r="E40" s="133">
        <v>17961</v>
      </c>
      <c r="F40" s="133">
        <v>68287</v>
      </c>
      <c r="G40" s="133">
        <v>92728</v>
      </c>
      <c r="H40" s="133">
        <v>86636</v>
      </c>
      <c r="I40" s="134">
        <f t="shared" si="1"/>
        <v>-6.5697523940988711E-2</v>
      </c>
      <c r="J40" s="133">
        <f t="shared" si="2"/>
        <v>-6092</v>
      </c>
      <c r="K40" s="134">
        <f t="shared" si="3"/>
        <v>1.506538595070015</v>
      </c>
      <c r="L40" s="133">
        <f t="shared" si="4"/>
        <v>52072</v>
      </c>
      <c r="M40" s="134">
        <f t="shared" si="5"/>
        <v>3.8690638344621602E-2</v>
      </c>
      <c r="N40" s="134">
        <f>H40/H39</f>
        <v>0.87906245243772507</v>
      </c>
      <c r="O40" s="133">
        <v>6291</v>
      </c>
      <c r="P40" s="133">
        <v>0</v>
      </c>
      <c r="Q40" s="133">
        <v>6553</v>
      </c>
      <c r="R40" s="133">
        <v>13928</v>
      </c>
      <c r="S40" s="133">
        <v>18104</v>
      </c>
      <c r="T40" s="133">
        <v>19179</v>
      </c>
      <c r="U40" s="134">
        <f t="shared" si="6"/>
        <v>5.937914273088829E-2</v>
      </c>
      <c r="V40" s="133">
        <f t="shared" si="0"/>
        <v>1075</v>
      </c>
      <c r="W40" s="134">
        <f t="shared" si="7"/>
        <v>3.6712530971585215E-2</v>
      </c>
      <c r="X40" s="134">
        <f>IFERROR(T40/T39,"-")</f>
        <v>0.88321436794842278</v>
      </c>
    </row>
    <row r="41" spans="2:24" x14ac:dyDescent="0.25">
      <c r="B41" s="95" t="s">
        <v>131</v>
      </c>
      <c r="C41" s="50">
        <v>34564</v>
      </c>
      <c r="D41" s="50">
        <v>22627</v>
      </c>
      <c r="E41" s="50">
        <v>0</v>
      </c>
      <c r="F41" s="50">
        <v>0</v>
      </c>
      <c r="G41" s="50">
        <v>0</v>
      </c>
      <c r="H41" s="50">
        <v>0</v>
      </c>
      <c r="I41" s="96" t="str">
        <f t="shared" si="1"/>
        <v>-</v>
      </c>
      <c r="J41" s="50">
        <f t="shared" si="2"/>
        <v>0</v>
      </c>
      <c r="K41" s="96">
        <f t="shared" si="3"/>
        <v>-1</v>
      </c>
      <c r="L41" s="50">
        <f t="shared" si="4"/>
        <v>-34564</v>
      </c>
      <c r="M41" s="96">
        <f t="shared" si="5"/>
        <v>0</v>
      </c>
      <c r="N41" s="96">
        <f>H41/H39</f>
        <v>0</v>
      </c>
      <c r="O41" s="50">
        <v>6291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96" t="str">
        <f t="shared" si="6"/>
        <v>-</v>
      </c>
      <c r="V41" s="50">
        <f t="shared" si="0"/>
        <v>0</v>
      </c>
      <c r="W41" s="96">
        <f t="shared" si="7"/>
        <v>0</v>
      </c>
      <c r="X41" s="96">
        <f>IFERROR(T41/T39,"-")</f>
        <v>0</v>
      </c>
    </row>
    <row r="42" spans="2:24" x14ac:dyDescent="0.25">
      <c r="B42" s="95" t="s">
        <v>133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96" t="str">
        <f t="shared" si="1"/>
        <v>-</v>
      </c>
      <c r="J42" s="50">
        <f t="shared" si="2"/>
        <v>0</v>
      </c>
      <c r="K42" s="96" t="str">
        <f t="shared" si="3"/>
        <v>-</v>
      </c>
      <c r="L42" s="50">
        <f t="shared" si="4"/>
        <v>0</v>
      </c>
      <c r="M42" s="96">
        <f t="shared" si="5"/>
        <v>0</v>
      </c>
      <c r="N42" s="96">
        <f>H42/H39</f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96" t="str">
        <f t="shared" si="6"/>
        <v>-</v>
      </c>
      <c r="V42" s="50">
        <f t="shared" si="0"/>
        <v>0</v>
      </c>
      <c r="W42" s="96">
        <f t="shared" si="7"/>
        <v>0</v>
      </c>
      <c r="X42" s="96">
        <f>IFERROR(T42/T39,"-")</f>
        <v>0</v>
      </c>
    </row>
    <row r="43" spans="2:24" ht="16.5" thickBot="1" x14ac:dyDescent="0.3">
      <c r="B43" s="135" t="s">
        <v>54</v>
      </c>
      <c r="C43" s="136">
        <v>23149</v>
      </c>
      <c r="D43" s="136">
        <v>13382</v>
      </c>
      <c r="E43" s="136">
        <v>34</v>
      </c>
      <c r="F43" s="136">
        <v>10187</v>
      </c>
      <c r="G43" s="136">
        <v>11931</v>
      </c>
      <c r="H43" s="136">
        <v>11919</v>
      </c>
      <c r="I43" s="137">
        <f t="shared" si="1"/>
        <v>-1.0057832537088141E-3</v>
      </c>
      <c r="J43" s="136">
        <f t="shared" si="2"/>
        <v>-12</v>
      </c>
      <c r="K43" s="137">
        <f t="shared" si="3"/>
        <v>-0.48511814765216643</v>
      </c>
      <c r="L43" s="136">
        <f t="shared" si="4"/>
        <v>-11230</v>
      </c>
      <c r="M43" s="137">
        <f t="shared" si="5"/>
        <v>5.3228879268380908E-3</v>
      </c>
      <c r="N43" s="137">
        <f>H43/H39</f>
        <v>0.12093754756227487</v>
      </c>
      <c r="O43" s="136">
        <v>3643</v>
      </c>
      <c r="P43" s="136">
        <v>0</v>
      </c>
      <c r="Q43" s="136">
        <v>9</v>
      </c>
      <c r="R43" s="136">
        <v>2021</v>
      </c>
      <c r="S43" s="136">
        <v>2590</v>
      </c>
      <c r="T43" s="136">
        <v>2536</v>
      </c>
      <c r="U43" s="137">
        <f t="shared" si="6"/>
        <v>-2.0849420849420874E-2</v>
      </c>
      <c r="V43" s="136">
        <f t="shared" si="0"/>
        <v>-54</v>
      </c>
      <c r="W43" s="137">
        <f t="shared" si="7"/>
        <v>5.3271126574938061E-3</v>
      </c>
      <c r="X43" s="137">
        <f>IFERROR(T43/T39,"-")</f>
        <v>0.11678563205157726</v>
      </c>
    </row>
    <row r="44" spans="2:24" ht="15.75" x14ac:dyDescent="0.25">
      <c r="B44" s="128" t="s">
        <v>43</v>
      </c>
      <c r="C44" s="129">
        <v>97046</v>
      </c>
      <c r="D44" s="129">
        <v>52853</v>
      </c>
      <c r="E44" s="129">
        <v>45262</v>
      </c>
      <c r="F44" s="129">
        <v>86813</v>
      </c>
      <c r="G44" s="129">
        <v>108593</v>
      </c>
      <c r="H44" s="129">
        <v>105931</v>
      </c>
      <c r="I44" s="130">
        <f t="shared" si="1"/>
        <v>-2.4513550597183964E-2</v>
      </c>
      <c r="J44" s="129">
        <f t="shared" si="2"/>
        <v>-2662</v>
      </c>
      <c r="K44" s="130">
        <f t="shared" si="3"/>
        <v>9.1554520536652806E-2</v>
      </c>
      <c r="L44" s="129">
        <f t="shared" si="4"/>
        <v>8885</v>
      </c>
      <c r="M44" s="130">
        <f t="shared" si="5"/>
        <v>4.7307562797037156E-2</v>
      </c>
      <c r="N44" s="131">
        <f>H44/H44</f>
        <v>1</v>
      </c>
      <c r="O44" s="129">
        <v>17027</v>
      </c>
      <c r="P44" s="129">
        <v>0</v>
      </c>
      <c r="Q44" s="129">
        <v>12545</v>
      </c>
      <c r="R44" s="129">
        <v>18214</v>
      </c>
      <c r="S44" s="129">
        <v>17881</v>
      </c>
      <c r="T44" s="129">
        <v>17439</v>
      </c>
      <c r="U44" s="130">
        <f t="shared" si="6"/>
        <v>-2.4718975448800418E-2</v>
      </c>
      <c r="V44" s="129">
        <f t="shared" si="0"/>
        <v>-442</v>
      </c>
      <c r="W44" s="130">
        <f t="shared" si="7"/>
        <v>4.8009910907269755E-2</v>
      </c>
      <c r="X44" s="131">
        <f>IFERROR(T44/T44,"-")</f>
        <v>1</v>
      </c>
    </row>
    <row r="45" spans="2:24" ht="15.75" x14ac:dyDescent="0.25">
      <c r="B45" s="132" t="s">
        <v>51</v>
      </c>
      <c r="C45" s="133">
        <v>97046</v>
      </c>
      <c r="D45" s="133">
        <v>52853</v>
      </c>
      <c r="E45" s="133">
        <v>45262</v>
      </c>
      <c r="F45" s="133">
        <v>86813</v>
      </c>
      <c r="G45" s="133">
        <v>108593</v>
      </c>
      <c r="H45" s="133">
        <v>105931</v>
      </c>
      <c r="I45" s="134">
        <f t="shared" si="1"/>
        <v>-2.4513550597183964E-2</v>
      </c>
      <c r="J45" s="133">
        <f t="shared" si="2"/>
        <v>-2662</v>
      </c>
      <c r="K45" s="134">
        <f t="shared" si="3"/>
        <v>9.1554520536652806E-2</v>
      </c>
      <c r="L45" s="133">
        <f t="shared" si="4"/>
        <v>8885</v>
      </c>
      <c r="M45" s="134">
        <f t="shared" si="5"/>
        <v>4.7307562797037156E-2</v>
      </c>
      <c r="N45" s="134">
        <f>H45/H44</f>
        <v>1</v>
      </c>
      <c r="O45" s="133">
        <v>17027</v>
      </c>
      <c r="P45" s="133">
        <v>0</v>
      </c>
      <c r="Q45" s="133">
        <v>12545</v>
      </c>
      <c r="R45" s="133">
        <v>18214</v>
      </c>
      <c r="S45" s="133">
        <v>17881</v>
      </c>
      <c r="T45" s="133">
        <v>17439</v>
      </c>
      <c r="U45" s="134">
        <f t="shared" si="6"/>
        <v>-2.4718975448800418E-2</v>
      </c>
      <c r="V45" s="133">
        <f t="shared" si="0"/>
        <v>-442</v>
      </c>
      <c r="W45" s="134">
        <f t="shared" si="7"/>
        <v>4.8009910907269755E-2</v>
      </c>
      <c r="X45" s="134">
        <f>IFERROR(T45/T44,"-")</f>
        <v>1</v>
      </c>
    </row>
    <row r="46" spans="2:24" x14ac:dyDescent="0.25">
      <c r="B46" s="95" t="s">
        <v>131</v>
      </c>
      <c r="C46" s="50">
        <v>50431</v>
      </c>
      <c r="D46" s="50">
        <v>26292</v>
      </c>
      <c r="E46" s="50">
        <v>25712</v>
      </c>
      <c r="F46" s="50">
        <v>53984</v>
      </c>
      <c r="G46" s="50">
        <v>65403</v>
      </c>
      <c r="H46" s="50">
        <v>61420</v>
      </c>
      <c r="I46" s="96">
        <f t="shared" si="1"/>
        <v>-6.0899347124749648E-2</v>
      </c>
      <c r="J46" s="50">
        <f t="shared" si="2"/>
        <v>-3983</v>
      </c>
      <c r="K46" s="96">
        <f t="shared" si="3"/>
        <v>0.21790168745414529</v>
      </c>
      <c r="L46" s="50">
        <f t="shared" si="4"/>
        <v>10989</v>
      </c>
      <c r="M46" s="96">
        <f t="shared" si="5"/>
        <v>2.7429463584729891E-2</v>
      </c>
      <c r="N46" s="96">
        <f>H46/H44</f>
        <v>0.57981138665735243</v>
      </c>
      <c r="O46" s="50">
        <v>8538</v>
      </c>
      <c r="P46" s="50">
        <v>0</v>
      </c>
      <c r="Q46" s="50">
        <v>8426</v>
      </c>
      <c r="R46" s="50">
        <v>10870</v>
      </c>
      <c r="S46" s="50">
        <v>10695</v>
      </c>
      <c r="T46" s="50">
        <v>10226</v>
      </c>
      <c r="U46" s="96">
        <f t="shared" si="6"/>
        <v>-4.3852267414679735E-2</v>
      </c>
      <c r="V46" s="50">
        <f t="shared" si="0"/>
        <v>-469</v>
      </c>
      <c r="W46" s="96">
        <f t="shared" si="7"/>
        <v>2.8652011176129474E-2</v>
      </c>
      <c r="X46" s="96">
        <f>IFERROR(T46/T44,"-")</f>
        <v>0.58638683410746029</v>
      </c>
    </row>
    <row r="47" spans="2:24" ht="15.75" thickBot="1" x14ac:dyDescent="0.3">
      <c r="B47" s="95" t="s">
        <v>133</v>
      </c>
      <c r="C47" s="50">
        <v>46615</v>
      </c>
      <c r="D47" s="50">
        <v>26561</v>
      </c>
      <c r="E47" s="50">
        <v>19550</v>
      </c>
      <c r="F47" s="50">
        <v>32829</v>
      </c>
      <c r="G47" s="50">
        <v>43190</v>
      </c>
      <c r="H47" s="50">
        <v>44511</v>
      </c>
      <c r="I47" s="96">
        <f t="shared" si="1"/>
        <v>3.0585783746237549E-2</v>
      </c>
      <c r="J47" s="50">
        <f t="shared" si="2"/>
        <v>1321</v>
      </c>
      <c r="K47" s="96">
        <f t="shared" si="3"/>
        <v>-4.5135685938002768E-2</v>
      </c>
      <c r="L47" s="50">
        <f t="shared" si="4"/>
        <v>-2104</v>
      </c>
      <c r="M47" s="96">
        <f t="shared" si="5"/>
        <v>1.9878099212307265E-2</v>
      </c>
      <c r="N47" s="96">
        <f>H47/H44</f>
        <v>0.42018861334264757</v>
      </c>
      <c r="O47" s="50">
        <v>8489</v>
      </c>
      <c r="P47" s="50">
        <v>0</v>
      </c>
      <c r="Q47" s="50">
        <v>4119</v>
      </c>
      <c r="R47" s="50">
        <v>7344</v>
      </c>
      <c r="S47" s="50">
        <v>7186</v>
      </c>
      <c r="T47" s="50">
        <v>7213</v>
      </c>
      <c r="U47" s="96">
        <f t="shared" si="6"/>
        <v>3.7573058725299813E-3</v>
      </c>
      <c r="V47" s="50">
        <f t="shared" si="0"/>
        <v>27</v>
      </c>
      <c r="W47" s="96">
        <f t="shared" si="7"/>
        <v>1.9357899731140282E-2</v>
      </c>
      <c r="X47" s="96">
        <f>IFERROR(T47/T44,"-")</f>
        <v>0.41361316589253971</v>
      </c>
    </row>
    <row r="48" spans="2:24" ht="15.75" x14ac:dyDescent="0.25">
      <c r="B48" s="128" t="s">
        <v>44</v>
      </c>
      <c r="C48" s="129">
        <v>95854</v>
      </c>
      <c r="D48" s="129">
        <v>52299</v>
      </c>
      <c r="E48" s="129">
        <v>30057</v>
      </c>
      <c r="F48" s="129">
        <v>103640</v>
      </c>
      <c r="G48" s="129">
        <v>112296</v>
      </c>
      <c r="H48" s="129">
        <v>119581</v>
      </c>
      <c r="I48" s="130">
        <f t="shared" si="1"/>
        <v>6.4873192277552283E-2</v>
      </c>
      <c r="J48" s="129">
        <f t="shared" si="2"/>
        <v>7285</v>
      </c>
      <c r="K48" s="130">
        <f t="shared" si="3"/>
        <v>0.24753270599036026</v>
      </c>
      <c r="L48" s="129">
        <f t="shared" si="4"/>
        <v>23727</v>
      </c>
      <c r="M48" s="130">
        <f t="shared" si="5"/>
        <v>5.3403495358606071E-2</v>
      </c>
      <c r="N48" s="131">
        <f>H48/H48</f>
        <v>1</v>
      </c>
      <c r="O48" s="129">
        <v>14799</v>
      </c>
      <c r="P48" s="129">
        <v>0</v>
      </c>
      <c r="Q48" s="129">
        <v>6823</v>
      </c>
      <c r="R48" s="129">
        <v>20251</v>
      </c>
      <c r="S48" s="129">
        <v>21547</v>
      </c>
      <c r="T48" s="129">
        <v>23449</v>
      </c>
      <c r="U48" s="130">
        <f t="shared" si="6"/>
        <v>8.8272149255116616E-2</v>
      </c>
      <c r="V48" s="129">
        <f t="shared" si="0"/>
        <v>1902</v>
      </c>
      <c r="W48" s="130">
        <f t="shared" si="7"/>
        <v>5.3379197638251885E-2</v>
      </c>
      <c r="X48" s="131">
        <f>IFERROR(T48/T48,"-")</f>
        <v>1</v>
      </c>
    </row>
    <row r="49" spans="2:24" ht="15.75" x14ac:dyDescent="0.25">
      <c r="B49" s="132" t="s">
        <v>51</v>
      </c>
      <c r="C49" s="133">
        <v>69322</v>
      </c>
      <c r="D49" s="133">
        <v>39287</v>
      </c>
      <c r="E49" s="133">
        <v>25226</v>
      </c>
      <c r="F49" s="133">
        <v>85266</v>
      </c>
      <c r="G49" s="133">
        <v>92422</v>
      </c>
      <c r="H49" s="133">
        <v>98712</v>
      </c>
      <c r="I49" s="134">
        <f t="shared" si="1"/>
        <v>6.8057388933370877E-2</v>
      </c>
      <c r="J49" s="133">
        <f t="shared" si="2"/>
        <v>6290</v>
      </c>
      <c r="K49" s="134">
        <f t="shared" si="3"/>
        <v>0.42396353250050489</v>
      </c>
      <c r="L49" s="133">
        <f t="shared" si="4"/>
        <v>29390</v>
      </c>
      <c r="M49" s="134">
        <f t="shared" si="5"/>
        <v>4.4083640660629385E-2</v>
      </c>
      <c r="N49" s="134">
        <f>H49/H48</f>
        <v>0.82548230906247644</v>
      </c>
      <c r="O49" s="133">
        <v>11171</v>
      </c>
      <c r="P49" s="133">
        <v>0</v>
      </c>
      <c r="Q49" s="133">
        <v>5283</v>
      </c>
      <c r="R49" s="133">
        <v>17673</v>
      </c>
      <c r="S49" s="133">
        <v>18326</v>
      </c>
      <c r="T49" s="133">
        <v>19636</v>
      </c>
      <c r="U49" s="134">
        <f t="shared" si="6"/>
        <v>7.1483138710029426E-2</v>
      </c>
      <c r="V49" s="133">
        <f t="shared" si="0"/>
        <v>1310</v>
      </c>
      <c r="W49" s="134">
        <f t="shared" si="7"/>
        <v>4.658390004744583E-2</v>
      </c>
      <c r="X49" s="134">
        <f>IFERROR(T49/T48,"-")</f>
        <v>0.83739178643012491</v>
      </c>
    </row>
    <row r="50" spans="2:24" x14ac:dyDescent="0.25">
      <c r="B50" s="95" t="s">
        <v>131</v>
      </c>
      <c r="C50" s="50">
        <v>58519</v>
      </c>
      <c r="D50" s="50">
        <v>32534</v>
      </c>
      <c r="E50" s="50">
        <v>0</v>
      </c>
      <c r="F50" s="50">
        <v>66024</v>
      </c>
      <c r="G50" s="50">
        <v>73849</v>
      </c>
      <c r="H50" s="50">
        <v>77626</v>
      </c>
      <c r="I50" s="96">
        <f t="shared" si="1"/>
        <v>5.1144903790166341E-2</v>
      </c>
      <c r="J50" s="50">
        <f t="shared" si="2"/>
        <v>3777</v>
      </c>
      <c r="K50" s="96">
        <f t="shared" si="3"/>
        <v>0.32650933884721201</v>
      </c>
      <c r="L50" s="50">
        <f t="shared" si="4"/>
        <v>19107</v>
      </c>
      <c r="M50" s="96">
        <f t="shared" si="5"/>
        <v>3.4666876265520064E-2</v>
      </c>
      <c r="N50" s="96">
        <f>H50/H48</f>
        <v>0.64914994857042507</v>
      </c>
      <c r="O50" s="50">
        <v>8649</v>
      </c>
      <c r="P50" s="50">
        <v>0</v>
      </c>
      <c r="Q50" s="50">
        <v>0</v>
      </c>
      <c r="R50" s="50">
        <v>13304</v>
      </c>
      <c r="S50" s="50">
        <v>14308</v>
      </c>
      <c r="T50" s="50">
        <v>15219</v>
      </c>
      <c r="U50" s="96">
        <f t="shared" si="6"/>
        <v>6.3670673748951634E-2</v>
      </c>
      <c r="V50" s="50">
        <f t="shared" si="0"/>
        <v>911</v>
      </c>
      <c r="W50" s="96">
        <f t="shared" si="7"/>
        <v>3.5067742105540617E-2</v>
      </c>
      <c r="X50" s="96">
        <f>IFERROR(T50/T48,"-")</f>
        <v>0.64902554479935182</v>
      </c>
    </row>
    <row r="51" spans="2:24" x14ac:dyDescent="0.25">
      <c r="B51" s="95" t="s">
        <v>133</v>
      </c>
      <c r="C51" s="50">
        <v>10803</v>
      </c>
      <c r="D51" s="50">
        <v>6753</v>
      </c>
      <c r="E51" s="50">
        <v>0</v>
      </c>
      <c r="F51" s="50">
        <v>19242</v>
      </c>
      <c r="G51" s="50">
        <v>18573</v>
      </c>
      <c r="H51" s="50">
        <v>21086</v>
      </c>
      <c r="I51" s="96">
        <f t="shared" si="1"/>
        <v>0.13530393582081524</v>
      </c>
      <c r="J51" s="50">
        <f t="shared" si="2"/>
        <v>2513</v>
      </c>
      <c r="K51" s="96">
        <f t="shared" si="3"/>
        <v>0.95186522262334528</v>
      </c>
      <c r="L51" s="50">
        <f t="shared" si="4"/>
        <v>10283</v>
      </c>
      <c r="M51" s="96">
        <f t="shared" si="5"/>
        <v>9.4167643951093196E-3</v>
      </c>
      <c r="N51" s="96">
        <f>H51/H48</f>
        <v>0.17633236049205142</v>
      </c>
      <c r="O51" s="50">
        <v>2522</v>
      </c>
      <c r="P51" s="50">
        <v>0</v>
      </c>
      <c r="Q51" s="50">
        <v>0</v>
      </c>
      <c r="R51" s="50">
        <v>4369</v>
      </c>
      <c r="S51" s="50">
        <v>4018</v>
      </c>
      <c r="T51" s="50">
        <v>4417</v>
      </c>
      <c r="U51" s="96">
        <f t="shared" si="6"/>
        <v>9.9303135888501703E-2</v>
      </c>
      <c r="V51" s="50">
        <f t="shared" si="0"/>
        <v>399</v>
      </c>
      <c r="W51" s="96">
        <f t="shared" si="7"/>
        <v>1.1516157941905214E-2</v>
      </c>
      <c r="X51" s="96">
        <f>IFERROR(T51/T48,"-")</f>
        <v>0.18836624163077317</v>
      </c>
    </row>
    <row r="52" spans="2:24" ht="16.5" thickBot="1" x14ac:dyDescent="0.3">
      <c r="B52" s="135" t="s">
        <v>54</v>
      </c>
      <c r="C52" s="136">
        <v>26532</v>
      </c>
      <c r="D52" s="136">
        <v>13012</v>
      </c>
      <c r="E52" s="136">
        <v>4831</v>
      </c>
      <c r="F52" s="136">
        <v>18374</v>
      </c>
      <c r="G52" s="136">
        <v>19874</v>
      </c>
      <c r="H52" s="136">
        <v>20869</v>
      </c>
      <c r="I52" s="137">
        <f t="shared" si="1"/>
        <v>5.0065412096206074E-2</v>
      </c>
      <c r="J52" s="136">
        <f t="shared" si="2"/>
        <v>995</v>
      </c>
      <c r="K52" s="137">
        <f t="shared" si="3"/>
        <v>-0.21344037388813508</v>
      </c>
      <c r="L52" s="136">
        <f t="shared" si="4"/>
        <v>-5663</v>
      </c>
      <c r="M52" s="137">
        <f t="shared" si="5"/>
        <v>9.3198546979766858E-3</v>
      </c>
      <c r="N52" s="137">
        <f>H52/H48</f>
        <v>0.17451769093752351</v>
      </c>
      <c r="O52" s="136">
        <v>3628</v>
      </c>
      <c r="P52" s="136">
        <v>0</v>
      </c>
      <c r="Q52" s="136">
        <v>1540</v>
      </c>
      <c r="R52" s="136">
        <v>2578</v>
      </c>
      <c r="S52" s="136">
        <v>3221</v>
      </c>
      <c r="T52" s="136">
        <v>3813</v>
      </c>
      <c r="U52" s="137">
        <f t="shared" si="6"/>
        <v>0.1837938528407328</v>
      </c>
      <c r="V52" s="136">
        <f t="shared" si="0"/>
        <v>592</v>
      </c>
      <c r="W52" s="137">
        <f t="shared" si="7"/>
        <v>6.7952975908060521E-3</v>
      </c>
      <c r="X52" s="137">
        <f>IFERROR(T52/T48,"-")</f>
        <v>0.16260821356987504</v>
      </c>
    </row>
    <row r="53" spans="2:24" ht="15.75" x14ac:dyDescent="0.25">
      <c r="B53" s="128" t="s">
        <v>45</v>
      </c>
      <c r="C53" s="129">
        <f t="shared" ref="C53:H56" si="8">C6-C11-C16-C21-C26-C30-C35-C39-C44-C48</f>
        <v>53786</v>
      </c>
      <c r="D53" s="129">
        <f t="shared" si="8"/>
        <v>24635</v>
      </c>
      <c r="E53" s="129">
        <f t="shared" si="8"/>
        <v>17011</v>
      </c>
      <c r="F53" s="129">
        <f t="shared" si="8"/>
        <v>45886</v>
      </c>
      <c r="G53" s="129">
        <f t="shared" si="8"/>
        <v>49553</v>
      </c>
      <c r="H53" s="129">
        <f t="shared" si="8"/>
        <v>53645</v>
      </c>
      <c r="I53" s="130">
        <f t="shared" si="1"/>
        <v>8.2578249550985916E-2</v>
      </c>
      <c r="J53" s="129">
        <f t="shared" si="2"/>
        <v>4092</v>
      </c>
      <c r="K53" s="130">
        <f t="shared" si="3"/>
        <v>-2.6215000185921822E-3</v>
      </c>
      <c r="L53" s="129">
        <f t="shared" si="4"/>
        <v>-141</v>
      </c>
      <c r="M53" s="130">
        <f t="shared" si="5"/>
        <v>2.3957238261198877E-2</v>
      </c>
      <c r="N53" s="131">
        <f>H53/H53</f>
        <v>1</v>
      </c>
      <c r="O53" s="129">
        <v>10629</v>
      </c>
      <c r="P53" s="129">
        <v>0</v>
      </c>
      <c r="Q53" s="129">
        <v>5327</v>
      </c>
      <c r="R53" s="129">
        <v>9434</v>
      </c>
      <c r="S53" s="129">
        <v>9921</v>
      </c>
      <c r="T53" s="129">
        <v>10301</v>
      </c>
      <c r="U53" s="130">
        <f t="shared" si="6"/>
        <v>3.8302590464670994E-2</v>
      </c>
      <c r="V53" s="129">
        <f t="shared" si="0"/>
        <v>380</v>
      </c>
      <c r="W53" s="130">
        <f t="shared" si="7"/>
        <v>2.4866888080552482E-2</v>
      </c>
      <c r="X53" s="131">
        <f>IFERROR(T53/T53,"-")</f>
        <v>1</v>
      </c>
    </row>
    <row r="54" spans="2:24" ht="15.75" x14ac:dyDescent="0.25">
      <c r="B54" s="132" t="s">
        <v>51</v>
      </c>
      <c r="C54" s="133">
        <f t="shared" si="8"/>
        <v>52097</v>
      </c>
      <c r="D54" s="133">
        <f t="shared" si="8"/>
        <v>22394</v>
      </c>
      <c r="E54" s="133">
        <f t="shared" si="8"/>
        <v>18815</v>
      </c>
      <c r="F54" s="133">
        <f t="shared" si="8"/>
        <v>44853</v>
      </c>
      <c r="G54" s="133">
        <f t="shared" si="8"/>
        <v>45806</v>
      </c>
      <c r="H54" s="133">
        <f t="shared" si="8"/>
        <v>49356</v>
      </c>
      <c r="I54" s="134">
        <f t="shared" si="1"/>
        <v>7.7500764092040431E-2</v>
      </c>
      <c r="J54" s="133">
        <f t="shared" si="2"/>
        <v>3550</v>
      </c>
      <c r="K54" s="134">
        <f t="shared" si="3"/>
        <v>-5.2613394245350054E-2</v>
      </c>
      <c r="L54" s="133">
        <f t="shared" si="4"/>
        <v>-2741</v>
      </c>
      <c r="M54" s="134">
        <f t="shared" si="5"/>
        <v>2.2041820330314692E-2</v>
      </c>
      <c r="N54" s="134">
        <f>H54/H53</f>
        <v>0.92004846677229934</v>
      </c>
      <c r="O54" s="133">
        <v>10314</v>
      </c>
      <c r="P54" s="133">
        <v>0</v>
      </c>
      <c r="Q54" s="133">
        <v>5279</v>
      </c>
      <c r="R54" s="133">
        <v>9170</v>
      </c>
      <c r="S54" s="133">
        <v>9081</v>
      </c>
      <c r="T54" s="133">
        <v>9309</v>
      </c>
      <c r="U54" s="134">
        <f t="shared" si="6"/>
        <v>2.5107367030062777E-2</v>
      </c>
      <c r="V54" s="133">
        <f t="shared" si="0"/>
        <v>228</v>
      </c>
      <c r="W54" s="134">
        <f t="shared" si="7"/>
        <v>2.4171015867995149E-2</v>
      </c>
      <c r="X54" s="134">
        <f>IFERROR(T54/T53,"-")</f>
        <v>0.90369867003203574</v>
      </c>
    </row>
    <row r="55" spans="2:24" x14ac:dyDescent="0.25">
      <c r="B55" s="95" t="s">
        <v>131</v>
      </c>
      <c r="C55" s="50">
        <f t="shared" si="8"/>
        <v>46087</v>
      </c>
      <c r="D55" s="50">
        <f t="shared" si="8"/>
        <v>19498</v>
      </c>
      <c r="E55" s="50">
        <f t="shared" si="8"/>
        <v>50856</v>
      </c>
      <c r="F55" s="50">
        <f t="shared" si="8"/>
        <v>154505</v>
      </c>
      <c r="G55" s="50">
        <f t="shared" si="8"/>
        <v>165978</v>
      </c>
      <c r="H55" s="50">
        <f t="shared" si="8"/>
        <v>191873</v>
      </c>
      <c r="I55" s="96">
        <f t="shared" si="1"/>
        <v>0.15601465254431313</v>
      </c>
      <c r="J55" s="50">
        <f t="shared" si="2"/>
        <v>25895</v>
      </c>
      <c r="K55" s="96">
        <f t="shared" si="3"/>
        <v>3.1632781478508036</v>
      </c>
      <c r="L55" s="50">
        <f t="shared" si="4"/>
        <v>145786</v>
      </c>
      <c r="M55" s="96">
        <f t="shared" si="5"/>
        <v>8.568826874622075E-2</v>
      </c>
      <c r="N55" s="96">
        <f>H55/H53</f>
        <v>3.5767173082300308</v>
      </c>
      <c r="O55" s="50">
        <v>8155</v>
      </c>
      <c r="P55" s="50">
        <v>0</v>
      </c>
      <c r="Q55" s="50">
        <v>4755</v>
      </c>
      <c r="R55" s="50">
        <v>6460</v>
      </c>
      <c r="S55" s="50">
        <v>6649</v>
      </c>
      <c r="T55" s="50">
        <v>6695</v>
      </c>
      <c r="U55" s="96">
        <f t="shared" si="6"/>
        <v>6.9183335839975157E-3</v>
      </c>
      <c r="V55" s="50">
        <f t="shared" si="0"/>
        <v>46</v>
      </c>
      <c r="W55" s="96">
        <f t="shared" si="7"/>
        <v>1.7027782170910433E-2</v>
      </c>
      <c r="X55" s="96">
        <f>IFERROR(T55/T53,"-")</f>
        <v>0.64993689933016208</v>
      </c>
    </row>
    <row r="56" spans="2:24" x14ac:dyDescent="0.25">
      <c r="B56" s="95" t="s">
        <v>133</v>
      </c>
      <c r="C56" s="50">
        <f t="shared" si="8"/>
        <v>23742</v>
      </c>
      <c r="D56" s="50">
        <f t="shared" si="8"/>
        <v>11088</v>
      </c>
      <c r="E56" s="50">
        <f t="shared" si="8"/>
        <v>20454</v>
      </c>
      <c r="F56" s="50">
        <f t="shared" si="8"/>
        <v>37530</v>
      </c>
      <c r="G56" s="50">
        <f t="shared" si="8"/>
        <v>57812</v>
      </c>
      <c r="H56" s="50">
        <f t="shared" si="8"/>
        <v>48817</v>
      </c>
      <c r="I56" s="96">
        <f t="shared" si="1"/>
        <v>-0.15559053483705809</v>
      </c>
      <c r="J56" s="50">
        <f t="shared" si="2"/>
        <v>-8995</v>
      </c>
      <c r="K56" s="96">
        <f t="shared" si="3"/>
        <v>1.0561452278662284</v>
      </c>
      <c r="L56" s="50">
        <f t="shared" si="4"/>
        <v>25075</v>
      </c>
      <c r="M56" s="96">
        <f t="shared" si="5"/>
        <v>2.1801109147114278E-2</v>
      </c>
      <c r="N56" s="96">
        <f>H56/H53</f>
        <v>0.91000093205331345</v>
      </c>
      <c r="O56" s="50">
        <v>2159</v>
      </c>
      <c r="P56" s="50">
        <v>0</v>
      </c>
      <c r="Q56" s="50">
        <v>524</v>
      </c>
      <c r="R56" s="50">
        <v>2710</v>
      </c>
      <c r="S56" s="50">
        <v>2432</v>
      </c>
      <c r="T56" s="50">
        <v>2614</v>
      </c>
      <c r="U56" s="96">
        <f t="shared" si="6"/>
        <v>7.483552631578938E-2</v>
      </c>
      <c r="V56" s="50">
        <f t="shared" si="0"/>
        <v>182</v>
      </c>
      <c r="W56" s="96">
        <f t="shared" si="7"/>
        <v>7.1432336970847169E-3</v>
      </c>
      <c r="X56" s="96">
        <f>IFERROR(T56/T53,"-")</f>
        <v>0.25376177070187361</v>
      </c>
    </row>
    <row r="57" spans="2:24" ht="15.75" x14ac:dyDescent="0.25">
      <c r="B57" s="135" t="s">
        <v>54</v>
      </c>
      <c r="C57" s="136">
        <f>C53-C54</f>
        <v>1689</v>
      </c>
      <c r="D57" s="136">
        <f t="shared" ref="D57:H57" si="9">D53-D54</f>
        <v>2241</v>
      </c>
      <c r="E57" s="136">
        <f t="shared" si="9"/>
        <v>-1804</v>
      </c>
      <c r="F57" s="136">
        <f t="shared" si="9"/>
        <v>1033</v>
      </c>
      <c r="G57" s="136">
        <f t="shared" si="9"/>
        <v>3747</v>
      </c>
      <c r="H57" s="136">
        <f t="shared" si="9"/>
        <v>4289</v>
      </c>
      <c r="I57" s="137">
        <f t="shared" si="1"/>
        <v>0.14464905257539362</v>
      </c>
      <c r="J57" s="136">
        <f t="shared" si="2"/>
        <v>542</v>
      </c>
      <c r="K57" s="137">
        <f t="shared" si="3"/>
        <v>1.5393724097098875</v>
      </c>
      <c r="L57" s="136">
        <f t="shared" si="4"/>
        <v>2600</v>
      </c>
      <c r="M57" s="137">
        <f t="shared" si="5"/>
        <v>1.9154179308841827E-3</v>
      </c>
      <c r="N57" s="137">
        <f>H57/H53</f>
        <v>7.9951533227700627E-2</v>
      </c>
      <c r="O57" s="136">
        <v>385</v>
      </c>
      <c r="P57" s="136">
        <v>0</v>
      </c>
      <c r="Q57" s="136">
        <v>127</v>
      </c>
      <c r="R57" s="136">
        <v>777</v>
      </c>
      <c r="S57" s="136">
        <v>1612</v>
      </c>
      <c r="T57" s="136">
        <v>3977</v>
      </c>
      <c r="U57" s="137">
        <f t="shared" si="6"/>
        <v>1.4671215880893302</v>
      </c>
      <c r="V57" s="136">
        <f t="shared" si="0"/>
        <v>2365</v>
      </c>
      <c r="W57" s="137">
        <f t="shared" si="7"/>
        <v>2.0480784437766882E-3</v>
      </c>
      <c r="X57" s="137">
        <f>IFERROR(T57/T53,"-")</f>
        <v>0.38607902145422773</v>
      </c>
    </row>
    <row r="58" spans="2:24" x14ac:dyDescent="0.25">
      <c r="B58" s="99"/>
      <c r="C58" s="100"/>
      <c r="D58" s="100"/>
      <c r="E58" s="100"/>
      <c r="F58" s="100"/>
      <c r="G58" s="100"/>
      <c r="H58" s="101"/>
      <c r="I58" s="100"/>
      <c r="J58" s="102"/>
      <c r="K58" s="100"/>
      <c r="L58" s="102"/>
      <c r="M58" s="102"/>
      <c r="N58" s="102"/>
    </row>
    <row r="59" spans="2:24" x14ac:dyDescent="0.25">
      <c r="B59" s="103" t="s">
        <v>30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AE59A-1F11-45F7-B8FF-17EDEF1A6DF8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3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P3" s="139" t="s">
        <v>249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6" customHeight="1" x14ac:dyDescent="0.25"/>
    <row r="5" spans="1:27" ht="15.75" x14ac:dyDescent="0.25">
      <c r="B5" s="141"/>
      <c r="C5" s="295" t="s">
        <v>35</v>
      </c>
      <c r="D5" s="296"/>
      <c r="E5" s="296"/>
      <c r="F5" s="296"/>
      <c r="G5" s="296"/>
      <c r="H5" s="296"/>
      <c r="I5" s="296"/>
      <c r="J5" s="296"/>
      <c r="K5" s="296"/>
      <c r="L5" s="296"/>
      <c r="M5" s="296"/>
      <c r="P5" s="141"/>
      <c r="Q5" s="295" t="s">
        <v>35</v>
      </c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s="142" customFormat="1" ht="72" customHeight="1" x14ac:dyDescent="0.25">
      <c r="B6" s="143"/>
      <c r="C6" s="144">
        <v>2018</v>
      </c>
      <c r="D6" s="145">
        <v>2019</v>
      </c>
      <c r="E6" s="145">
        <v>2020</v>
      </c>
      <c r="F6" s="145">
        <v>2021</v>
      </c>
      <c r="G6" s="145">
        <v>2022</v>
      </c>
      <c r="H6" s="145">
        <v>2023</v>
      </c>
      <c r="I6" s="146" t="str">
        <f>CONCATENATE("var. ",RIGHT(H6,2),"/",RIGHT(G6,2))</f>
        <v>var. 23/22</v>
      </c>
      <c r="J6" s="146" t="str">
        <f>CONCATENATE("var. ",RIGHT(H6,2),"/",RIGHT(E6,2))</f>
        <v>var. 23/20</v>
      </c>
      <c r="K6" s="147" t="str">
        <f>CONCATENATE("dif. ",RIGHT(H6,2),"/",RIGHT(G6,2))</f>
        <v>dif. 23/22</v>
      </c>
      <c r="L6" s="147" t="str">
        <f>CONCATENATE("dif. ",RIGHT(H6,2),"/",RIGHT(E6,2))</f>
        <v>dif. 23/20</v>
      </c>
      <c r="M6" s="146" t="str">
        <f>CONCATENATE("Cuota s/ total lugares de residencia ",RIGHT(H6,4))</f>
        <v>Cuota s/ total lugares de residencia 2023</v>
      </c>
      <c r="P6" s="143"/>
      <c r="Q6" s="144">
        <v>2018</v>
      </c>
      <c r="R6" s="145">
        <v>2019</v>
      </c>
      <c r="S6" s="145">
        <v>2020</v>
      </c>
      <c r="T6" s="145">
        <v>2021</v>
      </c>
      <c r="U6" s="145">
        <v>2022</v>
      </c>
      <c r="V6" s="145">
        <v>2023</v>
      </c>
      <c r="W6" s="146" t="str">
        <f>CONCATENATE("var. ",RIGHT(V6,2),"/",RIGHT(U6,2))</f>
        <v>var. 23/22</v>
      </c>
      <c r="X6" s="146" t="str">
        <f>CONCATENATE("var. ",RIGHT(V6,2),"/",RIGHT(S6,2))</f>
        <v>var. 23/20</v>
      </c>
      <c r="Y6" s="147" t="str">
        <f>CONCATENATE("dif. ",RIGHT(V6,2),"/",RIGHT(U6,2))</f>
        <v>dif. 23/22</v>
      </c>
      <c r="Z6" s="147" t="str">
        <f>CONCATENATE("dif. ",RIGHT(V6,2),"/",RIGHT(S6,2))</f>
        <v>dif. 23/20</v>
      </c>
      <c r="AA6" s="146" t="str">
        <f>CONCATENATE("Cuota s/ total lugares de residencia ",RIGHT(V6,4))</f>
        <v>Cuota s/ total lugares de residencia 2023</v>
      </c>
    </row>
    <row r="7" spans="1:27" x14ac:dyDescent="0.25">
      <c r="A7" s="1"/>
      <c r="B7" s="148" t="s">
        <v>35</v>
      </c>
      <c r="C7" s="149"/>
      <c r="D7" s="149"/>
      <c r="E7" s="149"/>
      <c r="F7" s="149"/>
      <c r="G7" s="149"/>
      <c r="H7" s="150"/>
      <c r="I7" s="150"/>
      <c r="J7" s="150"/>
      <c r="K7" s="150"/>
      <c r="L7" s="149"/>
      <c r="M7" s="149"/>
      <c r="N7" s="77"/>
      <c r="P7" s="151" t="s">
        <v>36</v>
      </c>
      <c r="Q7" s="149"/>
      <c r="R7" s="149"/>
      <c r="S7" s="149"/>
      <c r="T7" s="149"/>
      <c r="U7" s="149"/>
      <c r="V7" s="150"/>
      <c r="W7" s="150"/>
      <c r="X7" s="150"/>
      <c r="Y7" s="150"/>
      <c r="Z7" s="149"/>
      <c r="AA7" s="149"/>
    </row>
    <row r="8" spans="1:27" x14ac:dyDescent="0.25">
      <c r="A8" s="1"/>
      <c r="B8" s="152" t="s">
        <v>59</v>
      </c>
      <c r="C8" s="153">
        <v>4872456</v>
      </c>
      <c r="D8" s="153">
        <v>4831573</v>
      </c>
      <c r="E8" s="153">
        <v>1565303</v>
      </c>
      <c r="F8" s="153">
        <v>2335438</v>
      </c>
      <c r="G8" s="153">
        <v>4757683</v>
      </c>
      <c r="H8" s="153">
        <v>5188807</v>
      </c>
      <c r="I8" s="154">
        <f>IFERROR(H8/G8-1,"-")</f>
        <v>9.0616377762032574E-2</v>
      </c>
      <c r="J8" s="154">
        <f>IFERROR(H8/E8-1,"-")</f>
        <v>2.3148898328310876</v>
      </c>
      <c r="K8" s="153">
        <f>H8-G8</f>
        <v>431124</v>
      </c>
      <c r="L8" s="153">
        <f>H8-E8</f>
        <v>3623504</v>
      </c>
      <c r="M8" s="154">
        <f>H8/H$8</f>
        <v>1</v>
      </c>
      <c r="N8" s="77"/>
      <c r="P8" s="152" t="s">
        <v>59</v>
      </c>
      <c r="Q8" s="153">
        <v>1715135</v>
      </c>
      <c r="R8" s="153">
        <v>1762715</v>
      </c>
      <c r="S8" s="153">
        <v>550867</v>
      </c>
      <c r="T8" s="153">
        <v>881045</v>
      </c>
      <c r="U8" s="153">
        <v>1757049</v>
      </c>
      <c r="V8" s="153">
        <v>1888332</v>
      </c>
      <c r="W8" s="154">
        <f>IFERROR(V8/U8-1,"-")</f>
        <v>7.4717893467968199E-2</v>
      </c>
      <c r="X8" s="154">
        <f>IFERROR(V8/S8-1,"-")</f>
        <v>2.4279272492271273</v>
      </c>
      <c r="Y8" s="153">
        <f>V8-U8</f>
        <v>131283</v>
      </c>
      <c r="Z8" s="153">
        <f>V8-S8</f>
        <v>1337465</v>
      </c>
      <c r="AA8" s="154">
        <f>V8/V$8</f>
        <v>1</v>
      </c>
    </row>
    <row r="9" spans="1:27" x14ac:dyDescent="0.25">
      <c r="A9" s="1" t="s">
        <v>87</v>
      </c>
      <c r="B9" s="155" t="s">
        <v>88</v>
      </c>
      <c r="C9" s="156">
        <v>1028693</v>
      </c>
      <c r="D9" s="156">
        <v>1047557</v>
      </c>
      <c r="E9" s="156">
        <v>456683</v>
      </c>
      <c r="F9" s="156">
        <v>800301</v>
      </c>
      <c r="G9" s="156">
        <v>1016781</v>
      </c>
      <c r="H9" s="156">
        <v>1041269</v>
      </c>
      <c r="I9" s="157">
        <f>IFERROR(H9/G9-1,"-")</f>
        <v>2.4083848931087504E-2</v>
      </c>
      <c r="J9" s="158">
        <f t="shared" ref="J9:J20" si="0">IFERROR(H9/E9-1,"-")</f>
        <v>1.2800695449578812</v>
      </c>
      <c r="K9" s="156">
        <f t="shared" ref="K9:K19" si="1">H9-G9</f>
        <v>24488</v>
      </c>
      <c r="L9" s="156">
        <f t="shared" ref="L9:L20" si="2">H9-E9</f>
        <v>584586</v>
      </c>
      <c r="M9" s="157">
        <f>H9/H$8</f>
        <v>0.20067599353762822</v>
      </c>
      <c r="N9" s="77"/>
      <c r="P9" s="155" t="s">
        <v>88</v>
      </c>
      <c r="Q9" s="156">
        <v>189817</v>
      </c>
      <c r="R9" s="156">
        <v>222987</v>
      </c>
      <c r="S9" s="156">
        <v>117997</v>
      </c>
      <c r="T9" s="156">
        <v>247584</v>
      </c>
      <c r="U9" s="156">
        <v>207208</v>
      </c>
      <c r="V9" s="156">
        <v>181512</v>
      </c>
      <c r="W9" s="157">
        <f>IFERROR(V9/U9-1,"-")</f>
        <v>-0.12401065595922933</v>
      </c>
      <c r="X9" s="158">
        <f t="shared" ref="X9:X20" si="3">IFERROR(V9/S9-1,"-")</f>
        <v>0.53827639685754725</v>
      </c>
      <c r="Y9" s="156">
        <f t="shared" ref="Y9:Y19" si="4">V9-U9</f>
        <v>-25696</v>
      </c>
      <c r="Z9" s="156">
        <f t="shared" ref="Z9:Z20" si="5">V9-S9</f>
        <v>63515</v>
      </c>
      <c r="AA9" s="157">
        <f>V9/V$8</f>
        <v>9.6122927536047689E-2</v>
      </c>
    </row>
    <row r="10" spans="1:27" x14ac:dyDescent="0.25">
      <c r="A10" s="159" t="s">
        <v>94</v>
      </c>
      <c r="B10" s="160" t="s">
        <v>94</v>
      </c>
      <c r="C10" s="161">
        <v>422456</v>
      </c>
      <c r="D10" s="161">
        <v>415150</v>
      </c>
      <c r="E10" s="161">
        <v>208389</v>
      </c>
      <c r="F10" s="161">
        <v>416048</v>
      </c>
      <c r="G10" s="161">
        <v>423208</v>
      </c>
      <c r="H10" s="161">
        <v>428791</v>
      </c>
      <c r="I10" s="162">
        <f>IFERROR(H10/G10-1,"-")</f>
        <v>1.3192094667397569E-2</v>
      </c>
      <c r="J10" s="163">
        <f t="shared" si="0"/>
        <v>1.0576469967224758</v>
      </c>
      <c r="K10" s="161">
        <f t="shared" si="1"/>
        <v>5583</v>
      </c>
      <c r="L10" s="161">
        <f t="shared" si="2"/>
        <v>220402</v>
      </c>
      <c r="M10" s="162">
        <f>H10/H$8</f>
        <v>8.2637685309937328E-2</v>
      </c>
      <c r="N10" s="77"/>
      <c r="P10" s="160" t="s">
        <v>94</v>
      </c>
      <c r="Q10" s="161">
        <v>89686</v>
      </c>
      <c r="R10" s="161">
        <v>113067</v>
      </c>
      <c r="S10" s="161">
        <v>68476</v>
      </c>
      <c r="T10" s="161">
        <v>126666</v>
      </c>
      <c r="U10" s="161">
        <v>86811</v>
      </c>
      <c r="V10" s="161">
        <v>75374</v>
      </c>
      <c r="W10" s="162">
        <f>IFERROR(V10/U10-1,"-")</f>
        <v>-0.13174597689232936</v>
      </c>
      <c r="X10" s="163">
        <f t="shared" si="3"/>
        <v>0.10073602430048489</v>
      </c>
      <c r="Y10" s="161">
        <f t="shared" si="4"/>
        <v>-11437</v>
      </c>
      <c r="Z10" s="161">
        <f t="shared" si="5"/>
        <v>6898</v>
      </c>
      <c r="AA10" s="162">
        <f>V10/V$8</f>
        <v>3.9915650425878503E-2</v>
      </c>
    </row>
    <row r="11" spans="1:27" x14ac:dyDescent="0.25">
      <c r="A11" s="159" t="s">
        <v>91</v>
      </c>
      <c r="B11" s="160" t="s">
        <v>91</v>
      </c>
      <c r="C11" s="161">
        <v>606237</v>
      </c>
      <c r="D11" s="161">
        <v>632407</v>
      </c>
      <c r="E11" s="161">
        <v>248294</v>
      </c>
      <c r="F11" s="161">
        <v>384253</v>
      </c>
      <c r="G11" s="161">
        <v>593573</v>
      </c>
      <c r="H11" s="161">
        <v>612478</v>
      </c>
      <c r="I11" s="162">
        <f>IFERROR(H11/G11-1,"-")</f>
        <v>3.1849494501939857E-2</v>
      </c>
      <c r="J11" s="163">
        <f t="shared" si="0"/>
        <v>1.4667450683463956</v>
      </c>
      <c r="K11" s="161">
        <f t="shared" si="1"/>
        <v>18905</v>
      </c>
      <c r="L11" s="161">
        <f t="shared" si="2"/>
        <v>364184</v>
      </c>
      <c r="M11" s="162">
        <f>H11/H$8</f>
        <v>0.11803830822769087</v>
      </c>
      <c r="N11" s="77"/>
      <c r="P11" s="160" t="s">
        <v>91</v>
      </c>
      <c r="Q11" s="161">
        <v>100131</v>
      </c>
      <c r="R11" s="161">
        <v>109920</v>
      </c>
      <c r="S11" s="161">
        <v>49521</v>
      </c>
      <c r="T11" s="161">
        <v>120918</v>
      </c>
      <c r="U11" s="161">
        <v>120397</v>
      </c>
      <c r="V11" s="161">
        <v>106138</v>
      </c>
      <c r="W11" s="162">
        <f>IFERROR(V11/U11-1,"-")</f>
        <v>-0.11843318355108512</v>
      </c>
      <c r="X11" s="163">
        <f t="shared" si="3"/>
        <v>1.1432927444922356</v>
      </c>
      <c r="Y11" s="161">
        <f t="shared" si="4"/>
        <v>-14259</v>
      </c>
      <c r="Z11" s="161">
        <f t="shared" si="5"/>
        <v>56617</v>
      </c>
      <c r="AA11" s="162">
        <f>V11/V$8</f>
        <v>5.6207277110169186E-2</v>
      </c>
    </row>
    <row r="12" spans="1:27" x14ac:dyDescent="0.25">
      <c r="A12" s="1"/>
      <c r="B12" s="155" t="s">
        <v>98</v>
      </c>
      <c r="C12" s="156">
        <v>3843763</v>
      </c>
      <c r="D12" s="156">
        <v>3784016</v>
      </c>
      <c r="E12" s="156">
        <v>1108620</v>
      </c>
      <c r="F12" s="156">
        <v>1535137</v>
      </c>
      <c r="G12" s="156">
        <v>3740902</v>
      </c>
      <c r="H12" s="156">
        <v>4147538</v>
      </c>
      <c r="I12" s="157">
        <f>IFERROR(H12/G12-1,"-")</f>
        <v>0.10869998732925912</v>
      </c>
      <c r="J12" s="158">
        <f t="shared" si="0"/>
        <v>2.7411719074164278</v>
      </c>
      <c r="K12" s="156">
        <f t="shared" si="1"/>
        <v>406636</v>
      </c>
      <c r="L12" s="156">
        <f t="shared" si="2"/>
        <v>3038918</v>
      </c>
      <c r="M12" s="157">
        <f>H12/H$8</f>
        <v>0.79932400646237178</v>
      </c>
      <c r="N12" s="77"/>
      <c r="P12" s="155" t="s">
        <v>98</v>
      </c>
      <c r="Q12" s="156">
        <v>1525318</v>
      </c>
      <c r="R12" s="156">
        <v>1539728</v>
      </c>
      <c r="S12" s="156">
        <v>432870</v>
      </c>
      <c r="T12" s="156">
        <v>633461</v>
      </c>
      <c r="U12" s="156">
        <v>1549841</v>
      </c>
      <c r="V12" s="156">
        <v>1706820</v>
      </c>
      <c r="W12" s="157">
        <f>IFERROR(V12/U12-1,"-")</f>
        <v>0.10128716429620854</v>
      </c>
      <c r="X12" s="158">
        <f t="shared" si="3"/>
        <v>2.9430313951070759</v>
      </c>
      <c r="Y12" s="156">
        <f t="shared" si="4"/>
        <v>156979</v>
      </c>
      <c r="Z12" s="156">
        <f t="shared" si="5"/>
        <v>1273950</v>
      </c>
      <c r="AA12" s="157">
        <f>V12/V$8</f>
        <v>0.90387707246395232</v>
      </c>
    </row>
    <row r="13" spans="1:27" s="54" customFormat="1" x14ac:dyDescent="0.25">
      <c r="B13" s="160" t="s">
        <v>101</v>
      </c>
      <c r="C13" s="161">
        <v>1692213</v>
      </c>
      <c r="D13" s="161">
        <v>1721079</v>
      </c>
      <c r="E13" s="161">
        <v>436137</v>
      </c>
      <c r="F13" s="161">
        <v>446045</v>
      </c>
      <c r="G13" s="161">
        <v>1722453</v>
      </c>
      <c r="H13" s="161">
        <v>1939344</v>
      </c>
      <c r="I13" s="162">
        <f t="shared" ref="I13:I20" si="6">IFERROR(H13/G13-1,"-")</f>
        <v>0.12591983641933924</v>
      </c>
      <c r="J13" s="163">
        <f t="shared" si="0"/>
        <v>3.4466394733764849</v>
      </c>
      <c r="K13" s="161">
        <f t="shared" si="1"/>
        <v>216891</v>
      </c>
      <c r="L13" s="161">
        <f t="shared" si="2"/>
        <v>1503207</v>
      </c>
      <c r="M13" s="162">
        <f t="shared" ref="M13:M20" si="7">H13/H$8</f>
        <v>0.37375527746551374</v>
      </c>
      <c r="N13" s="164"/>
      <c r="P13" s="160" t="s">
        <v>101</v>
      </c>
      <c r="Q13" s="161">
        <v>740817</v>
      </c>
      <c r="R13" s="161">
        <v>757594</v>
      </c>
      <c r="S13" s="161">
        <v>187852</v>
      </c>
      <c r="T13" s="161">
        <v>208305</v>
      </c>
      <c r="U13" s="161">
        <v>783677</v>
      </c>
      <c r="V13" s="161">
        <v>883653</v>
      </c>
      <c r="W13" s="162">
        <f t="shared" ref="W13:W20" si="8">IFERROR(V13/U13-1,"-")</f>
        <v>0.12757296692387299</v>
      </c>
      <c r="X13" s="163">
        <f t="shared" si="3"/>
        <v>3.7039850520622615</v>
      </c>
      <c r="Y13" s="161">
        <f t="shared" si="4"/>
        <v>99976</v>
      </c>
      <c r="Z13" s="161">
        <f t="shared" si="5"/>
        <v>695801</v>
      </c>
      <c r="AA13" s="162">
        <f t="shared" ref="AA13:AA20" si="9">V13/V$8</f>
        <v>0.46795425804360674</v>
      </c>
    </row>
    <row r="14" spans="1:27" s="54" customFormat="1" x14ac:dyDescent="0.25">
      <c r="B14" s="160" t="s">
        <v>104</v>
      </c>
      <c r="C14" s="161">
        <v>580856</v>
      </c>
      <c r="D14" s="161">
        <v>491040</v>
      </c>
      <c r="E14" s="161">
        <v>138922</v>
      </c>
      <c r="F14" s="161">
        <v>222501</v>
      </c>
      <c r="G14" s="161">
        <v>385709</v>
      </c>
      <c r="H14" s="161">
        <v>431586</v>
      </c>
      <c r="I14" s="162">
        <f t="shared" si="6"/>
        <v>0.11894200031630064</v>
      </c>
      <c r="J14" s="163">
        <f t="shared" si="0"/>
        <v>2.1066785678294293</v>
      </c>
      <c r="K14" s="161">
        <f t="shared" si="1"/>
        <v>45877</v>
      </c>
      <c r="L14" s="161">
        <f t="shared" si="2"/>
        <v>292664</v>
      </c>
      <c r="M14" s="162">
        <f t="shared" si="7"/>
        <v>8.3176344774434668E-2</v>
      </c>
      <c r="N14" s="164"/>
      <c r="P14" s="160" t="s">
        <v>104</v>
      </c>
      <c r="Q14" s="161">
        <v>222082</v>
      </c>
      <c r="R14" s="161">
        <v>201016</v>
      </c>
      <c r="S14" s="161">
        <v>57141</v>
      </c>
      <c r="T14" s="161">
        <v>103865</v>
      </c>
      <c r="U14" s="161">
        <v>169299</v>
      </c>
      <c r="V14" s="161">
        <v>182538</v>
      </c>
      <c r="W14" s="162">
        <f t="shared" si="8"/>
        <v>7.819892616022539E-2</v>
      </c>
      <c r="X14" s="163">
        <f t="shared" si="3"/>
        <v>2.1945188218617107</v>
      </c>
      <c r="Y14" s="161">
        <f t="shared" si="4"/>
        <v>13239</v>
      </c>
      <c r="Z14" s="161">
        <f t="shared" si="5"/>
        <v>125397</v>
      </c>
      <c r="AA14" s="162">
        <f t="shared" si="9"/>
        <v>9.6666264195067395E-2</v>
      </c>
    </row>
    <row r="15" spans="1:27" x14ac:dyDescent="0.25">
      <c r="A15" s="1"/>
      <c r="B15" s="160" t="s">
        <v>107</v>
      </c>
      <c r="C15" s="161">
        <v>162041</v>
      </c>
      <c r="D15" s="161">
        <v>166950</v>
      </c>
      <c r="E15" s="161">
        <v>58766</v>
      </c>
      <c r="F15" s="161">
        <v>128102</v>
      </c>
      <c r="G15" s="161">
        <v>197280</v>
      </c>
      <c r="H15" s="161">
        <v>216824</v>
      </c>
      <c r="I15" s="162">
        <f t="shared" si="6"/>
        <v>9.9067315490673158E-2</v>
      </c>
      <c r="J15" s="163">
        <f t="shared" si="0"/>
        <v>2.6896164448830957</v>
      </c>
      <c r="K15" s="161">
        <f t="shared" si="1"/>
        <v>19544</v>
      </c>
      <c r="L15" s="161">
        <f t="shared" si="2"/>
        <v>158058</v>
      </c>
      <c r="M15" s="162">
        <f t="shared" si="7"/>
        <v>4.1786869313119569E-2</v>
      </c>
      <c r="N15" s="77"/>
      <c r="P15" s="160" t="s">
        <v>107</v>
      </c>
      <c r="Q15" s="161">
        <v>47145</v>
      </c>
      <c r="R15" s="161">
        <v>52571</v>
      </c>
      <c r="S15" s="161">
        <v>20504</v>
      </c>
      <c r="T15" s="161">
        <v>42447</v>
      </c>
      <c r="U15" s="161">
        <v>63176</v>
      </c>
      <c r="V15" s="161">
        <v>65334</v>
      </c>
      <c r="W15" s="162">
        <f t="shared" si="8"/>
        <v>3.415854121818418E-2</v>
      </c>
      <c r="X15" s="163">
        <f t="shared" si="3"/>
        <v>2.1864026531408505</v>
      </c>
      <c r="Y15" s="161">
        <f t="shared" si="4"/>
        <v>2158</v>
      </c>
      <c r="Z15" s="161">
        <f t="shared" si="5"/>
        <v>44830</v>
      </c>
      <c r="AA15" s="162">
        <f t="shared" si="9"/>
        <v>3.4598788772313344E-2</v>
      </c>
    </row>
    <row r="16" spans="1:27" x14ac:dyDescent="0.25">
      <c r="A16" s="1"/>
      <c r="B16" s="160" t="s">
        <v>114</v>
      </c>
      <c r="C16" s="161">
        <v>146606</v>
      </c>
      <c r="D16" s="161">
        <v>137818</v>
      </c>
      <c r="E16" s="161">
        <v>39662</v>
      </c>
      <c r="F16" s="161">
        <v>93209</v>
      </c>
      <c r="G16" s="161">
        <v>169583</v>
      </c>
      <c r="H16" s="161">
        <v>165044</v>
      </c>
      <c r="I16" s="162">
        <f t="shared" si="6"/>
        <v>-2.6765654576225262E-2</v>
      </c>
      <c r="J16" s="163">
        <f t="shared" si="0"/>
        <v>3.1612626695577628</v>
      </c>
      <c r="K16" s="161">
        <f t="shared" si="1"/>
        <v>-4539</v>
      </c>
      <c r="L16" s="161">
        <f t="shared" si="2"/>
        <v>125382</v>
      </c>
      <c r="M16" s="162">
        <f t="shared" si="7"/>
        <v>3.1807696836671707E-2</v>
      </c>
      <c r="N16" s="77"/>
      <c r="P16" s="160" t="s">
        <v>114</v>
      </c>
      <c r="Q16" s="161">
        <v>65413</v>
      </c>
      <c r="R16" s="161">
        <v>61428</v>
      </c>
      <c r="S16" s="161">
        <v>17078</v>
      </c>
      <c r="T16" s="161">
        <v>41550</v>
      </c>
      <c r="U16" s="161">
        <v>75901</v>
      </c>
      <c r="V16" s="161">
        <v>70878</v>
      </c>
      <c r="W16" s="162">
        <f t="shared" si="8"/>
        <v>-6.6178311221195996E-2</v>
      </c>
      <c r="X16" s="163">
        <f t="shared" si="3"/>
        <v>3.1502517859234098</v>
      </c>
      <c r="Y16" s="161">
        <f t="shared" si="4"/>
        <v>-5023</v>
      </c>
      <c r="Z16" s="161">
        <f t="shared" si="5"/>
        <v>53800</v>
      </c>
      <c r="AA16" s="162">
        <f t="shared" si="9"/>
        <v>3.753471317543737E-2</v>
      </c>
    </row>
    <row r="17" spans="1:27" x14ac:dyDescent="0.25">
      <c r="A17" s="1"/>
      <c r="B17" s="160" t="s">
        <v>110</v>
      </c>
      <c r="C17" s="161">
        <v>136223</v>
      </c>
      <c r="D17" s="161">
        <v>133862</v>
      </c>
      <c r="E17" s="161">
        <v>55544</v>
      </c>
      <c r="F17" s="161">
        <v>93337</v>
      </c>
      <c r="G17" s="161">
        <v>146133</v>
      </c>
      <c r="H17" s="161">
        <v>151265</v>
      </c>
      <c r="I17" s="162">
        <f t="shared" si="6"/>
        <v>3.5118693245194343E-2</v>
      </c>
      <c r="J17" s="163">
        <f t="shared" si="0"/>
        <v>1.7233364539824283</v>
      </c>
      <c r="K17" s="161">
        <f t="shared" si="1"/>
        <v>5132</v>
      </c>
      <c r="L17" s="161">
        <f t="shared" si="2"/>
        <v>95721</v>
      </c>
      <c r="M17" s="162">
        <f t="shared" si="7"/>
        <v>2.9152173129584506E-2</v>
      </c>
      <c r="N17" s="77"/>
      <c r="P17" s="160" t="s">
        <v>110</v>
      </c>
      <c r="Q17" s="161">
        <v>71278</v>
      </c>
      <c r="R17" s="161">
        <v>70272</v>
      </c>
      <c r="S17" s="161">
        <v>28980</v>
      </c>
      <c r="T17" s="161">
        <v>51893</v>
      </c>
      <c r="U17" s="161">
        <v>82793</v>
      </c>
      <c r="V17" s="161">
        <v>80226</v>
      </c>
      <c r="W17" s="162">
        <f t="shared" si="8"/>
        <v>-3.1005036657688501E-2</v>
      </c>
      <c r="X17" s="163">
        <f t="shared" si="3"/>
        <v>1.7683229813664596</v>
      </c>
      <c r="Y17" s="161">
        <f t="shared" si="4"/>
        <v>-2567</v>
      </c>
      <c r="Z17" s="161">
        <f t="shared" si="5"/>
        <v>51246</v>
      </c>
      <c r="AA17" s="162">
        <f t="shared" si="9"/>
        <v>4.2485113846505808E-2</v>
      </c>
    </row>
    <row r="18" spans="1:27" x14ac:dyDescent="0.25">
      <c r="A18" s="1"/>
      <c r="B18" s="160" t="s">
        <v>119</v>
      </c>
      <c r="C18" s="161">
        <v>68669</v>
      </c>
      <c r="D18" s="161">
        <v>74390</v>
      </c>
      <c r="E18" s="161">
        <v>28784</v>
      </c>
      <c r="F18" s="161">
        <v>25400</v>
      </c>
      <c r="G18" s="161">
        <v>62340</v>
      </c>
      <c r="H18" s="161">
        <v>67966</v>
      </c>
      <c r="I18" s="162">
        <f t="shared" si="6"/>
        <v>9.0247032402951621E-2</v>
      </c>
      <c r="J18" s="163">
        <f t="shared" si="0"/>
        <v>1.361242356864925</v>
      </c>
      <c r="K18" s="161">
        <f t="shared" si="1"/>
        <v>5626</v>
      </c>
      <c r="L18" s="161">
        <f t="shared" si="2"/>
        <v>39182</v>
      </c>
      <c r="M18" s="162">
        <f t="shared" si="7"/>
        <v>1.3098579307343672E-2</v>
      </c>
      <c r="N18" s="77"/>
      <c r="P18" s="160" t="s">
        <v>119</v>
      </c>
      <c r="Q18" s="161">
        <v>26168</v>
      </c>
      <c r="R18" s="161">
        <v>30964</v>
      </c>
      <c r="S18" s="161">
        <v>11625</v>
      </c>
      <c r="T18" s="161">
        <v>7603</v>
      </c>
      <c r="U18" s="161">
        <v>22864</v>
      </c>
      <c r="V18" s="161">
        <v>24590</v>
      </c>
      <c r="W18" s="162">
        <f t="shared" si="8"/>
        <v>7.5489853044086841E-2</v>
      </c>
      <c r="X18" s="163">
        <f t="shared" si="3"/>
        <v>1.115268817204301</v>
      </c>
      <c r="Y18" s="161">
        <f t="shared" si="4"/>
        <v>1726</v>
      </c>
      <c r="Z18" s="161">
        <f t="shared" si="5"/>
        <v>12965</v>
      </c>
      <c r="AA18" s="162">
        <f t="shared" si="9"/>
        <v>1.3022074508084383E-2</v>
      </c>
    </row>
    <row r="19" spans="1:27" x14ac:dyDescent="0.25">
      <c r="A19" s="159" t="s">
        <v>135</v>
      </c>
      <c r="B19" s="160" t="s">
        <v>122</v>
      </c>
      <c r="C19" s="161">
        <v>119807</v>
      </c>
      <c r="D19" s="161">
        <v>106028</v>
      </c>
      <c r="E19" s="161">
        <v>42711</v>
      </c>
      <c r="F19" s="161">
        <v>22147</v>
      </c>
      <c r="G19" s="161">
        <v>56752</v>
      </c>
      <c r="H19" s="161">
        <v>70972</v>
      </c>
      <c r="I19" s="162">
        <f t="shared" si="6"/>
        <v>0.25056385678037785</v>
      </c>
      <c r="J19" s="163">
        <f t="shared" si="0"/>
        <v>0.66167966097726572</v>
      </c>
      <c r="K19" s="161">
        <f t="shared" si="1"/>
        <v>14220</v>
      </c>
      <c r="L19" s="161">
        <f t="shared" si="2"/>
        <v>28261</v>
      </c>
      <c r="M19" s="162">
        <f t="shared" si="7"/>
        <v>1.3677903225153682E-2</v>
      </c>
      <c r="N19" s="77"/>
      <c r="P19" s="160" t="s">
        <v>122</v>
      </c>
      <c r="Q19" s="161">
        <v>36149</v>
      </c>
      <c r="R19" s="161">
        <v>35546</v>
      </c>
      <c r="S19" s="161">
        <v>13377</v>
      </c>
      <c r="T19" s="161">
        <v>5465</v>
      </c>
      <c r="U19" s="161">
        <v>19705</v>
      </c>
      <c r="V19" s="161">
        <v>25667</v>
      </c>
      <c r="W19" s="162">
        <f t="shared" si="8"/>
        <v>0.30256280131946212</v>
      </c>
      <c r="X19" s="163">
        <f t="shared" si="3"/>
        <v>0.91874112282275555</v>
      </c>
      <c r="Y19" s="161">
        <f t="shared" si="4"/>
        <v>5962</v>
      </c>
      <c r="Z19" s="161">
        <f t="shared" si="5"/>
        <v>12290</v>
      </c>
      <c r="AA19" s="162">
        <f t="shared" si="9"/>
        <v>1.3592419129686941E-2</v>
      </c>
    </row>
    <row r="20" spans="1:27" x14ac:dyDescent="0.25">
      <c r="A20" s="165" t="s">
        <v>136</v>
      </c>
      <c r="B20" s="166" t="s">
        <v>136</v>
      </c>
      <c r="C20" s="167">
        <f t="shared" ref="C20:H20" si="10">C12-SUM(C13:C19)</f>
        <v>937348</v>
      </c>
      <c r="D20" s="167">
        <f t="shared" si="10"/>
        <v>952849</v>
      </c>
      <c r="E20" s="167">
        <f t="shared" si="10"/>
        <v>308094</v>
      </c>
      <c r="F20" s="167">
        <f t="shared" si="10"/>
        <v>504396</v>
      </c>
      <c r="G20" s="167">
        <f t="shared" si="10"/>
        <v>1000652</v>
      </c>
      <c r="H20" s="167">
        <f t="shared" si="10"/>
        <v>1104537</v>
      </c>
      <c r="I20" s="168">
        <f t="shared" si="6"/>
        <v>0.10381731111315418</v>
      </c>
      <c r="J20" s="169">
        <f t="shared" si="0"/>
        <v>2.5850649477107637</v>
      </c>
      <c r="K20" s="167">
        <f>H20-G20</f>
        <v>103885</v>
      </c>
      <c r="L20" s="167">
        <f t="shared" si="2"/>
        <v>796443</v>
      </c>
      <c r="M20" s="168">
        <f t="shared" si="7"/>
        <v>0.21286916241055026</v>
      </c>
      <c r="N20" s="77"/>
      <c r="P20" s="166" t="s">
        <v>136</v>
      </c>
      <c r="Q20" s="167">
        <f t="shared" ref="Q20:V20" si="11">Q12-SUM(Q13:Q19)</f>
        <v>316266</v>
      </c>
      <c r="R20" s="167">
        <f t="shared" si="11"/>
        <v>330337</v>
      </c>
      <c r="S20" s="167">
        <f t="shared" si="11"/>
        <v>96313</v>
      </c>
      <c r="T20" s="167">
        <f t="shared" si="11"/>
        <v>172333</v>
      </c>
      <c r="U20" s="167">
        <f t="shared" si="11"/>
        <v>332426</v>
      </c>
      <c r="V20" s="167">
        <f t="shared" si="11"/>
        <v>373934</v>
      </c>
      <c r="W20" s="168">
        <f t="shared" si="8"/>
        <v>0.12486387947994437</v>
      </c>
      <c r="X20" s="169">
        <f t="shared" si="3"/>
        <v>2.8824873070094381</v>
      </c>
      <c r="Y20" s="167">
        <f>V20-U20</f>
        <v>41508</v>
      </c>
      <c r="Z20" s="167">
        <f t="shared" si="5"/>
        <v>277621</v>
      </c>
      <c r="AA20" s="168">
        <f t="shared" si="9"/>
        <v>0.19802344079325035</v>
      </c>
    </row>
    <row r="21" spans="1:27" x14ac:dyDescent="0.25">
      <c r="B21" s="151" t="s">
        <v>36</v>
      </c>
      <c r="C21" s="149"/>
      <c r="D21" s="149"/>
      <c r="E21" s="149"/>
      <c r="F21" s="149"/>
      <c r="G21" s="149"/>
      <c r="H21" s="150"/>
      <c r="I21" s="150"/>
      <c r="J21" s="150"/>
      <c r="K21" s="150"/>
      <c r="L21" s="149"/>
      <c r="M21" s="149"/>
      <c r="N21" s="123"/>
      <c r="O21" s="123"/>
      <c r="P21" s="123"/>
    </row>
    <row r="22" spans="1:27" x14ac:dyDescent="0.25">
      <c r="B22" s="152" t="s">
        <v>59</v>
      </c>
      <c r="C22" s="153">
        <v>1715135</v>
      </c>
      <c r="D22" s="153">
        <v>1762715</v>
      </c>
      <c r="E22" s="153">
        <v>550867</v>
      </c>
      <c r="F22" s="153">
        <v>881045</v>
      </c>
      <c r="G22" s="153">
        <v>1757049</v>
      </c>
      <c r="H22" s="153">
        <v>1888332</v>
      </c>
      <c r="I22" s="154">
        <f>IFERROR(H22/G22-1,"-")</f>
        <v>7.4717893467968199E-2</v>
      </c>
      <c r="J22" s="154">
        <f>IFERROR(H22/E22-1,"-")</f>
        <v>2.4279272492271273</v>
      </c>
      <c r="K22" s="153">
        <f>H22-G22</f>
        <v>131283</v>
      </c>
      <c r="L22" s="153">
        <f>H22-E22</f>
        <v>1337465</v>
      </c>
      <c r="M22" s="154">
        <f>H22/H$8</f>
        <v>0.36392411589022294</v>
      </c>
      <c r="N22" s="103"/>
      <c r="O22" s="103"/>
      <c r="P22" s="103"/>
    </row>
    <row r="23" spans="1:27" x14ac:dyDescent="0.25">
      <c r="B23" s="155" t="s">
        <v>88</v>
      </c>
      <c r="C23" s="156">
        <v>189817</v>
      </c>
      <c r="D23" s="156">
        <v>222987</v>
      </c>
      <c r="E23" s="156">
        <v>117997</v>
      </c>
      <c r="F23" s="156">
        <v>247584</v>
      </c>
      <c r="G23" s="156">
        <v>207208</v>
      </c>
      <c r="H23" s="156">
        <v>181512</v>
      </c>
      <c r="I23" s="157">
        <f>IFERROR(H23/G23-1,"-")</f>
        <v>-0.12401065595922933</v>
      </c>
      <c r="J23" s="158">
        <f t="shared" ref="J23:J34" si="12">IFERROR(H23/E23-1,"-")</f>
        <v>0.53827639685754725</v>
      </c>
      <c r="K23" s="156">
        <f t="shared" ref="K23:K33" si="13">H23-G23</f>
        <v>-25696</v>
      </c>
      <c r="L23" s="156">
        <f t="shared" ref="L23:L34" si="14">H23-E23</f>
        <v>63515</v>
      </c>
      <c r="M23" s="157">
        <f>H23/H$8</f>
        <v>3.4981451420336117E-2</v>
      </c>
    </row>
    <row r="24" spans="1:27" x14ac:dyDescent="0.25">
      <c r="B24" s="160" t="s">
        <v>94</v>
      </c>
      <c r="C24" s="161">
        <v>89686</v>
      </c>
      <c r="D24" s="161">
        <v>113067</v>
      </c>
      <c r="E24" s="161">
        <v>68476</v>
      </c>
      <c r="F24" s="161">
        <v>126666</v>
      </c>
      <c r="G24" s="161">
        <v>86811</v>
      </c>
      <c r="H24" s="161">
        <v>75374</v>
      </c>
      <c r="I24" s="162">
        <f>IFERROR(H24/G24-1,"-")</f>
        <v>-0.13174597689232936</v>
      </c>
      <c r="J24" s="163">
        <f t="shared" si="12"/>
        <v>0.10073602430048489</v>
      </c>
      <c r="K24" s="161">
        <f t="shared" si="13"/>
        <v>-11437</v>
      </c>
      <c r="L24" s="161">
        <f t="shared" si="14"/>
        <v>6898</v>
      </c>
      <c r="M24" s="162">
        <f>H24/H$8</f>
        <v>1.4526267791421034E-2</v>
      </c>
    </row>
    <row r="25" spans="1:27" x14ac:dyDescent="0.25">
      <c r="B25" s="160" t="s">
        <v>91</v>
      </c>
      <c r="C25" s="161">
        <v>100131</v>
      </c>
      <c r="D25" s="161">
        <v>109920</v>
      </c>
      <c r="E25" s="161">
        <v>49521</v>
      </c>
      <c r="F25" s="161">
        <v>120918</v>
      </c>
      <c r="G25" s="161">
        <v>120397</v>
      </c>
      <c r="H25" s="161">
        <v>106138</v>
      </c>
      <c r="I25" s="162">
        <f>IFERROR(H25/G25-1,"-")</f>
        <v>-0.11843318355108512</v>
      </c>
      <c r="J25" s="163">
        <f t="shared" si="12"/>
        <v>1.1432927444922356</v>
      </c>
      <c r="K25" s="161">
        <f t="shared" si="13"/>
        <v>-14259</v>
      </c>
      <c r="L25" s="161">
        <f t="shared" si="14"/>
        <v>56617</v>
      </c>
      <c r="M25" s="162">
        <f>H25/H$8</f>
        <v>2.0455183628915085E-2</v>
      </c>
    </row>
    <row r="26" spans="1:27" x14ac:dyDescent="0.25">
      <c r="B26" s="155" t="s">
        <v>98</v>
      </c>
      <c r="C26" s="156">
        <v>1525318</v>
      </c>
      <c r="D26" s="156">
        <v>1539728</v>
      </c>
      <c r="E26" s="156">
        <v>432870</v>
      </c>
      <c r="F26" s="156">
        <v>633461</v>
      </c>
      <c r="G26" s="156">
        <v>1549841</v>
      </c>
      <c r="H26" s="156">
        <v>1706820</v>
      </c>
      <c r="I26" s="157">
        <f>IFERROR(H26/G26-1,"-")</f>
        <v>0.10128716429620854</v>
      </c>
      <c r="J26" s="158">
        <f t="shared" si="12"/>
        <v>2.9430313951070759</v>
      </c>
      <c r="K26" s="156">
        <f t="shared" si="13"/>
        <v>156979</v>
      </c>
      <c r="L26" s="156">
        <f t="shared" si="14"/>
        <v>1273950</v>
      </c>
      <c r="M26" s="157">
        <f>H26/H$8</f>
        <v>0.32894266446988679</v>
      </c>
    </row>
    <row r="27" spans="1:27" x14ac:dyDescent="0.25">
      <c r="B27" s="160" t="s">
        <v>101</v>
      </c>
      <c r="C27" s="161">
        <v>740817</v>
      </c>
      <c r="D27" s="161">
        <v>757594</v>
      </c>
      <c r="E27" s="161">
        <v>187852</v>
      </c>
      <c r="F27" s="161">
        <v>208305</v>
      </c>
      <c r="G27" s="161">
        <v>783677</v>
      </c>
      <c r="H27" s="161">
        <v>883653</v>
      </c>
      <c r="I27" s="162">
        <f t="shared" ref="I27:I34" si="15">IFERROR(H27/G27-1,"-")</f>
        <v>0.12757296692387299</v>
      </c>
      <c r="J27" s="163">
        <f t="shared" si="12"/>
        <v>3.7039850520622615</v>
      </c>
      <c r="K27" s="161">
        <f t="shared" si="13"/>
        <v>99976</v>
      </c>
      <c r="L27" s="161">
        <f t="shared" si="14"/>
        <v>695801</v>
      </c>
      <c r="M27" s="162">
        <f t="shared" ref="M27:M34" si="16">H27/H$8</f>
        <v>0.17029983963558482</v>
      </c>
    </row>
    <row r="28" spans="1:27" x14ac:dyDescent="0.25">
      <c r="B28" s="160" t="s">
        <v>104</v>
      </c>
      <c r="C28" s="161">
        <v>222082</v>
      </c>
      <c r="D28" s="161">
        <v>201016</v>
      </c>
      <c r="E28" s="161">
        <v>57141</v>
      </c>
      <c r="F28" s="161">
        <v>103865</v>
      </c>
      <c r="G28" s="161">
        <v>169299</v>
      </c>
      <c r="H28" s="161">
        <v>182538</v>
      </c>
      <c r="I28" s="162">
        <f t="shared" si="15"/>
        <v>7.819892616022539E-2</v>
      </c>
      <c r="J28" s="163">
        <f t="shared" si="12"/>
        <v>2.1945188218617107</v>
      </c>
      <c r="K28" s="161">
        <f t="shared" si="13"/>
        <v>13239</v>
      </c>
      <c r="L28" s="161">
        <f t="shared" si="14"/>
        <v>125397</v>
      </c>
      <c r="M28" s="162">
        <f t="shared" si="16"/>
        <v>3.5179184733600613E-2</v>
      </c>
    </row>
    <row r="29" spans="1:27" x14ac:dyDescent="0.25">
      <c r="B29" s="160" t="s">
        <v>107</v>
      </c>
      <c r="C29" s="161">
        <v>47145</v>
      </c>
      <c r="D29" s="161">
        <v>52571</v>
      </c>
      <c r="E29" s="161">
        <v>20504</v>
      </c>
      <c r="F29" s="161">
        <v>42447</v>
      </c>
      <c r="G29" s="161">
        <v>63176</v>
      </c>
      <c r="H29" s="161">
        <v>65334</v>
      </c>
      <c r="I29" s="162">
        <f t="shared" si="15"/>
        <v>3.415854121818418E-2</v>
      </c>
      <c r="J29" s="163">
        <f t="shared" si="12"/>
        <v>2.1864026531408505</v>
      </c>
      <c r="K29" s="161">
        <f t="shared" si="13"/>
        <v>2158</v>
      </c>
      <c r="L29" s="161">
        <f t="shared" si="14"/>
        <v>44830</v>
      </c>
      <c r="M29" s="162">
        <f t="shared" si="16"/>
        <v>1.2591333614836706E-2</v>
      </c>
    </row>
    <row r="30" spans="1:27" x14ac:dyDescent="0.25">
      <c r="B30" s="160" t="s">
        <v>114</v>
      </c>
      <c r="C30" s="161">
        <v>65413</v>
      </c>
      <c r="D30" s="161">
        <v>61428</v>
      </c>
      <c r="E30" s="161">
        <v>17078</v>
      </c>
      <c r="F30" s="161">
        <v>41550</v>
      </c>
      <c r="G30" s="161">
        <v>75901</v>
      </c>
      <c r="H30" s="161">
        <v>70878</v>
      </c>
      <c r="I30" s="162">
        <f t="shared" si="15"/>
        <v>-6.6178311221195996E-2</v>
      </c>
      <c r="J30" s="163">
        <f t="shared" si="12"/>
        <v>3.1502517859234098</v>
      </c>
      <c r="K30" s="161">
        <f t="shared" si="13"/>
        <v>-5023</v>
      </c>
      <c r="L30" s="161">
        <f t="shared" si="14"/>
        <v>53800</v>
      </c>
      <c r="M30" s="162">
        <f t="shared" si="16"/>
        <v>1.3659787307564147E-2</v>
      </c>
    </row>
    <row r="31" spans="1:27" x14ac:dyDescent="0.25">
      <c r="B31" s="160" t="s">
        <v>110</v>
      </c>
      <c r="C31" s="161">
        <v>71278</v>
      </c>
      <c r="D31" s="161">
        <v>70272</v>
      </c>
      <c r="E31" s="161">
        <v>28980</v>
      </c>
      <c r="F31" s="161">
        <v>51893</v>
      </c>
      <c r="G31" s="161">
        <v>82793</v>
      </c>
      <c r="H31" s="161">
        <v>80226</v>
      </c>
      <c r="I31" s="162">
        <f t="shared" si="15"/>
        <v>-3.1005036657688501E-2</v>
      </c>
      <c r="J31" s="163">
        <f t="shared" si="12"/>
        <v>1.7683229813664596</v>
      </c>
      <c r="K31" s="161">
        <f t="shared" si="13"/>
        <v>-2567</v>
      </c>
      <c r="L31" s="161">
        <f t="shared" si="14"/>
        <v>51246</v>
      </c>
      <c r="M31" s="162">
        <f t="shared" si="16"/>
        <v>1.5461357495085093E-2</v>
      </c>
    </row>
    <row r="32" spans="1:27" x14ac:dyDescent="0.25">
      <c r="B32" s="160" t="s">
        <v>119</v>
      </c>
      <c r="C32" s="161">
        <v>26168</v>
      </c>
      <c r="D32" s="161">
        <v>30964</v>
      </c>
      <c r="E32" s="161">
        <v>11625</v>
      </c>
      <c r="F32" s="161">
        <v>7603</v>
      </c>
      <c r="G32" s="161">
        <v>22864</v>
      </c>
      <c r="H32" s="161">
        <v>24590</v>
      </c>
      <c r="I32" s="162">
        <f t="shared" si="15"/>
        <v>7.5489853044086841E-2</v>
      </c>
      <c r="J32" s="163">
        <f t="shared" si="12"/>
        <v>1.115268817204301</v>
      </c>
      <c r="K32" s="161">
        <f t="shared" si="13"/>
        <v>1726</v>
      </c>
      <c r="L32" s="161">
        <f t="shared" si="14"/>
        <v>12965</v>
      </c>
      <c r="M32" s="162">
        <f t="shared" si="16"/>
        <v>4.7390469524112187E-3</v>
      </c>
    </row>
    <row r="33" spans="2:16" x14ac:dyDescent="0.25">
      <c r="B33" s="160" t="s">
        <v>122</v>
      </c>
      <c r="C33" s="161">
        <v>36149</v>
      </c>
      <c r="D33" s="161">
        <v>35546</v>
      </c>
      <c r="E33" s="161">
        <v>13377</v>
      </c>
      <c r="F33" s="161">
        <v>5465</v>
      </c>
      <c r="G33" s="161">
        <v>19705</v>
      </c>
      <c r="H33" s="161">
        <v>25667</v>
      </c>
      <c r="I33" s="162">
        <f t="shared" si="15"/>
        <v>0.30256280131946212</v>
      </c>
      <c r="J33" s="163">
        <f t="shared" si="12"/>
        <v>0.91874112282275555</v>
      </c>
      <c r="K33" s="161">
        <f t="shared" si="13"/>
        <v>5962</v>
      </c>
      <c r="L33" s="161">
        <f t="shared" si="14"/>
        <v>12290</v>
      </c>
      <c r="M33" s="162">
        <f t="shared" si="16"/>
        <v>4.9466091145806733E-3</v>
      </c>
    </row>
    <row r="34" spans="2:16" x14ac:dyDescent="0.25">
      <c r="B34" s="166" t="s">
        <v>136</v>
      </c>
      <c r="C34" s="167">
        <f t="shared" ref="C34:H34" si="17">C26-SUM(C27:C33)</f>
        <v>316266</v>
      </c>
      <c r="D34" s="167">
        <f t="shared" si="17"/>
        <v>330337</v>
      </c>
      <c r="E34" s="167">
        <f t="shared" si="17"/>
        <v>96313</v>
      </c>
      <c r="F34" s="167">
        <f t="shared" si="17"/>
        <v>172333</v>
      </c>
      <c r="G34" s="167">
        <f t="shared" si="17"/>
        <v>332426</v>
      </c>
      <c r="H34" s="167">
        <f t="shared" si="17"/>
        <v>373934</v>
      </c>
      <c r="I34" s="168">
        <f t="shared" si="15"/>
        <v>0.12486387947994437</v>
      </c>
      <c r="J34" s="169">
        <f t="shared" si="12"/>
        <v>2.8824873070094381</v>
      </c>
      <c r="K34" s="167">
        <f>H34-G34</f>
        <v>41508</v>
      </c>
      <c r="L34" s="167">
        <f t="shared" si="14"/>
        <v>277621</v>
      </c>
      <c r="M34" s="168">
        <f t="shared" si="16"/>
        <v>7.2065505616223532E-2</v>
      </c>
    </row>
    <row r="35" spans="2:16" x14ac:dyDescent="0.25">
      <c r="B35" s="151" t="s">
        <v>37</v>
      </c>
      <c r="C35" s="149"/>
      <c r="D35" s="149"/>
      <c r="E35" s="149"/>
      <c r="F35" s="149"/>
      <c r="G35" s="149"/>
      <c r="H35" s="150"/>
      <c r="I35" s="150"/>
      <c r="J35" s="150"/>
      <c r="K35" s="150"/>
      <c r="L35" s="149"/>
      <c r="M35" s="149"/>
      <c r="N35" s="123"/>
      <c r="O35" s="123"/>
      <c r="P35" s="123"/>
    </row>
    <row r="36" spans="2:16" x14ac:dyDescent="0.25">
      <c r="B36" s="152" t="s">
        <v>59</v>
      </c>
      <c r="C36" s="153">
        <v>1322486</v>
      </c>
      <c r="D36" s="153">
        <v>1299411</v>
      </c>
      <c r="E36" s="153">
        <v>375345</v>
      </c>
      <c r="F36" s="153">
        <v>492258</v>
      </c>
      <c r="G36" s="153">
        <v>1243535</v>
      </c>
      <c r="H36" s="153">
        <v>1319978</v>
      </c>
      <c r="I36" s="154">
        <f>IFERROR(H36/G36-1,"-")</f>
        <v>6.1472334916186533E-2</v>
      </c>
      <c r="J36" s="154">
        <f>IFERROR(H36/E36-1,"-")</f>
        <v>2.5167059638465945</v>
      </c>
      <c r="K36" s="153">
        <f>H36-G36</f>
        <v>76443</v>
      </c>
      <c r="L36" s="153">
        <f>H36-E36</f>
        <v>944633</v>
      </c>
      <c r="M36" s="154">
        <f>H36/H$8</f>
        <v>0.25438949646807058</v>
      </c>
      <c r="N36" s="103"/>
      <c r="O36" s="103"/>
      <c r="P36" s="103"/>
    </row>
    <row r="37" spans="2:16" x14ac:dyDescent="0.25">
      <c r="B37" s="155" t="s">
        <v>88</v>
      </c>
      <c r="C37" s="156">
        <v>132322</v>
      </c>
      <c r="D37" s="156">
        <v>127819</v>
      </c>
      <c r="E37" s="156">
        <v>51760</v>
      </c>
      <c r="F37" s="156">
        <v>83468</v>
      </c>
      <c r="G37" s="156">
        <v>123951</v>
      </c>
      <c r="H37" s="156">
        <v>118966</v>
      </c>
      <c r="I37" s="157">
        <f>IFERROR(H37/G37-1,"-")</f>
        <v>-4.0217505304515511E-2</v>
      </c>
      <c r="J37" s="158">
        <f t="shared" ref="J37:J48" si="18">IFERROR(H37/E37-1,"-")</f>
        <v>1.2984157650695516</v>
      </c>
      <c r="K37" s="156">
        <f t="shared" ref="K37:K47" si="19">H37-G37</f>
        <v>-4985</v>
      </c>
      <c r="L37" s="156">
        <f t="shared" ref="L37:L48" si="20">H37-E37</f>
        <v>67206</v>
      </c>
      <c r="M37" s="157">
        <f>H37/H$8</f>
        <v>2.2927428212303907E-2</v>
      </c>
    </row>
    <row r="38" spans="2:16" x14ac:dyDescent="0.25">
      <c r="B38" s="160" t="s">
        <v>94</v>
      </c>
      <c r="C38" s="161">
        <v>42034</v>
      </c>
      <c r="D38" s="161">
        <v>51328</v>
      </c>
      <c r="E38" s="161">
        <v>24912</v>
      </c>
      <c r="F38" s="161">
        <v>43482</v>
      </c>
      <c r="G38" s="161">
        <v>48094</v>
      </c>
      <c r="H38" s="161">
        <v>51902</v>
      </c>
      <c r="I38" s="162">
        <f>IFERROR(H38/G38-1,"-")</f>
        <v>7.9178275876408799E-2</v>
      </c>
      <c r="J38" s="163">
        <f t="shared" si="18"/>
        <v>1.083413615928067</v>
      </c>
      <c r="K38" s="161">
        <f t="shared" si="19"/>
        <v>3808</v>
      </c>
      <c r="L38" s="161">
        <f t="shared" si="20"/>
        <v>26990</v>
      </c>
      <c r="M38" s="162">
        <f>H38/H$8</f>
        <v>1.0002684624808748E-2</v>
      </c>
    </row>
    <row r="39" spans="2:16" x14ac:dyDescent="0.25">
      <c r="B39" s="160" t="s">
        <v>91</v>
      </c>
      <c r="C39" s="161">
        <v>90288</v>
      </c>
      <c r="D39" s="161">
        <v>76491</v>
      </c>
      <c r="E39" s="161">
        <v>26848</v>
      </c>
      <c r="F39" s="161">
        <v>39986</v>
      </c>
      <c r="G39" s="161">
        <v>75857</v>
      </c>
      <c r="H39" s="161">
        <v>67064</v>
      </c>
      <c r="I39" s="162">
        <f>IFERROR(H39/G39-1,"-")</f>
        <v>-0.1159154725338466</v>
      </c>
      <c r="J39" s="163">
        <f t="shared" si="18"/>
        <v>1.4979141835518472</v>
      </c>
      <c r="K39" s="161">
        <f t="shared" si="19"/>
        <v>-8793</v>
      </c>
      <c r="L39" s="161">
        <f t="shared" si="20"/>
        <v>40216</v>
      </c>
      <c r="M39" s="162">
        <f>H39/H$8</f>
        <v>1.2924743587495161E-2</v>
      </c>
    </row>
    <row r="40" spans="2:16" x14ac:dyDescent="0.25">
      <c r="B40" s="155" t="s">
        <v>98</v>
      </c>
      <c r="C40" s="156">
        <v>1190164</v>
      </c>
      <c r="D40" s="156">
        <v>1171592</v>
      </c>
      <c r="E40" s="156">
        <v>323585</v>
      </c>
      <c r="F40" s="156">
        <v>408790</v>
      </c>
      <c r="G40" s="156">
        <v>1119584</v>
      </c>
      <c r="H40" s="156">
        <v>1201012</v>
      </c>
      <c r="I40" s="157">
        <f>IFERROR(H40/G40-1,"-")</f>
        <v>7.2730585646097135E-2</v>
      </c>
      <c r="J40" s="158">
        <f t="shared" si="18"/>
        <v>2.7115811919588362</v>
      </c>
      <c r="K40" s="156">
        <f t="shared" si="19"/>
        <v>81428</v>
      </c>
      <c r="L40" s="156">
        <f t="shared" si="20"/>
        <v>877427</v>
      </c>
      <c r="M40" s="157">
        <f>H40/H$8</f>
        <v>0.23146206825576668</v>
      </c>
    </row>
    <row r="41" spans="2:16" x14ac:dyDescent="0.25">
      <c r="B41" s="160" t="s">
        <v>101</v>
      </c>
      <c r="C41" s="161">
        <v>614177</v>
      </c>
      <c r="D41" s="161">
        <v>640459</v>
      </c>
      <c r="E41" s="161">
        <v>146501</v>
      </c>
      <c r="F41" s="161">
        <v>142606</v>
      </c>
      <c r="G41" s="161">
        <v>581865</v>
      </c>
      <c r="H41" s="161">
        <v>634691</v>
      </c>
      <c r="I41" s="162">
        <f t="shared" ref="I41:I48" si="21">IFERROR(H41/G41-1,"-")</f>
        <v>9.0787381952858404E-2</v>
      </c>
      <c r="J41" s="163">
        <f t="shared" si="18"/>
        <v>3.3323322025105631</v>
      </c>
      <c r="K41" s="161">
        <f t="shared" si="19"/>
        <v>52826</v>
      </c>
      <c r="L41" s="161">
        <f t="shared" si="20"/>
        <v>488190</v>
      </c>
      <c r="M41" s="162">
        <f t="shared" ref="M41:M48" si="22">H41/H$8</f>
        <v>0.12231925373211992</v>
      </c>
    </row>
    <row r="42" spans="2:16" x14ac:dyDescent="0.25">
      <c r="B42" s="160" t="s">
        <v>104</v>
      </c>
      <c r="C42" s="161">
        <v>72717</v>
      </c>
      <c r="D42" s="161">
        <v>52401</v>
      </c>
      <c r="E42" s="161">
        <v>16159</v>
      </c>
      <c r="F42" s="161">
        <v>21846</v>
      </c>
      <c r="G42" s="161">
        <v>39072</v>
      </c>
      <c r="H42" s="161">
        <v>45133</v>
      </c>
      <c r="I42" s="162">
        <f t="shared" si="21"/>
        <v>0.15512387387387383</v>
      </c>
      <c r="J42" s="163">
        <f t="shared" si="18"/>
        <v>1.7930565010211028</v>
      </c>
      <c r="K42" s="161">
        <f t="shared" si="19"/>
        <v>6061</v>
      </c>
      <c r="L42" s="161">
        <f t="shared" si="20"/>
        <v>28974</v>
      </c>
      <c r="M42" s="162">
        <f t="shared" si="22"/>
        <v>8.6981458358347113E-3</v>
      </c>
    </row>
    <row r="43" spans="2:16" x14ac:dyDescent="0.25">
      <c r="B43" s="160" t="s">
        <v>107</v>
      </c>
      <c r="C43" s="161">
        <v>23684</v>
      </c>
      <c r="D43" s="161">
        <v>24405</v>
      </c>
      <c r="E43" s="161">
        <v>9702</v>
      </c>
      <c r="F43" s="161">
        <v>19919</v>
      </c>
      <c r="G43" s="161">
        <v>27268</v>
      </c>
      <c r="H43" s="161">
        <v>28898</v>
      </c>
      <c r="I43" s="162">
        <f t="shared" si="21"/>
        <v>5.9777028018189737E-2</v>
      </c>
      <c r="J43" s="163">
        <f t="shared" si="18"/>
        <v>1.9785611214182643</v>
      </c>
      <c r="K43" s="161">
        <f t="shared" si="19"/>
        <v>1630</v>
      </c>
      <c r="L43" s="161">
        <f t="shared" si="20"/>
        <v>19196</v>
      </c>
      <c r="M43" s="162">
        <f t="shared" si="22"/>
        <v>5.5692956010890363E-3</v>
      </c>
    </row>
    <row r="44" spans="2:16" x14ac:dyDescent="0.25">
      <c r="B44" s="160" t="s">
        <v>114</v>
      </c>
      <c r="C44" s="161">
        <v>55932</v>
      </c>
      <c r="D44" s="161">
        <v>53890</v>
      </c>
      <c r="E44" s="161">
        <v>15410</v>
      </c>
      <c r="F44" s="161">
        <v>30677</v>
      </c>
      <c r="G44" s="161">
        <v>57015</v>
      </c>
      <c r="H44" s="161">
        <v>55478</v>
      </c>
      <c r="I44" s="162">
        <f t="shared" si="21"/>
        <v>-2.6957818118039101E-2</v>
      </c>
      <c r="J44" s="163">
        <f t="shared" si="18"/>
        <v>2.6001297858533419</v>
      </c>
      <c r="K44" s="161">
        <f t="shared" si="19"/>
        <v>-1537</v>
      </c>
      <c r="L44" s="161">
        <f t="shared" si="20"/>
        <v>40068</v>
      </c>
      <c r="M44" s="162">
        <f t="shared" si="22"/>
        <v>1.0691860383321252E-2</v>
      </c>
    </row>
    <row r="45" spans="2:16" x14ac:dyDescent="0.25">
      <c r="B45" s="160" t="s">
        <v>110</v>
      </c>
      <c r="C45" s="161">
        <v>41910</v>
      </c>
      <c r="D45" s="161">
        <v>41202</v>
      </c>
      <c r="E45" s="161">
        <v>15534</v>
      </c>
      <c r="F45" s="161">
        <v>22807</v>
      </c>
      <c r="G45" s="161">
        <v>38767</v>
      </c>
      <c r="H45" s="161">
        <v>44187</v>
      </c>
      <c r="I45" s="162">
        <f t="shared" si="21"/>
        <v>0.13980963190342299</v>
      </c>
      <c r="J45" s="163">
        <f t="shared" si="18"/>
        <v>1.8445345693317883</v>
      </c>
      <c r="K45" s="161">
        <f t="shared" si="19"/>
        <v>5420</v>
      </c>
      <c r="L45" s="161">
        <f t="shared" si="20"/>
        <v>28653</v>
      </c>
      <c r="M45" s="162">
        <f t="shared" si="22"/>
        <v>8.515830324774076E-3</v>
      </c>
    </row>
    <row r="46" spans="2:16" x14ac:dyDescent="0.25">
      <c r="B46" s="160" t="s">
        <v>119</v>
      </c>
      <c r="C46" s="161">
        <v>28055</v>
      </c>
      <c r="D46" s="161">
        <v>26919</v>
      </c>
      <c r="E46" s="161">
        <v>9750</v>
      </c>
      <c r="F46" s="161">
        <v>10533</v>
      </c>
      <c r="G46" s="161">
        <v>22457</v>
      </c>
      <c r="H46" s="161">
        <v>23505</v>
      </c>
      <c r="I46" s="162">
        <f t="shared" si="21"/>
        <v>4.6666963530302308E-2</v>
      </c>
      <c r="J46" s="163">
        <f t="shared" si="18"/>
        <v>1.4107692307692306</v>
      </c>
      <c r="K46" s="161">
        <f t="shared" si="19"/>
        <v>1048</v>
      </c>
      <c r="L46" s="161">
        <f t="shared" si="20"/>
        <v>13755</v>
      </c>
      <c r="M46" s="162">
        <f t="shared" si="22"/>
        <v>4.5299430100213785E-3</v>
      </c>
    </row>
    <row r="47" spans="2:16" x14ac:dyDescent="0.25">
      <c r="B47" s="160" t="s">
        <v>122</v>
      </c>
      <c r="C47" s="161">
        <v>50198</v>
      </c>
      <c r="D47" s="161">
        <v>42509</v>
      </c>
      <c r="E47" s="161">
        <v>16737</v>
      </c>
      <c r="F47" s="161">
        <v>10472</v>
      </c>
      <c r="G47" s="161">
        <v>22560</v>
      </c>
      <c r="H47" s="161">
        <v>26526</v>
      </c>
      <c r="I47" s="162">
        <f t="shared" si="21"/>
        <v>0.17579787234042543</v>
      </c>
      <c r="J47" s="163">
        <f t="shared" si="18"/>
        <v>0.58487184083169019</v>
      </c>
      <c r="K47" s="161">
        <f t="shared" si="19"/>
        <v>3966</v>
      </c>
      <c r="L47" s="161">
        <f t="shared" si="20"/>
        <v>9789</v>
      </c>
      <c r="M47" s="162">
        <f t="shared" si="22"/>
        <v>5.1121577657446118E-3</v>
      </c>
    </row>
    <row r="48" spans="2:16" x14ac:dyDescent="0.25">
      <c r="B48" s="166" t="s">
        <v>136</v>
      </c>
      <c r="C48" s="167">
        <f t="shared" ref="C48:H48" si="23">C40-SUM(C41:C47)</f>
        <v>303491</v>
      </c>
      <c r="D48" s="167">
        <f t="shared" si="23"/>
        <v>289807</v>
      </c>
      <c r="E48" s="167">
        <f t="shared" si="23"/>
        <v>93792</v>
      </c>
      <c r="F48" s="167">
        <f t="shared" si="23"/>
        <v>149930</v>
      </c>
      <c r="G48" s="167">
        <f t="shared" si="23"/>
        <v>330580</v>
      </c>
      <c r="H48" s="167">
        <f t="shared" si="23"/>
        <v>342594</v>
      </c>
      <c r="I48" s="168">
        <f t="shared" si="21"/>
        <v>3.6342186460160963E-2</v>
      </c>
      <c r="J48" s="169">
        <f t="shared" si="18"/>
        <v>2.6526995905834188</v>
      </c>
      <c r="K48" s="167">
        <f>H48-G48</f>
        <v>12014</v>
      </c>
      <c r="L48" s="167">
        <f t="shared" si="20"/>
        <v>248802</v>
      </c>
      <c r="M48" s="168">
        <f t="shared" si="22"/>
        <v>6.6025581602861705E-2</v>
      </c>
    </row>
    <row r="49" spans="2:16" x14ac:dyDescent="0.25">
      <c r="B49" s="151" t="s">
        <v>38</v>
      </c>
      <c r="C49" s="149"/>
      <c r="D49" s="149"/>
      <c r="E49" s="149"/>
      <c r="F49" s="149"/>
      <c r="G49" s="149"/>
      <c r="H49" s="150"/>
      <c r="I49" s="150"/>
      <c r="J49" s="150"/>
      <c r="K49" s="150"/>
      <c r="L49" s="149"/>
      <c r="M49" s="149"/>
      <c r="N49" s="123"/>
      <c r="O49" s="123"/>
      <c r="P49" s="123"/>
    </row>
    <row r="50" spans="2:16" x14ac:dyDescent="0.25">
      <c r="B50" s="152" t="s">
        <v>59</v>
      </c>
      <c r="C50" s="153">
        <v>47034</v>
      </c>
      <c r="D50" s="153">
        <v>45076</v>
      </c>
      <c r="E50" s="153">
        <v>12633</v>
      </c>
      <c r="F50" s="153">
        <v>20161</v>
      </c>
      <c r="G50" s="153">
        <v>37751</v>
      </c>
      <c r="H50" s="153">
        <v>51166</v>
      </c>
      <c r="I50" s="154">
        <f>IFERROR(H50/G50-1,"-")</f>
        <v>0.3553548250377474</v>
      </c>
      <c r="J50" s="154">
        <f>IFERROR(H50/E50-1,"-")</f>
        <v>3.0501860207393339</v>
      </c>
      <c r="K50" s="153">
        <f>H50-G50</f>
        <v>13415</v>
      </c>
      <c r="L50" s="153">
        <f>H50-E50</f>
        <v>38533</v>
      </c>
      <c r="M50" s="154">
        <f>H50/H$8</f>
        <v>9.8608408445332429E-3</v>
      </c>
      <c r="N50" s="103"/>
      <c r="O50" s="103"/>
      <c r="P50" s="103"/>
    </row>
    <row r="51" spans="2:16" x14ac:dyDescent="0.25">
      <c r="B51" s="155" t="s">
        <v>88</v>
      </c>
      <c r="C51" s="156">
        <v>11661</v>
      </c>
      <c r="D51" s="156">
        <v>10509</v>
      </c>
      <c r="E51" s="156">
        <v>2339</v>
      </c>
      <c r="F51" s="156">
        <v>4950</v>
      </c>
      <c r="G51" s="156">
        <v>6762</v>
      </c>
      <c r="H51" s="156">
        <v>20250</v>
      </c>
      <c r="I51" s="157">
        <f>IFERROR(H51/G51-1,"-")</f>
        <v>1.9946761313220942</v>
      </c>
      <c r="J51" s="158">
        <f t="shared" ref="J51:J62" si="24">IFERROR(H51/E51-1,"-")</f>
        <v>7.6575459598118858</v>
      </c>
      <c r="K51" s="156">
        <f t="shared" ref="K51:K61" si="25">H51-G51</f>
        <v>13488</v>
      </c>
      <c r="L51" s="156">
        <f t="shared" ref="L51:L62" si="26">H51-E51</f>
        <v>17911</v>
      </c>
      <c r="M51" s="157">
        <f>H51/H$8</f>
        <v>3.9026311828518579E-3</v>
      </c>
    </row>
    <row r="52" spans="2:16" x14ac:dyDescent="0.25">
      <c r="B52" s="160" t="s">
        <v>94</v>
      </c>
      <c r="C52" s="161">
        <v>7273</v>
      </c>
      <c r="D52" s="161">
        <v>5944</v>
      </c>
      <c r="E52" s="161">
        <v>1658</v>
      </c>
      <c r="F52" s="161">
        <v>2415</v>
      </c>
      <c r="G52" s="161">
        <v>3515</v>
      </c>
      <c r="H52" s="161">
        <v>14811</v>
      </c>
      <c r="I52" s="162">
        <f>IFERROR(H52/G52-1,"-")</f>
        <v>3.2136557610241825</v>
      </c>
      <c r="J52" s="163">
        <f t="shared" si="24"/>
        <v>7.9330518697225578</v>
      </c>
      <c r="K52" s="161">
        <f t="shared" si="25"/>
        <v>11296</v>
      </c>
      <c r="L52" s="161">
        <f t="shared" si="26"/>
        <v>13153</v>
      </c>
      <c r="M52" s="162">
        <f>H52/H$8</f>
        <v>2.854413355516981E-3</v>
      </c>
    </row>
    <row r="53" spans="2:16" x14ac:dyDescent="0.25">
      <c r="B53" s="160" t="s">
        <v>91</v>
      </c>
      <c r="C53" s="161">
        <v>4388</v>
      </c>
      <c r="D53" s="161">
        <v>4565</v>
      </c>
      <c r="E53" s="161">
        <v>681</v>
      </c>
      <c r="F53" s="161">
        <v>2535</v>
      </c>
      <c r="G53" s="161">
        <v>3247</v>
      </c>
      <c r="H53" s="161">
        <v>5439</v>
      </c>
      <c r="I53" s="162">
        <f>IFERROR(H53/G53-1,"-")</f>
        <v>0.67508469356328926</v>
      </c>
      <c r="J53" s="163">
        <f t="shared" si="24"/>
        <v>6.9867841409691627</v>
      </c>
      <c r="K53" s="161">
        <f t="shared" si="25"/>
        <v>2192</v>
      </c>
      <c r="L53" s="161">
        <f t="shared" si="26"/>
        <v>4758</v>
      </c>
      <c r="M53" s="162">
        <f>H53/H$8</f>
        <v>1.0482178273348768E-3</v>
      </c>
    </row>
    <row r="54" spans="2:16" x14ac:dyDescent="0.25">
      <c r="B54" s="155" t="s">
        <v>98</v>
      </c>
      <c r="C54" s="156">
        <v>35373</v>
      </c>
      <c r="D54" s="156">
        <v>34567</v>
      </c>
      <c r="E54" s="156">
        <v>10294</v>
      </c>
      <c r="F54" s="156">
        <v>15211</v>
      </c>
      <c r="G54" s="156">
        <v>30989</v>
      </c>
      <c r="H54" s="156">
        <v>30916</v>
      </c>
      <c r="I54" s="157">
        <f>IFERROR(H54/G54-1,"-")</f>
        <v>-2.3556745942108215E-3</v>
      </c>
      <c r="J54" s="158">
        <f t="shared" si="24"/>
        <v>2.0033028948902274</v>
      </c>
      <c r="K54" s="156">
        <f t="shared" si="25"/>
        <v>-73</v>
      </c>
      <c r="L54" s="156">
        <f t="shared" si="26"/>
        <v>20622</v>
      </c>
      <c r="M54" s="157">
        <f>H54/H$8</f>
        <v>5.9582096616813849E-3</v>
      </c>
    </row>
    <row r="55" spans="2:16" x14ac:dyDescent="0.25">
      <c r="B55" s="160" t="s">
        <v>101</v>
      </c>
      <c r="C55" s="161">
        <v>10066</v>
      </c>
      <c r="D55" s="161">
        <v>10275</v>
      </c>
      <c r="E55" s="161">
        <v>3060</v>
      </c>
      <c r="F55" s="161">
        <v>3030</v>
      </c>
      <c r="G55" s="161">
        <v>10352</v>
      </c>
      <c r="H55" s="161">
        <v>9308</v>
      </c>
      <c r="I55" s="162">
        <f t="shared" ref="I55:I62" si="27">IFERROR(H55/G55-1,"-")</f>
        <v>-0.1008500772797527</v>
      </c>
      <c r="J55" s="163">
        <f t="shared" si="24"/>
        <v>2.041830065359477</v>
      </c>
      <c r="K55" s="161">
        <f t="shared" si="25"/>
        <v>-1044</v>
      </c>
      <c r="L55" s="161">
        <f t="shared" si="26"/>
        <v>6248</v>
      </c>
      <c r="M55" s="162">
        <f t="shared" ref="M55:M62" si="28">H55/H$8</f>
        <v>1.7938612864190169E-3</v>
      </c>
    </row>
    <row r="56" spans="2:16" x14ac:dyDescent="0.25">
      <c r="B56" s="160" t="s">
        <v>104</v>
      </c>
      <c r="C56" s="161">
        <v>10860</v>
      </c>
      <c r="D56" s="161">
        <v>9881</v>
      </c>
      <c r="E56" s="161">
        <v>2874</v>
      </c>
      <c r="F56" s="161">
        <v>5150</v>
      </c>
      <c r="G56" s="161">
        <v>6811</v>
      </c>
      <c r="H56" s="161">
        <v>6211</v>
      </c>
      <c r="I56" s="162">
        <f t="shared" si="27"/>
        <v>-8.8092791073263843E-2</v>
      </c>
      <c r="J56" s="163">
        <f t="shared" si="24"/>
        <v>1.1610995128740433</v>
      </c>
      <c r="K56" s="161">
        <f t="shared" si="25"/>
        <v>-600</v>
      </c>
      <c r="L56" s="161">
        <f t="shared" si="26"/>
        <v>3337</v>
      </c>
      <c r="M56" s="162">
        <f t="shared" si="28"/>
        <v>1.1969996186021179E-3</v>
      </c>
    </row>
    <row r="57" spans="2:16" x14ac:dyDescent="0.25">
      <c r="B57" s="160" t="s">
        <v>107</v>
      </c>
      <c r="C57" s="161">
        <v>2116</v>
      </c>
      <c r="D57" s="161">
        <v>2186</v>
      </c>
      <c r="E57" s="161">
        <v>544</v>
      </c>
      <c r="F57" s="161">
        <v>1642</v>
      </c>
      <c r="G57" s="161">
        <v>2746</v>
      </c>
      <c r="H57" s="161">
        <v>2942</v>
      </c>
      <c r="I57" s="162">
        <f t="shared" si="27"/>
        <v>7.1376547705753746E-2</v>
      </c>
      <c r="J57" s="163">
        <f t="shared" si="24"/>
        <v>4.4080882352941178</v>
      </c>
      <c r="K57" s="161">
        <f t="shared" si="25"/>
        <v>196</v>
      </c>
      <c r="L57" s="161">
        <f t="shared" si="26"/>
        <v>2398</v>
      </c>
      <c r="M57" s="162">
        <f t="shared" si="28"/>
        <v>5.6698967604692173E-4</v>
      </c>
    </row>
    <row r="58" spans="2:16" x14ac:dyDescent="0.25">
      <c r="B58" s="160" t="s">
        <v>114</v>
      </c>
      <c r="C58" s="161">
        <v>663</v>
      </c>
      <c r="D58" s="161">
        <v>731</v>
      </c>
      <c r="E58" s="161">
        <v>284</v>
      </c>
      <c r="F58" s="161">
        <v>377</v>
      </c>
      <c r="G58" s="161">
        <v>868</v>
      </c>
      <c r="H58" s="161">
        <v>832</v>
      </c>
      <c r="I58" s="162">
        <f t="shared" si="27"/>
        <v>-4.1474654377880227E-2</v>
      </c>
      <c r="J58" s="163">
        <f t="shared" si="24"/>
        <v>1.9295774647887325</v>
      </c>
      <c r="K58" s="161">
        <f t="shared" si="25"/>
        <v>-36</v>
      </c>
      <c r="L58" s="161">
        <f t="shared" si="26"/>
        <v>548</v>
      </c>
      <c r="M58" s="162">
        <f t="shared" si="28"/>
        <v>1.603451429201356E-4</v>
      </c>
    </row>
    <row r="59" spans="2:16" x14ac:dyDescent="0.25">
      <c r="B59" s="160" t="s">
        <v>110</v>
      </c>
      <c r="C59" s="161">
        <v>617</v>
      </c>
      <c r="D59" s="161">
        <v>686</v>
      </c>
      <c r="E59" s="161">
        <v>229</v>
      </c>
      <c r="F59" s="161">
        <v>476</v>
      </c>
      <c r="G59" s="161">
        <v>657</v>
      </c>
      <c r="H59" s="161">
        <v>709</v>
      </c>
      <c r="I59" s="162">
        <f t="shared" si="27"/>
        <v>7.9147640791476404E-2</v>
      </c>
      <c r="J59" s="163">
        <f t="shared" si="24"/>
        <v>2.0960698689956332</v>
      </c>
      <c r="K59" s="161">
        <f t="shared" si="25"/>
        <v>52</v>
      </c>
      <c r="L59" s="161">
        <f t="shared" si="26"/>
        <v>480</v>
      </c>
      <c r="M59" s="162">
        <f t="shared" si="28"/>
        <v>1.3664027203170209E-4</v>
      </c>
    </row>
    <row r="60" spans="2:16" x14ac:dyDescent="0.25">
      <c r="B60" s="160" t="s">
        <v>119</v>
      </c>
      <c r="C60" s="161">
        <v>436</v>
      </c>
      <c r="D60" s="161">
        <v>281</v>
      </c>
      <c r="E60" s="161">
        <v>136</v>
      </c>
      <c r="F60" s="161">
        <v>98</v>
      </c>
      <c r="G60" s="161">
        <v>136</v>
      </c>
      <c r="H60" s="161">
        <v>243</v>
      </c>
      <c r="I60" s="162">
        <f t="shared" si="27"/>
        <v>0.78676470588235303</v>
      </c>
      <c r="J60" s="163">
        <f t="shared" si="24"/>
        <v>0.78676470588235303</v>
      </c>
      <c r="K60" s="161">
        <f t="shared" si="25"/>
        <v>107</v>
      </c>
      <c r="L60" s="161">
        <f t="shared" si="26"/>
        <v>107</v>
      </c>
      <c r="M60" s="162">
        <f t="shared" si="28"/>
        <v>4.6831574194222293E-5</v>
      </c>
    </row>
    <row r="61" spans="2:16" x14ac:dyDescent="0.25">
      <c r="B61" s="160" t="s">
        <v>122</v>
      </c>
      <c r="C61" s="161">
        <v>568</v>
      </c>
      <c r="D61" s="161">
        <v>591</v>
      </c>
      <c r="E61" s="161">
        <v>217</v>
      </c>
      <c r="F61" s="161">
        <v>91</v>
      </c>
      <c r="G61" s="161">
        <v>153</v>
      </c>
      <c r="H61" s="161">
        <v>195</v>
      </c>
      <c r="I61" s="162">
        <f t="shared" si="27"/>
        <v>0.27450980392156854</v>
      </c>
      <c r="J61" s="163">
        <f t="shared" si="24"/>
        <v>-0.10138248847926268</v>
      </c>
      <c r="K61" s="161">
        <f t="shared" si="25"/>
        <v>42</v>
      </c>
      <c r="L61" s="161">
        <f t="shared" si="26"/>
        <v>-22</v>
      </c>
      <c r="M61" s="162">
        <f t="shared" si="28"/>
        <v>3.7580892871906777E-5</v>
      </c>
    </row>
    <row r="62" spans="2:16" x14ac:dyDescent="0.25">
      <c r="B62" s="166" t="s">
        <v>136</v>
      </c>
      <c r="C62" s="167">
        <f t="shared" ref="C62:H62" si="29">C54-SUM(C55:C61)</f>
        <v>10047</v>
      </c>
      <c r="D62" s="167">
        <f t="shared" si="29"/>
        <v>9936</v>
      </c>
      <c r="E62" s="167">
        <f t="shared" si="29"/>
        <v>2950</v>
      </c>
      <c r="F62" s="167">
        <f t="shared" si="29"/>
        <v>4347</v>
      </c>
      <c r="G62" s="167">
        <f t="shared" si="29"/>
        <v>9266</v>
      </c>
      <c r="H62" s="167">
        <f t="shared" si="29"/>
        <v>10476</v>
      </c>
      <c r="I62" s="168">
        <f t="shared" si="27"/>
        <v>0.13058493416792571</v>
      </c>
      <c r="J62" s="169">
        <f t="shared" si="24"/>
        <v>2.5511864406779661</v>
      </c>
      <c r="K62" s="167">
        <f>H62-G62</f>
        <v>1210</v>
      </c>
      <c r="L62" s="167">
        <f t="shared" si="26"/>
        <v>7526</v>
      </c>
      <c r="M62" s="168">
        <f t="shared" si="28"/>
        <v>2.0189611985953612E-3</v>
      </c>
    </row>
    <row r="63" spans="2:16" x14ac:dyDescent="0.25">
      <c r="B63" s="151" t="s">
        <v>39</v>
      </c>
      <c r="C63" s="149"/>
      <c r="D63" s="149"/>
      <c r="E63" s="149"/>
      <c r="F63" s="149"/>
      <c r="G63" s="149"/>
      <c r="H63" s="150"/>
      <c r="I63" s="150"/>
      <c r="J63" s="150"/>
      <c r="K63" s="150"/>
      <c r="L63" s="149"/>
      <c r="M63" s="149"/>
      <c r="N63" s="123"/>
      <c r="O63" s="123"/>
      <c r="P63" s="123"/>
    </row>
    <row r="64" spans="2:16" x14ac:dyDescent="0.25">
      <c r="B64" s="152" t="s">
        <v>59</v>
      </c>
      <c r="C64" s="153">
        <v>136881</v>
      </c>
      <c r="D64" s="153">
        <v>137126</v>
      </c>
      <c r="E64" s="153">
        <v>55313</v>
      </c>
      <c r="F64" s="153">
        <v>70304</v>
      </c>
      <c r="G64" s="153">
        <v>161080</v>
      </c>
      <c r="H64" s="153">
        <v>179837</v>
      </c>
      <c r="I64" s="154">
        <f>IFERROR(H64/G64-1,"-")</f>
        <v>0.116445244598957</v>
      </c>
      <c r="J64" s="154">
        <f>IFERROR(H64/E64-1,"-")</f>
        <v>2.2512610055502322</v>
      </c>
      <c r="K64" s="153">
        <f>H64-G64</f>
        <v>18757</v>
      </c>
      <c r="L64" s="153">
        <f>H64-E64</f>
        <v>124524</v>
      </c>
      <c r="M64" s="154">
        <f>H64/H$8</f>
        <v>3.4658641186692818E-2</v>
      </c>
      <c r="N64" s="103"/>
      <c r="O64" s="103"/>
      <c r="P64" s="103"/>
    </row>
    <row r="65" spans="2:16" x14ac:dyDescent="0.25">
      <c r="B65" s="155" t="s">
        <v>88</v>
      </c>
      <c r="C65" s="156">
        <v>35089</v>
      </c>
      <c r="D65" s="156">
        <v>41904</v>
      </c>
      <c r="E65" s="156">
        <v>24273</v>
      </c>
      <c r="F65" s="156">
        <v>26311</v>
      </c>
      <c r="G65" s="156">
        <v>32375</v>
      </c>
      <c r="H65" s="156">
        <v>47068</v>
      </c>
      <c r="I65" s="157">
        <f>IFERROR(H65/G65-1,"-")</f>
        <v>0.45383783783783782</v>
      </c>
      <c r="J65" s="158">
        <f t="shared" ref="J65:J76" si="30">IFERROR(H65/E65-1,"-")</f>
        <v>0.93910929839739632</v>
      </c>
      <c r="K65" s="156">
        <f t="shared" ref="K65:K75" si="31">H65-G65</f>
        <v>14693</v>
      </c>
      <c r="L65" s="156">
        <f t="shared" ref="L65:L76" si="32">H65-E65</f>
        <v>22795</v>
      </c>
      <c r="M65" s="157">
        <f>H65/H$8</f>
        <v>9.071063926640555E-3</v>
      </c>
    </row>
    <row r="66" spans="2:16" x14ac:dyDescent="0.25">
      <c r="B66" s="160" t="s">
        <v>94</v>
      </c>
      <c r="C66" s="161">
        <v>19683</v>
      </c>
      <c r="D66" s="161">
        <v>22752</v>
      </c>
      <c r="E66" s="161">
        <v>8930</v>
      </c>
      <c r="F66" s="161">
        <v>21567</v>
      </c>
      <c r="G66" s="161">
        <v>23338</v>
      </c>
      <c r="H66" s="161">
        <v>31999</v>
      </c>
      <c r="I66" s="162">
        <f>IFERROR(H66/G66-1,"-")</f>
        <v>0.37111149198731685</v>
      </c>
      <c r="J66" s="163">
        <f t="shared" si="30"/>
        <v>2.5833146696528555</v>
      </c>
      <c r="K66" s="161">
        <f t="shared" si="31"/>
        <v>8661</v>
      </c>
      <c r="L66" s="161">
        <f t="shared" si="32"/>
        <v>23069</v>
      </c>
      <c r="M66" s="162">
        <f>H66/H$8</f>
        <v>6.1669281590161287E-3</v>
      </c>
    </row>
    <row r="67" spans="2:16" x14ac:dyDescent="0.25">
      <c r="B67" s="160" t="s">
        <v>91</v>
      </c>
      <c r="C67" s="161">
        <v>15406</v>
      </c>
      <c r="D67" s="161">
        <v>19152</v>
      </c>
      <c r="E67" s="161">
        <v>15343</v>
      </c>
      <c r="F67" s="161">
        <v>4744</v>
      </c>
      <c r="G67" s="161">
        <v>9037</v>
      </c>
      <c r="H67" s="161">
        <v>15069</v>
      </c>
      <c r="I67" s="162">
        <f>IFERROR(H67/G67-1,"-")</f>
        <v>0.66747814540223516</v>
      </c>
      <c r="J67" s="163">
        <f t="shared" si="30"/>
        <v>-1.7858306719676698E-2</v>
      </c>
      <c r="K67" s="161">
        <f t="shared" si="31"/>
        <v>6032</v>
      </c>
      <c r="L67" s="161">
        <f t="shared" si="32"/>
        <v>-274</v>
      </c>
      <c r="M67" s="162">
        <f>H67/H$8</f>
        <v>2.9041357676244271E-3</v>
      </c>
    </row>
    <row r="68" spans="2:16" x14ac:dyDescent="0.25">
      <c r="B68" s="155" t="s">
        <v>98</v>
      </c>
      <c r="C68" s="156">
        <v>101792</v>
      </c>
      <c r="D68" s="156">
        <v>95222</v>
      </c>
      <c r="E68" s="156">
        <v>31040</v>
      </c>
      <c r="F68" s="156">
        <v>43993</v>
      </c>
      <c r="G68" s="156">
        <v>128705</v>
      </c>
      <c r="H68" s="156">
        <v>132769</v>
      </c>
      <c r="I68" s="157">
        <f>IFERROR(H68/G68-1,"-")</f>
        <v>3.1576084845188701E-2</v>
      </c>
      <c r="J68" s="158">
        <f t="shared" si="30"/>
        <v>3.2773518041237111</v>
      </c>
      <c r="K68" s="156">
        <f t="shared" si="31"/>
        <v>4064</v>
      </c>
      <c r="L68" s="156">
        <f t="shared" si="32"/>
        <v>101729</v>
      </c>
      <c r="M68" s="157">
        <f>H68/H$8</f>
        <v>2.5587577260052261E-2</v>
      </c>
    </row>
    <row r="69" spans="2:16" x14ac:dyDescent="0.25">
      <c r="B69" s="160" t="s">
        <v>101</v>
      </c>
      <c r="C69" s="161">
        <v>46378</v>
      </c>
      <c r="D69" s="161">
        <v>41026</v>
      </c>
      <c r="E69" s="161">
        <v>13899</v>
      </c>
      <c r="F69" s="161">
        <v>12264</v>
      </c>
      <c r="G69" s="161">
        <v>56081</v>
      </c>
      <c r="H69" s="161">
        <v>50457</v>
      </c>
      <c r="I69" s="162">
        <f t="shared" ref="I69:I76" si="33">IFERROR(H69/G69-1,"-")</f>
        <v>-0.10028351848219541</v>
      </c>
      <c r="J69" s="163">
        <f t="shared" si="30"/>
        <v>2.6302611698683358</v>
      </c>
      <c r="K69" s="161">
        <f t="shared" si="31"/>
        <v>-5624</v>
      </c>
      <c r="L69" s="161">
        <f t="shared" si="32"/>
        <v>36558</v>
      </c>
      <c r="M69" s="162">
        <f t="shared" ref="M69:M76" si="34">H69/H$8</f>
        <v>9.7242005725015398E-3</v>
      </c>
    </row>
    <row r="70" spans="2:16" x14ac:dyDescent="0.25">
      <c r="B70" s="160" t="s">
        <v>104</v>
      </c>
      <c r="C70" s="161">
        <v>13950</v>
      </c>
      <c r="D70" s="161">
        <v>11534</v>
      </c>
      <c r="E70" s="161">
        <v>3374</v>
      </c>
      <c r="F70" s="161">
        <v>3586</v>
      </c>
      <c r="G70" s="161">
        <v>7748</v>
      </c>
      <c r="H70" s="161">
        <v>10955</v>
      </c>
      <c r="I70" s="162">
        <f t="shared" si="33"/>
        <v>0.41391326794011363</v>
      </c>
      <c r="J70" s="163">
        <f t="shared" si="30"/>
        <v>2.2468879668049793</v>
      </c>
      <c r="K70" s="161">
        <f t="shared" si="31"/>
        <v>3207</v>
      </c>
      <c r="L70" s="161">
        <f t="shared" si="32"/>
        <v>7581</v>
      </c>
      <c r="M70" s="162">
        <f t="shared" si="34"/>
        <v>2.111275289290968E-3</v>
      </c>
    </row>
    <row r="71" spans="2:16" x14ac:dyDescent="0.25">
      <c r="B71" s="160" t="s">
        <v>107</v>
      </c>
      <c r="C71" s="161">
        <v>6528</v>
      </c>
      <c r="D71" s="161">
        <v>10880</v>
      </c>
      <c r="E71" s="161">
        <v>3449</v>
      </c>
      <c r="F71" s="161">
        <v>6294</v>
      </c>
      <c r="G71" s="161">
        <v>18047</v>
      </c>
      <c r="H71" s="161">
        <v>15837</v>
      </c>
      <c r="I71" s="162">
        <f t="shared" si="33"/>
        <v>-0.12245802626475311</v>
      </c>
      <c r="J71" s="163">
        <f t="shared" si="30"/>
        <v>3.5917657291968688</v>
      </c>
      <c r="K71" s="161">
        <f t="shared" si="31"/>
        <v>-2210</v>
      </c>
      <c r="L71" s="161">
        <f t="shared" si="32"/>
        <v>12388</v>
      </c>
      <c r="M71" s="162">
        <f t="shared" si="34"/>
        <v>3.052146668781475E-3</v>
      </c>
    </row>
    <row r="72" spans="2:16" x14ac:dyDescent="0.25">
      <c r="B72" s="160" t="s">
        <v>114</v>
      </c>
      <c r="C72" s="161">
        <v>2344</v>
      </c>
      <c r="D72" s="161">
        <v>1784</v>
      </c>
      <c r="E72" s="161">
        <v>536</v>
      </c>
      <c r="F72" s="161">
        <v>3888</v>
      </c>
      <c r="G72" s="161">
        <v>3396</v>
      </c>
      <c r="H72" s="161">
        <v>3947</v>
      </c>
      <c r="I72" s="162">
        <f t="shared" si="33"/>
        <v>0.16224970553592466</v>
      </c>
      <c r="J72" s="163">
        <f t="shared" si="30"/>
        <v>6.3638059701492535</v>
      </c>
      <c r="K72" s="161">
        <f t="shared" si="31"/>
        <v>551</v>
      </c>
      <c r="L72" s="161">
        <f t="shared" si="32"/>
        <v>3411</v>
      </c>
      <c r="M72" s="162">
        <f t="shared" si="34"/>
        <v>7.6067581623290282E-4</v>
      </c>
    </row>
    <row r="73" spans="2:16" x14ac:dyDescent="0.25">
      <c r="B73" s="160" t="s">
        <v>110</v>
      </c>
      <c r="C73" s="161">
        <v>2944</v>
      </c>
      <c r="D73" s="161">
        <v>2469</v>
      </c>
      <c r="E73" s="161">
        <v>1278</v>
      </c>
      <c r="F73" s="161">
        <v>1635</v>
      </c>
      <c r="G73" s="161">
        <v>3248</v>
      </c>
      <c r="H73" s="161">
        <v>2699</v>
      </c>
      <c r="I73" s="162">
        <f t="shared" si="33"/>
        <v>-0.16902709359605916</v>
      </c>
      <c r="J73" s="163">
        <f t="shared" si="30"/>
        <v>1.1118935837245698</v>
      </c>
      <c r="K73" s="161">
        <f t="shared" si="31"/>
        <v>-549</v>
      </c>
      <c r="L73" s="161">
        <f t="shared" si="32"/>
        <v>1421</v>
      </c>
      <c r="M73" s="162">
        <f t="shared" si="34"/>
        <v>5.2015810185269951E-4</v>
      </c>
    </row>
    <row r="74" spans="2:16" x14ac:dyDescent="0.25">
      <c r="B74" s="160" t="s">
        <v>119</v>
      </c>
      <c r="C74" s="161">
        <v>1326</v>
      </c>
      <c r="D74" s="161">
        <v>2202</v>
      </c>
      <c r="E74" s="161">
        <v>686</v>
      </c>
      <c r="F74" s="161">
        <v>1848</v>
      </c>
      <c r="G74" s="161">
        <v>2875</v>
      </c>
      <c r="H74" s="161">
        <v>3786</v>
      </c>
      <c r="I74" s="162">
        <f t="shared" si="33"/>
        <v>0.3168695652173914</v>
      </c>
      <c r="J74" s="163">
        <f t="shared" si="30"/>
        <v>4.518950437317784</v>
      </c>
      <c r="K74" s="161">
        <f t="shared" si="31"/>
        <v>911</v>
      </c>
      <c r="L74" s="161">
        <f t="shared" si="32"/>
        <v>3100</v>
      </c>
      <c r="M74" s="162">
        <f t="shared" si="34"/>
        <v>7.296474892976362E-4</v>
      </c>
    </row>
    <row r="75" spans="2:16" x14ac:dyDescent="0.25">
      <c r="B75" s="160" t="s">
        <v>122</v>
      </c>
      <c r="C75" s="161">
        <v>2597</v>
      </c>
      <c r="D75" s="161">
        <v>2302</v>
      </c>
      <c r="E75" s="161">
        <v>932</v>
      </c>
      <c r="F75" s="161">
        <v>363</v>
      </c>
      <c r="G75" s="161">
        <v>967</v>
      </c>
      <c r="H75" s="161">
        <v>1128</v>
      </c>
      <c r="I75" s="162">
        <f t="shared" si="33"/>
        <v>0.16649431230610134</v>
      </c>
      <c r="J75" s="163">
        <f t="shared" si="30"/>
        <v>0.21030042918454939</v>
      </c>
      <c r="K75" s="161">
        <f t="shared" si="31"/>
        <v>161</v>
      </c>
      <c r="L75" s="161">
        <f t="shared" si="32"/>
        <v>196</v>
      </c>
      <c r="M75" s="162">
        <f t="shared" si="34"/>
        <v>2.173910110744146E-4</v>
      </c>
    </row>
    <row r="76" spans="2:16" x14ac:dyDescent="0.25">
      <c r="B76" s="166" t="s">
        <v>136</v>
      </c>
      <c r="C76" s="167">
        <f t="shared" ref="C76:H76" si="35">C68-SUM(C69:C75)</f>
        <v>25725</v>
      </c>
      <c r="D76" s="167">
        <f t="shared" si="35"/>
        <v>23025</v>
      </c>
      <c r="E76" s="167">
        <f t="shared" si="35"/>
        <v>6886</v>
      </c>
      <c r="F76" s="167">
        <f t="shared" si="35"/>
        <v>14115</v>
      </c>
      <c r="G76" s="167">
        <f t="shared" si="35"/>
        <v>36343</v>
      </c>
      <c r="H76" s="167">
        <f t="shared" si="35"/>
        <v>43960</v>
      </c>
      <c r="I76" s="168">
        <f t="shared" si="33"/>
        <v>0.20958644030487306</v>
      </c>
      <c r="J76" s="169">
        <f t="shared" si="30"/>
        <v>5.3839674702294511</v>
      </c>
      <c r="K76" s="167">
        <f>H76-G76</f>
        <v>7617</v>
      </c>
      <c r="L76" s="167">
        <f t="shared" si="32"/>
        <v>37074</v>
      </c>
      <c r="M76" s="168">
        <f t="shared" si="34"/>
        <v>8.4720823110206265E-3</v>
      </c>
    </row>
    <row r="77" spans="2:16" x14ac:dyDescent="0.25">
      <c r="B77" s="151" t="s">
        <v>40</v>
      </c>
      <c r="C77" s="149"/>
      <c r="D77" s="149"/>
      <c r="E77" s="149"/>
      <c r="F77" s="149"/>
      <c r="G77" s="149"/>
      <c r="H77" s="150"/>
      <c r="I77" s="150"/>
      <c r="J77" s="150"/>
      <c r="K77" s="150"/>
      <c r="L77" s="149"/>
      <c r="M77" s="149"/>
      <c r="N77" s="123"/>
      <c r="O77" s="123"/>
      <c r="P77" s="123"/>
    </row>
    <row r="78" spans="2:16" x14ac:dyDescent="0.25">
      <c r="B78" s="152" t="s">
        <v>59</v>
      </c>
      <c r="C78" s="153">
        <v>816835</v>
      </c>
      <c r="D78" s="153">
        <v>791721</v>
      </c>
      <c r="E78" s="153">
        <v>225835</v>
      </c>
      <c r="F78" s="153">
        <v>354204</v>
      </c>
      <c r="G78" s="153">
        <v>710225</v>
      </c>
      <c r="H78" s="153">
        <v>797848</v>
      </c>
      <c r="I78" s="154">
        <f>IFERROR(H78/G78-1,"-")</f>
        <v>0.12337357879545219</v>
      </c>
      <c r="J78" s="154">
        <f>IFERROR(H78/E78-1,"-")</f>
        <v>2.5328802001461246</v>
      </c>
      <c r="K78" s="153">
        <f>H78-G78</f>
        <v>87623</v>
      </c>
      <c r="L78" s="153">
        <f>H78-E78</f>
        <v>572013</v>
      </c>
      <c r="M78" s="154">
        <f>H78/H$8</f>
        <v>0.1537632831593081</v>
      </c>
      <c r="N78" s="103"/>
      <c r="O78" s="103"/>
      <c r="P78" s="103"/>
    </row>
    <row r="79" spans="2:16" x14ac:dyDescent="0.25">
      <c r="B79" s="155" t="s">
        <v>88</v>
      </c>
      <c r="C79" s="156">
        <v>356304</v>
      </c>
      <c r="D79" s="156">
        <v>356283</v>
      </c>
      <c r="E79" s="156">
        <v>103133</v>
      </c>
      <c r="F79" s="156">
        <v>181693</v>
      </c>
      <c r="G79" s="156">
        <v>342343</v>
      </c>
      <c r="H79" s="156">
        <v>341923</v>
      </c>
      <c r="I79" s="157">
        <f>IFERROR(H79/G79-1,"-")</f>
        <v>-1.2268397484394011E-3</v>
      </c>
      <c r="J79" s="158">
        <f t="shared" ref="J79:J90" si="36">IFERROR(H79/E79-1,"-")</f>
        <v>2.3153597781505435</v>
      </c>
      <c r="K79" s="156">
        <f t="shared" ref="K79:K89" si="37">H79-G79</f>
        <v>-420</v>
      </c>
      <c r="L79" s="156">
        <f t="shared" ref="L79:L90" si="38">H79-E79</f>
        <v>238790</v>
      </c>
      <c r="M79" s="157">
        <f>H79/H$8</f>
        <v>6.5896264786876824E-2</v>
      </c>
    </row>
    <row r="80" spans="2:16" x14ac:dyDescent="0.25">
      <c r="B80" s="160" t="s">
        <v>94</v>
      </c>
      <c r="C80" s="161">
        <v>89648</v>
      </c>
      <c r="D80" s="161">
        <v>72064</v>
      </c>
      <c r="E80" s="161">
        <v>28320</v>
      </c>
      <c r="F80" s="161">
        <v>66989</v>
      </c>
      <c r="G80" s="161">
        <v>97391</v>
      </c>
      <c r="H80" s="161">
        <v>92103</v>
      </c>
      <c r="I80" s="162">
        <f>IFERROR(H80/G80-1,"-")</f>
        <v>-5.4296598248298134E-2</v>
      </c>
      <c r="J80" s="163">
        <f t="shared" si="36"/>
        <v>2.2522245762711863</v>
      </c>
      <c r="K80" s="161">
        <f t="shared" si="37"/>
        <v>-5288</v>
      </c>
      <c r="L80" s="161">
        <f t="shared" si="38"/>
        <v>63783</v>
      </c>
      <c r="M80" s="162">
        <f>H80/H$8</f>
        <v>1.7750322954775539E-2</v>
      </c>
    </row>
    <row r="81" spans="2:16" x14ac:dyDescent="0.25">
      <c r="B81" s="160" t="s">
        <v>91</v>
      </c>
      <c r="C81" s="161">
        <v>266656</v>
      </c>
      <c r="D81" s="161">
        <v>284219</v>
      </c>
      <c r="E81" s="161">
        <v>74813</v>
      </c>
      <c r="F81" s="161">
        <v>114704</v>
      </c>
      <c r="G81" s="161">
        <v>244952</v>
      </c>
      <c r="H81" s="161">
        <v>249820</v>
      </c>
      <c r="I81" s="162">
        <f>IFERROR(H81/G81-1,"-")</f>
        <v>1.987328129592747E-2</v>
      </c>
      <c r="J81" s="163">
        <f t="shared" si="36"/>
        <v>2.339259219654338</v>
      </c>
      <c r="K81" s="161">
        <f t="shared" si="37"/>
        <v>4868</v>
      </c>
      <c r="L81" s="161">
        <f t="shared" si="38"/>
        <v>175007</v>
      </c>
      <c r="M81" s="162">
        <f>H81/H$8</f>
        <v>4.8145941832101288E-2</v>
      </c>
    </row>
    <row r="82" spans="2:16" x14ac:dyDescent="0.25">
      <c r="B82" s="155" t="s">
        <v>98</v>
      </c>
      <c r="C82" s="156">
        <v>460531</v>
      </c>
      <c r="D82" s="156">
        <v>435438</v>
      </c>
      <c r="E82" s="156">
        <v>122702</v>
      </c>
      <c r="F82" s="156">
        <v>172511</v>
      </c>
      <c r="G82" s="156">
        <v>367882</v>
      </c>
      <c r="H82" s="156">
        <v>455925</v>
      </c>
      <c r="I82" s="157">
        <f>IFERROR(H82/G82-1,"-")</f>
        <v>0.23932402237674033</v>
      </c>
      <c r="J82" s="158">
        <f t="shared" si="36"/>
        <v>2.7157096053854053</v>
      </c>
      <c r="K82" s="156">
        <f t="shared" si="37"/>
        <v>88043</v>
      </c>
      <c r="L82" s="156">
        <f t="shared" si="38"/>
        <v>333223</v>
      </c>
      <c r="M82" s="157">
        <f>H82/H$8</f>
        <v>8.7867018372431271E-2</v>
      </c>
    </row>
    <row r="83" spans="2:16" x14ac:dyDescent="0.25">
      <c r="B83" s="160" t="s">
        <v>101</v>
      </c>
      <c r="C83" s="161">
        <v>69266</v>
      </c>
      <c r="D83" s="161">
        <v>75049</v>
      </c>
      <c r="E83" s="161">
        <v>21332</v>
      </c>
      <c r="F83" s="161">
        <v>16695</v>
      </c>
      <c r="G83" s="161">
        <v>71554</v>
      </c>
      <c r="H83" s="161">
        <v>93860</v>
      </c>
      <c r="I83" s="162">
        <f t="shared" ref="I83:I90" si="39">IFERROR(H83/G83-1,"-")</f>
        <v>0.31173659054699954</v>
      </c>
      <c r="J83" s="163">
        <f t="shared" si="36"/>
        <v>3.3999624976561034</v>
      </c>
      <c r="K83" s="161">
        <f t="shared" si="37"/>
        <v>22306</v>
      </c>
      <c r="L83" s="161">
        <f t="shared" si="38"/>
        <v>72528</v>
      </c>
      <c r="M83" s="162">
        <f t="shared" ref="M83:M90" si="40">H83/H$8</f>
        <v>1.8088936435677796E-2</v>
      </c>
    </row>
    <row r="84" spans="2:16" x14ac:dyDescent="0.25">
      <c r="B84" s="160" t="s">
        <v>104</v>
      </c>
      <c r="C84" s="161">
        <v>194919</v>
      </c>
      <c r="D84" s="161">
        <v>159354</v>
      </c>
      <c r="E84" s="161">
        <v>39522</v>
      </c>
      <c r="F84" s="161">
        <v>53227</v>
      </c>
      <c r="G84" s="161">
        <v>113120</v>
      </c>
      <c r="H84" s="161">
        <v>127349</v>
      </c>
      <c r="I84" s="162">
        <f t="shared" si="39"/>
        <v>0.12578677510608194</v>
      </c>
      <c r="J84" s="163">
        <f t="shared" si="36"/>
        <v>2.2222306563433025</v>
      </c>
      <c r="K84" s="161">
        <f t="shared" si="37"/>
        <v>14229</v>
      </c>
      <c r="L84" s="161">
        <f t="shared" si="38"/>
        <v>87827</v>
      </c>
      <c r="M84" s="162">
        <f t="shared" si="40"/>
        <v>2.4543021160740801E-2</v>
      </c>
    </row>
    <row r="85" spans="2:16" x14ac:dyDescent="0.25">
      <c r="B85" s="160" t="s">
        <v>107</v>
      </c>
      <c r="C85" s="161">
        <v>22836</v>
      </c>
      <c r="D85" s="161">
        <v>25447</v>
      </c>
      <c r="E85" s="161">
        <v>8286</v>
      </c>
      <c r="F85" s="161">
        <v>19927</v>
      </c>
      <c r="G85" s="161">
        <v>30758</v>
      </c>
      <c r="H85" s="161">
        <v>42539</v>
      </c>
      <c r="I85" s="162">
        <f t="shared" si="39"/>
        <v>0.38302230314064634</v>
      </c>
      <c r="J85" s="163">
        <f t="shared" si="36"/>
        <v>4.1338402124064686</v>
      </c>
      <c r="K85" s="161">
        <f t="shared" si="37"/>
        <v>11781</v>
      </c>
      <c r="L85" s="161">
        <f t="shared" si="38"/>
        <v>34253</v>
      </c>
      <c r="M85" s="162">
        <f t="shared" si="40"/>
        <v>8.198223599374577E-3</v>
      </c>
    </row>
    <row r="86" spans="2:16" x14ac:dyDescent="0.25">
      <c r="B86" s="160" t="s">
        <v>114</v>
      </c>
      <c r="C86" s="161">
        <v>11686</v>
      </c>
      <c r="D86" s="161">
        <v>9296</v>
      </c>
      <c r="E86" s="161">
        <v>2074</v>
      </c>
      <c r="F86" s="161">
        <v>5996</v>
      </c>
      <c r="G86" s="161">
        <v>10713</v>
      </c>
      <c r="H86" s="161">
        <v>12911</v>
      </c>
      <c r="I86" s="162">
        <f t="shared" si="39"/>
        <v>0.20517128722113309</v>
      </c>
      <c r="J86" s="163">
        <f t="shared" si="36"/>
        <v>5.225168756027001</v>
      </c>
      <c r="K86" s="161">
        <f t="shared" si="37"/>
        <v>2198</v>
      </c>
      <c r="L86" s="161">
        <f t="shared" si="38"/>
        <v>10837</v>
      </c>
      <c r="M86" s="162">
        <f t="shared" si="40"/>
        <v>2.4882405531753251E-3</v>
      </c>
    </row>
    <row r="87" spans="2:16" x14ac:dyDescent="0.25">
      <c r="B87" s="160" t="s">
        <v>110</v>
      </c>
      <c r="C87" s="161">
        <v>6503</v>
      </c>
      <c r="D87" s="161">
        <v>6249</v>
      </c>
      <c r="E87" s="161">
        <v>2082</v>
      </c>
      <c r="F87" s="161">
        <v>5201</v>
      </c>
      <c r="G87" s="161">
        <v>5872</v>
      </c>
      <c r="H87" s="161">
        <v>6968</v>
      </c>
      <c r="I87" s="162">
        <f t="shared" si="39"/>
        <v>0.18664850136239775</v>
      </c>
      <c r="J87" s="163">
        <f t="shared" si="36"/>
        <v>2.3467819404418826</v>
      </c>
      <c r="K87" s="161">
        <f t="shared" si="37"/>
        <v>1096</v>
      </c>
      <c r="L87" s="161">
        <f t="shared" si="38"/>
        <v>4886</v>
      </c>
      <c r="M87" s="162">
        <f t="shared" si="40"/>
        <v>1.3428905719561357E-3</v>
      </c>
    </row>
    <row r="88" spans="2:16" x14ac:dyDescent="0.25">
      <c r="B88" s="160" t="s">
        <v>119</v>
      </c>
      <c r="C88" s="161">
        <v>7425</v>
      </c>
      <c r="D88" s="161">
        <v>8520</v>
      </c>
      <c r="E88" s="161">
        <v>3046</v>
      </c>
      <c r="F88" s="161">
        <v>2575</v>
      </c>
      <c r="G88" s="161">
        <v>7581</v>
      </c>
      <c r="H88" s="161">
        <v>8524</v>
      </c>
      <c r="I88" s="162">
        <f t="shared" si="39"/>
        <v>0.12438992217385558</v>
      </c>
      <c r="J88" s="163">
        <f t="shared" si="36"/>
        <v>1.7984241628365067</v>
      </c>
      <c r="K88" s="161">
        <f t="shared" si="37"/>
        <v>943</v>
      </c>
      <c r="L88" s="161">
        <f t="shared" si="38"/>
        <v>5478</v>
      </c>
      <c r="M88" s="162">
        <f t="shared" si="40"/>
        <v>1.642766824821197E-3</v>
      </c>
    </row>
    <row r="89" spans="2:16" x14ac:dyDescent="0.25">
      <c r="B89" s="160" t="s">
        <v>122</v>
      </c>
      <c r="C89" s="161">
        <v>13371</v>
      </c>
      <c r="D89" s="161">
        <v>13181</v>
      </c>
      <c r="E89" s="161">
        <v>4839</v>
      </c>
      <c r="F89" s="161">
        <v>2819</v>
      </c>
      <c r="G89" s="161">
        <v>7599</v>
      </c>
      <c r="H89" s="161">
        <v>9961</v>
      </c>
      <c r="I89" s="162">
        <f t="shared" si="39"/>
        <v>0.31083037241742328</v>
      </c>
      <c r="J89" s="163">
        <f t="shared" si="36"/>
        <v>1.0584831576772062</v>
      </c>
      <c r="K89" s="161">
        <f t="shared" si="37"/>
        <v>2362</v>
      </c>
      <c r="L89" s="161">
        <f t="shared" si="38"/>
        <v>5122</v>
      </c>
      <c r="M89" s="162">
        <f t="shared" si="40"/>
        <v>1.9197090969080175E-3</v>
      </c>
    </row>
    <row r="90" spans="2:16" x14ac:dyDescent="0.25">
      <c r="B90" s="166" t="s">
        <v>136</v>
      </c>
      <c r="C90" s="167">
        <f t="shared" ref="C90:H90" si="41">C82-SUM(C83:C89)</f>
        <v>134525</v>
      </c>
      <c r="D90" s="167">
        <f t="shared" si="41"/>
        <v>138342</v>
      </c>
      <c r="E90" s="167">
        <f t="shared" si="41"/>
        <v>41521</v>
      </c>
      <c r="F90" s="167">
        <f t="shared" si="41"/>
        <v>66071</v>
      </c>
      <c r="G90" s="167">
        <f t="shared" si="41"/>
        <v>120685</v>
      </c>
      <c r="H90" s="167">
        <f t="shared" si="41"/>
        <v>153813</v>
      </c>
      <c r="I90" s="168">
        <f t="shared" si="39"/>
        <v>0.27449973070389855</v>
      </c>
      <c r="J90" s="169">
        <f t="shared" si="36"/>
        <v>2.7044628019556369</v>
      </c>
      <c r="K90" s="167">
        <f>H90-G90</f>
        <v>33128</v>
      </c>
      <c r="L90" s="167">
        <f t="shared" si="38"/>
        <v>112292</v>
      </c>
      <c r="M90" s="168">
        <f t="shared" si="40"/>
        <v>2.9643230129777424E-2</v>
      </c>
    </row>
    <row r="91" spans="2:16" x14ac:dyDescent="0.25">
      <c r="B91" s="151" t="s">
        <v>41</v>
      </c>
      <c r="C91" s="149"/>
      <c r="D91" s="149"/>
      <c r="E91" s="149"/>
      <c r="F91" s="149"/>
      <c r="G91" s="149"/>
      <c r="H91" s="150"/>
      <c r="I91" s="150"/>
      <c r="J91" s="150"/>
      <c r="K91" s="150"/>
      <c r="L91" s="149"/>
      <c r="M91" s="149"/>
      <c r="N91" s="123"/>
      <c r="O91" s="123"/>
      <c r="P91" s="123"/>
    </row>
    <row r="92" spans="2:16" x14ac:dyDescent="0.25">
      <c r="B92" s="152" t="s">
        <v>59</v>
      </c>
      <c r="C92" s="153">
        <v>53986</v>
      </c>
      <c r="D92" s="153">
        <v>55887</v>
      </c>
      <c r="E92" s="153">
        <v>24221</v>
      </c>
      <c r="F92" s="153">
        <v>33444</v>
      </c>
      <c r="G92" s="153">
        <v>51485</v>
      </c>
      <c r="H92" s="153">
        <v>58157</v>
      </c>
      <c r="I92" s="154">
        <f>IFERROR(H92/G92-1,"-")</f>
        <v>0.12959114305137409</v>
      </c>
      <c r="J92" s="154">
        <f>IFERROR(H92/E92-1,"-")</f>
        <v>1.4010982205524134</v>
      </c>
      <c r="K92" s="153">
        <f>H92-G92</f>
        <v>6672</v>
      </c>
      <c r="L92" s="153">
        <f>H92-E92</f>
        <v>33936</v>
      </c>
      <c r="M92" s="154">
        <f>H92/H$8</f>
        <v>1.1208164034622988E-2</v>
      </c>
      <c r="N92" s="103"/>
      <c r="O92" s="103"/>
      <c r="P92" s="103"/>
    </row>
    <row r="93" spans="2:16" x14ac:dyDescent="0.25">
      <c r="B93" s="155" t="s">
        <v>88</v>
      </c>
      <c r="C93" s="156">
        <v>34282</v>
      </c>
      <c r="D93" s="156">
        <v>37119</v>
      </c>
      <c r="E93" s="156">
        <v>16023</v>
      </c>
      <c r="F93" s="156">
        <v>21732</v>
      </c>
      <c r="G93" s="156">
        <v>33809</v>
      </c>
      <c r="H93" s="156">
        <v>37722</v>
      </c>
      <c r="I93" s="157">
        <f>IFERROR(H93/G93-1,"-")</f>
        <v>0.11573841284864983</v>
      </c>
      <c r="J93" s="158">
        <f t="shared" ref="J93:J104" si="42">IFERROR(H93/E93-1,"-")</f>
        <v>1.3542407788803597</v>
      </c>
      <c r="K93" s="156">
        <f t="shared" ref="K93:K103" si="43">H93-G93</f>
        <v>3913</v>
      </c>
      <c r="L93" s="156">
        <f t="shared" ref="L93:L104" si="44">H93-E93</f>
        <v>21699</v>
      </c>
      <c r="M93" s="157">
        <f>H93/H$8</f>
        <v>7.2698791841747049E-3</v>
      </c>
    </row>
    <row r="94" spans="2:16" x14ac:dyDescent="0.25">
      <c r="B94" s="160" t="s">
        <v>94</v>
      </c>
      <c r="C94" s="161">
        <v>16764</v>
      </c>
      <c r="D94" s="161">
        <v>19153</v>
      </c>
      <c r="E94" s="161">
        <v>8684</v>
      </c>
      <c r="F94" s="161">
        <v>11001</v>
      </c>
      <c r="G94" s="161">
        <v>16289</v>
      </c>
      <c r="H94" s="161">
        <v>12024</v>
      </c>
      <c r="I94" s="162">
        <f>IFERROR(H94/G94-1,"-")</f>
        <v>-0.261833138928111</v>
      </c>
      <c r="J94" s="163">
        <f t="shared" si="42"/>
        <v>0.38461538461538458</v>
      </c>
      <c r="K94" s="161">
        <f t="shared" si="43"/>
        <v>-4265</v>
      </c>
      <c r="L94" s="161">
        <f t="shared" si="44"/>
        <v>3340</v>
      </c>
      <c r="M94" s="162">
        <f>H94/H$8</f>
        <v>2.3172956712400367E-3</v>
      </c>
    </row>
    <row r="95" spans="2:16" x14ac:dyDescent="0.25">
      <c r="B95" s="160" t="s">
        <v>91</v>
      </c>
      <c r="C95" s="161">
        <v>17518</v>
      </c>
      <c r="D95" s="161">
        <v>17966</v>
      </c>
      <c r="E95" s="161">
        <v>7339</v>
      </c>
      <c r="F95" s="161">
        <v>10731</v>
      </c>
      <c r="G95" s="161">
        <v>17520</v>
      </c>
      <c r="H95" s="161">
        <v>25698</v>
      </c>
      <c r="I95" s="162">
        <f>IFERROR(H95/G95-1,"-")</f>
        <v>0.46678082191780823</v>
      </c>
      <c r="J95" s="163">
        <f t="shared" si="42"/>
        <v>2.5015669709769726</v>
      </c>
      <c r="K95" s="161">
        <f t="shared" si="43"/>
        <v>8178</v>
      </c>
      <c r="L95" s="161">
        <f t="shared" si="44"/>
        <v>18359</v>
      </c>
      <c r="M95" s="162">
        <f>H95/H$8</f>
        <v>4.9525835129346687E-3</v>
      </c>
    </row>
    <row r="96" spans="2:16" x14ac:dyDescent="0.25">
      <c r="B96" s="155" t="s">
        <v>98</v>
      </c>
      <c r="C96" s="156">
        <v>19704</v>
      </c>
      <c r="D96" s="156">
        <v>18768</v>
      </c>
      <c r="E96" s="156">
        <v>8198</v>
      </c>
      <c r="F96" s="156">
        <v>11712</v>
      </c>
      <c r="G96" s="156">
        <v>17676</v>
      </c>
      <c r="H96" s="156">
        <v>20435</v>
      </c>
      <c r="I96" s="157">
        <f>IFERROR(H96/G96-1,"-")</f>
        <v>0.15608735007920349</v>
      </c>
      <c r="J96" s="158">
        <f t="shared" si="42"/>
        <v>1.4926811417418882</v>
      </c>
      <c r="K96" s="156">
        <f t="shared" si="43"/>
        <v>2759</v>
      </c>
      <c r="L96" s="156">
        <f t="shared" si="44"/>
        <v>12237</v>
      </c>
      <c r="M96" s="157">
        <f>H96/H$8</f>
        <v>3.9382848504482823E-3</v>
      </c>
    </row>
    <row r="97" spans="2:16" x14ac:dyDescent="0.25">
      <c r="B97" s="160" t="s">
        <v>101</v>
      </c>
      <c r="C97" s="161">
        <v>2265</v>
      </c>
      <c r="D97" s="161">
        <v>2421</v>
      </c>
      <c r="E97" s="161">
        <v>1288</v>
      </c>
      <c r="F97" s="161">
        <v>921</v>
      </c>
      <c r="G97" s="161">
        <v>2403</v>
      </c>
      <c r="H97" s="161">
        <v>2795</v>
      </c>
      <c r="I97" s="162">
        <f t="shared" ref="I97:I104" si="45">IFERROR(H97/G97-1,"-")</f>
        <v>0.16312942155638788</v>
      </c>
      <c r="J97" s="163">
        <f t="shared" si="42"/>
        <v>1.1700310559006213</v>
      </c>
      <c r="K97" s="161">
        <f t="shared" si="43"/>
        <v>392</v>
      </c>
      <c r="L97" s="161">
        <f t="shared" si="44"/>
        <v>1507</v>
      </c>
      <c r="M97" s="162">
        <f t="shared" ref="M97:M104" si="46">H97/H$8</f>
        <v>5.386594644973305E-4</v>
      </c>
    </row>
    <row r="98" spans="2:16" x14ac:dyDescent="0.25">
      <c r="B98" s="160" t="s">
        <v>104</v>
      </c>
      <c r="C98" s="161">
        <v>4527</v>
      </c>
      <c r="D98" s="161">
        <v>3905</v>
      </c>
      <c r="E98" s="161">
        <v>1481</v>
      </c>
      <c r="F98" s="161">
        <v>2395</v>
      </c>
      <c r="G98" s="161">
        <v>3482</v>
      </c>
      <c r="H98" s="161">
        <v>3814</v>
      </c>
      <c r="I98" s="162">
        <f t="shared" si="45"/>
        <v>9.5347501435956383E-2</v>
      </c>
      <c r="J98" s="163">
        <f t="shared" si="42"/>
        <v>1.5752869682646859</v>
      </c>
      <c r="K98" s="161">
        <f t="shared" si="43"/>
        <v>332</v>
      </c>
      <c r="L98" s="161">
        <f t="shared" si="44"/>
        <v>2333</v>
      </c>
      <c r="M98" s="162">
        <f t="shared" si="46"/>
        <v>7.3504372006898697E-4</v>
      </c>
    </row>
    <row r="99" spans="2:16" x14ac:dyDescent="0.25">
      <c r="B99" s="160" t="s">
        <v>107</v>
      </c>
      <c r="C99" s="161">
        <v>4157</v>
      </c>
      <c r="D99" s="161">
        <v>3854</v>
      </c>
      <c r="E99" s="161">
        <v>1974</v>
      </c>
      <c r="F99" s="161">
        <v>3541</v>
      </c>
      <c r="G99" s="161">
        <v>3412</v>
      </c>
      <c r="H99" s="161">
        <v>3885</v>
      </c>
      <c r="I99" s="162">
        <f t="shared" si="45"/>
        <v>0.13862837045720977</v>
      </c>
      <c r="J99" s="163">
        <f t="shared" si="42"/>
        <v>0.96808510638297873</v>
      </c>
      <c r="K99" s="161">
        <f t="shared" si="43"/>
        <v>473</v>
      </c>
      <c r="L99" s="161">
        <f t="shared" si="44"/>
        <v>1911</v>
      </c>
      <c r="M99" s="162">
        <f t="shared" si="46"/>
        <v>7.4872701952491199E-4</v>
      </c>
    </row>
    <row r="100" spans="2:16" x14ac:dyDescent="0.25">
      <c r="B100" s="160" t="s">
        <v>114</v>
      </c>
      <c r="C100" s="161">
        <v>535</v>
      </c>
      <c r="D100" s="161">
        <v>699</v>
      </c>
      <c r="E100" s="161">
        <v>323</v>
      </c>
      <c r="F100" s="161">
        <v>432</v>
      </c>
      <c r="G100" s="161">
        <v>1172</v>
      </c>
      <c r="H100" s="161">
        <v>938</v>
      </c>
      <c r="I100" s="162">
        <f t="shared" si="45"/>
        <v>-0.19965870307167233</v>
      </c>
      <c r="J100" s="163">
        <f t="shared" si="42"/>
        <v>1.9040247678018574</v>
      </c>
      <c r="K100" s="161">
        <f t="shared" si="43"/>
        <v>-234</v>
      </c>
      <c r="L100" s="161">
        <f t="shared" si="44"/>
        <v>615</v>
      </c>
      <c r="M100" s="162">
        <f t="shared" si="46"/>
        <v>1.8077373084024901E-4</v>
      </c>
    </row>
    <row r="101" spans="2:16" x14ac:dyDescent="0.25">
      <c r="B101" s="160" t="s">
        <v>110</v>
      </c>
      <c r="C101" s="161">
        <v>534</v>
      </c>
      <c r="D101" s="161">
        <v>519</v>
      </c>
      <c r="E101" s="161">
        <v>351</v>
      </c>
      <c r="F101" s="161">
        <v>507</v>
      </c>
      <c r="G101" s="161">
        <v>682</v>
      </c>
      <c r="H101" s="161">
        <v>650</v>
      </c>
      <c r="I101" s="162">
        <f t="shared" si="45"/>
        <v>-4.692082111436946E-2</v>
      </c>
      <c r="J101" s="163">
        <f t="shared" si="42"/>
        <v>0.85185185185185186</v>
      </c>
      <c r="K101" s="161">
        <f t="shared" si="43"/>
        <v>-32</v>
      </c>
      <c r="L101" s="161">
        <f t="shared" si="44"/>
        <v>299</v>
      </c>
      <c r="M101" s="162">
        <f t="shared" si="46"/>
        <v>1.2526964290635593E-4</v>
      </c>
    </row>
    <row r="102" spans="2:16" x14ac:dyDescent="0.25">
      <c r="B102" s="160" t="s">
        <v>119</v>
      </c>
      <c r="C102" s="161">
        <v>176</v>
      </c>
      <c r="D102" s="161">
        <v>155</v>
      </c>
      <c r="E102" s="161">
        <v>124</v>
      </c>
      <c r="F102" s="161">
        <v>105</v>
      </c>
      <c r="G102" s="161">
        <v>270</v>
      </c>
      <c r="H102" s="161">
        <v>153</v>
      </c>
      <c r="I102" s="162">
        <f t="shared" si="45"/>
        <v>-0.43333333333333335</v>
      </c>
      <c r="J102" s="163">
        <f t="shared" si="42"/>
        <v>0.2338709677419355</v>
      </c>
      <c r="K102" s="161">
        <f t="shared" si="43"/>
        <v>-117</v>
      </c>
      <c r="L102" s="161">
        <f t="shared" si="44"/>
        <v>29</v>
      </c>
      <c r="M102" s="162">
        <f t="shared" si="46"/>
        <v>2.9486546714880705E-5</v>
      </c>
    </row>
    <row r="103" spans="2:16" x14ac:dyDescent="0.25">
      <c r="B103" s="160" t="s">
        <v>122</v>
      </c>
      <c r="C103" s="161">
        <v>383</v>
      </c>
      <c r="D103" s="161">
        <v>271</v>
      </c>
      <c r="E103" s="161">
        <v>89</v>
      </c>
      <c r="F103" s="161">
        <v>96</v>
      </c>
      <c r="G103" s="161">
        <v>168</v>
      </c>
      <c r="H103" s="161">
        <v>270</v>
      </c>
      <c r="I103" s="162">
        <f t="shared" si="45"/>
        <v>0.60714285714285721</v>
      </c>
      <c r="J103" s="163">
        <f t="shared" si="42"/>
        <v>2.0337078651685392</v>
      </c>
      <c r="K103" s="161">
        <f t="shared" si="43"/>
        <v>102</v>
      </c>
      <c r="L103" s="161">
        <f t="shared" si="44"/>
        <v>181</v>
      </c>
      <c r="M103" s="162">
        <f t="shared" si="46"/>
        <v>5.2035082438024769E-5</v>
      </c>
    </row>
    <row r="104" spans="2:16" x14ac:dyDescent="0.25">
      <c r="B104" s="166" t="s">
        <v>136</v>
      </c>
      <c r="C104" s="167">
        <f t="shared" ref="C104:H104" si="47">C96-SUM(C97:C103)</f>
        <v>7127</v>
      </c>
      <c r="D104" s="167">
        <f t="shared" si="47"/>
        <v>6944</v>
      </c>
      <c r="E104" s="167">
        <f t="shared" si="47"/>
        <v>2568</v>
      </c>
      <c r="F104" s="167">
        <f t="shared" si="47"/>
        <v>3715</v>
      </c>
      <c r="G104" s="167">
        <f t="shared" si="47"/>
        <v>6087</v>
      </c>
      <c r="H104" s="167">
        <f t="shared" si="47"/>
        <v>7930</v>
      </c>
      <c r="I104" s="168">
        <f t="shared" si="45"/>
        <v>0.30277640873993761</v>
      </c>
      <c r="J104" s="169">
        <f t="shared" si="42"/>
        <v>2.088006230529595</v>
      </c>
      <c r="K104" s="167">
        <f>H104-G104</f>
        <v>1843</v>
      </c>
      <c r="L104" s="167">
        <f t="shared" si="44"/>
        <v>5362</v>
      </c>
      <c r="M104" s="168">
        <f t="shared" si="46"/>
        <v>1.5282896434575424E-3</v>
      </c>
    </row>
    <row r="105" spans="2:16" x14ac:dyDescent="0.25">
      <c r="B105" s="151" t="s">
        <v>42</v>
      </c>
      <c r="C105" s="149"/>
      <c r="D105" s="149"/>
      <c r="E105" s="149"/>
      <c r="F105" s="149"/>
      <c r="G105" s="149"/>
      <c r="H105" s="150"/>
      <c r="I105" s="150"/>
      <c r="J105" s="150"/>
      <c r="K105" s="150"/>
      <c r="L105" s="149"/>
      <c r="M105" s="149"/>
      <c r="N105" s="123"/>
      <c r="O105" s="123"/>
      <c r="P105" s="123"/>
    </row>
    <row r="106" spans="2:16" x14ac:dyDescent="0.25">
      <c r="B106" s="152" t="s">
        <v>59</v>
      </c>
      <c r="C106" s="153">
        <v>146797</v>
      </c>
      <c r="D106" s="153">
        <v>142901</v>
      </c>
      <c r="E106" s="153">
        <v>77467</v>
      </c>
      <c r="F106" s="153">
        <v>107459</v>
      </c>
      <c r="G106" s="153">
        <v>198873</v>
      </c>
      <c r="H106" s="153">
        <v>252588</v>
      </c>
      <c r="I106" s="154">
        <f>IFERROR(H106/G106-1,"-")</f>
        <v>0.27009699657570407</v>
      </c>
      <c r="J106" s="154">
        <f>IFERROR(H106/E106-1,"-")</f>
        <v>2.2605883795680741</v>
      </c>
      <c r="K106" s="153">
        <f>H106-G106</f>
        <v>53715</v>
      </c>
      <c r="L106" s="153">
        <f>H106-E106</f>
        <v>175121</v>
      </c>
      <c r="M106" s="154">
        <f>H106/H$8</f>
        <v>4.8679397788354818E-2</v>
      </c>
      <c r="N106" s="103"/>
      <c r="O106" s="103"/>
      <c r="P106" s="103"/>
    </row>
    <row r="107" spans="2:16" x14ac:dyDescent="0.25">
      <c r="B107" s="155" t="s">
        <v>88</v>
      </c>
      <c r="C107" s="156">
        <v>30125</v>
      </c>
      <c r="D107" s="156">
        <v>31009</v>
      </c>
      <c r="E107" s="156">
        <v>30584</v>
      </c>
      <c r="F107" s="156">
        <v>44398</v>
      </c>
      <c r="G107" s="156">
        <v>48630</v>
      </c>
      <c r="H107" s="156">
        <v>55684</v>
      </c>
      <c r="I107" s="157">
        <f>IFERROR(H107/G107-1,"-")</f>
        <v>0.14505449311124829</v>
      </c>
      <c r="J107" s="158">
        <f t="shared" ref="J107:J118" si="48">IFERROR(H107/E107-1,"-")</f>
        <v>0.82069055715406747</v>
      </c>
      <c r="K107" s="156">
        <f t="shared" ref="K107:K117" si="49">H107-G107</f>
        <v>7054</v>
      </c>
      <c r="L107" s="156">
        <f t="shared" ref="L107:L118" si="50">H107-E107</f>
        <v>25100</v>
      </c>
      <c r="M107" s="157">
        <f>H107/H$8</f>
        <v>1.073156122399619E-2</v>
      </c>
    </row>
    <row r="108" spans="2:16" x14ac:dyDescent="0.25">
      <c r="B108" s="160" t="s">
        <v>94</v>
      </c>
      <c r="C108" s="161">
        <v>13639</v>
      </c>
      <c r="D108" s="161">
        <v>11886</v>
      </c>
      <c r="E108" s="161">
        <v>4963</v>
      </c>
      <c r="F108" s="161">
        <v>24120</v>
      </c>
      <c r="G108" s="161">
        <v>16359</v>
      </c>
      <c r="H108" s="161">
        <v>19520</v>
      </c>
      <c r="I108" s="162">
        <f>IFERROR(H108/G108-1,"-")</f>
        <v>0.19322696986368371</v>
      </c>
      <c r="J108" s="163">
        <f t="shared" si="48"/>
        <v>2.9331049768285311</v>
      </c>
      <c r="K108" s="161">
        <f t="shared" si="49"/>
        <v>3161</v>
      </c>
      <c r="L108" s="161">
        <f t="shared" si="50"/>
        <v>14557</v>
      </c>
      <c r="M108" s="162">
        <f>H108/H$8</f>
        <v>3.7619437377416427E-3</v>
      </c>
    </row>
    <row r="109" spans="2:16" x14ac:dyDescent="0.25">
      <c r="B109" s="160" t="s">
        <v>91</v>
      </c>
      <c r="C109" s="161">
        <v>16486</v>
      </c>
      <c r="D109" s="161">
        <v>19123</v>
      </c>
      <c r="E109" s="161">
        <v>25621</v>
      </c>
      <c r="F109" s="161">
        <v>20278</v>
      </c>
      <c r="G109" s="161">
        <v>32271</v>
      </c>
      <c r="H109" s="161">
        <v>36164</v>
      </c>
      <c r="I109" s="162">
        <f>IFERROR(H109/G109-1,"-")</f>
        <v>0.12063462551516846</v>
      </c>
      <c r="J109" s="163">
        <f t="shared" si="48"/>
        <v>0.41149838023496343</v>
      </c>
      <c r="K109" s="161">
        <f t="shared" si="49"/>
        <v>3893</v>
      </c>
      <c r="L109" s="161">
        <f t="shared" si="50"/>
        <v>10543</v>
      </c>
      <c r="M109" s="162">
        <f>H109/H$8</f>
        <v>6.9696174862545479E-3</v>
      </c>
    </row>
    <row r="110" spans="2:16" x14ac:dyDescent="0.25">
      <c r="B110" s="155" t="s">
        <v>98</v>
      </c>
      <c r="C110" s="156">
        <v>116672</v>
      </c>
      <c r="D110" s="156">
        <v>111892</v>
      </c>
      <c r="E110" s="156">
        <v>46883</v>
      </c>
      <c r="F110" s="156">
        <v>63061</v>
      </c>
      <c r="G110" s="156">
        <v>150243</v>
      </c>
      <c r="H110" s="156">
        <v>196904</v>
      </c>
      <c r="I110" s="157">
        <f>IFERROR(H110/G110-1,"-")</f>
        <v>0.31057020959379145</v>
      </c>
      <c r="J110" s="158">
        <f t="shared" si="48"/>
        <v>3.199901883411898</v>
      </c>
      <c r="K110" s="156">
        <f t="shared" si="49"/>
        <v>46661</v>
      </c>
      <c r="L110" s="156">
        <f t="shared" si="50"/>
        <v>150021</v>
      </c>
      <c r="M110" s="157">
        <f>H110/H$8</f>
        <v>3.7947836564358628E-2</v>
      </c>
    </row>
    <row r="111" spans="2:16" x14ac:dyDescent="0.25">
      <c r="B111" s="160" t="s">
        <v>101</v>
      </c>
      <c r="C111" s="161">
        <v>63356</v>
      </c>
      <c r="D111" s="161">
        <v>61414</v>
      </c>
      <c r="E111" s="161">
        <v>26382</v>
      </c>
      <c r="F111" s="161">
        <v>26812</v>
      </c>
      <c r="G111" s="161">
        <v>90804</v>
      </c>
      <c r="H111" s="161">
        <v>128108</v>
      </c>
      <c r="I111" s="162">
        <f t="shared" ref="I111:I118" si="51">IFERROR(H111/G111-1,"-")</f>
        <v>0.41081890665609455</v>
      </c>
      <c r="J111" s="163">
        <f t="shared" si="48"/>
        <v>3.8558865893412175</v>
      </c>
      <c r="K111" s="161">
        <f t="shared" si="49"/>
        <v>37304</v>
      </c>
      <c r="L111" s="161">
        <f t="shared" si="50"/>
        <v>101726</v>
      </c>
      <c r="M111" s="162">
        <f t="shared" ref="M111:M118" si="52">H111/H$8</f>
        <v>2.4689297559149916E-2</v>
      </c>
    </row>
    <row r="112" spans="2:16" x14ac:dyDescent="0.25">
      <c r="B112" s="160" t="s">
        <v>104</v>
      </c>
      <c r="C112" s="161">
        <v>12662</v>
      </c>
      <c r="D112" s="161">
        <v>9783</v>
      </c>
      <c r="E112" s="161">
        <v>3197</v>
      </c>
      <c r="F112" s="161">
        <v>7197</v>
      </c>
      <c r="G112" s="161">
        <v>6944</v>
      </c>
      <c r="H112" s="161">
        <v>8880</v>
      </c>
      <c r="I112" s="162">
        <f t="shared" si="51"/>
        <v>0.27880184331797242</v>
      </c>
      <c r="J112" s="163">
        <f t="shared" si="48"/>
        <v>1.777604003753519</v>
      </c>
      <c r="K112" s="161">
        <f t="shared" si="49"/>
        <v>1936</v>
      </c>
      <c r="L112" s="161">
        <f t="shared" si="50"/>
        <v>5683</v>
      </c>
      <c r="M112" s="162">
        <f t="shared" si="52"/>
        <v>1.7113760446283704E-3</v>
      </c>
    </row>
    <row r="113" spans="2:16" x14ac:dyDescent="0.25">
      <c r="B113" s="160" t="s">
        <v>107</v>
      </c>
      <c r="C113" s="161">
        <v>13476</v>
      </c>
      <c r="D113" s="161">
        <v>11371</v>
      </c>
      <c r="E113" s="161">
        <v>2498</v>
      </c>
      <c r="F113" s="161">
        <v>6746</v>
      </c>
      <c r="G113" s="161">
        <v>9830</v>
      </c>
      <c r="H113" s="161">
        <v>13414</v>
      </c>
      <c r="I113" s="162">
        <f t="shared" si="51"/>
        <v>0.36459816887080376</v>
      </c>
      <c r="J113" s="163">
        <f t="shared" si="48"/>
        <v>4.3698959167333866</v>
      </c>
      <c r="K113" s="161">
        <f t="shared" si="49"/>
        <v>3584</v>
      </c>
      <c r="L113" s="161">
        <f t="shared" si="50"/>
        <v>10916</v>
      </c>
      <c r="M113" s="162">
        <f t="shared" si="52"/>
        <v>2.5851799845320899E-3</v>
      </c>
    </row>
    <row r="114" spans="2:16" x14ac:dyDescent="0.25">
      <c r="B114" s="160" t="s">
        <v>114</v>
      </c>
      <c r="C114" s="161">
        <v>2503</v>
      </c>
      <c r="D114" s="161">
        <v>2496</v>
      </c>
      <c r="E114" s="161">
        <v>1300</v>
      </c>
      <c r="F114" s="161">
        <v>3663</v>
      </c>
      <c r="G114" s="161">
        <v>6290</v>
      </c>
      <c r="H114" s="161">
        <v>6514</v>
      </c>
      <c r="I114" s="162">
        <f t="shared" si="51"/>
        <v>3.5612082670906098E-2</v>
      </c>
      <c r="J114" s="163">
        <f t="shared" si="48"/>
        <v>4.0107692307692311</v>
      </c>
      <c r="K114" s="161">
        <f t="shared" si="49"/>
        <v>224</v>
      </c>
      <c r="L114" s="161">
        <f t="shared" si="50"/>
        <v>5214</v>
      </c>
      <c r="M114" s="162">
        <f t="shared" si="52"/>
        <v>1.2553945444492346E-3</v>
      </c>
    </row>
    <row r="115" spans="2:16" x14ac:dyDescent="0.25">
      <c r="B115" s="160" t="s">
        <v>110</v>
      </c>
      <c r="C115" s="161">
        <v>3813</v>
      </c>
      <c r="D115" s="161">
        <v>3749</v>
      </c>
      <c r="E115" s="161">
        <v>2838</v>
      </c>
      <c r="F115" s="161">
        <v>4368</v>
      </c>
      <c r="G115" s="161">
        <v>4750</v>
      </c>
      <c r="H115" s="161">
        <v>5340</v>
      </c>
      <c r="I115" s="162">
        <f t="shared" si="51"/>
        <v>0.12421052631578955</v>
      </c>
      <c r="J115" s="163">
        <f t="shared" si="48"/>
        <v>0.88160676532769555</v>
      </c>
      <c r="K115" s="161">
        <f t="shared" si="49"/>
        <v>590</v>
      </c>
      <c r="L115" s="161">
        <f t="shared" si="50"/>
        <v>2502</v>
      </c>
      <c r="M115" s="162">
        <f t="shared" si="52"/>
        <v>1.0291382971076011E-3</v>
      </c>
    </row>
    <row r="116" spans="2:16" x14ac:dyDescent="0.25">
      <c r="B116" s="160" t="s">
        <v>119</v>
      </c>
      <c r="C116" s="161">
        <v>742</v>
      </c>
      <c r="D116" s="161">
        <v>826</v>
      </c>
      <c r="E116" s="161">
        <v>406</v>
      </c>
      <c r="F116" s="161">
        <v>369</v>
      </c>
      <c r="G116" s="161">
        <v>1261</v>
      </c>
      <c r="H116" s="161">
        <v>1457</v>
      </c>
      <c r="I116" s="162">
        <f t="shared" si="51"/>
        <v>0.15543219666930996</v>
      </c>
      <c r="J116" s="163">
        <f t="shared" si="48"/>
        <v>2.5886699507389164</v>
      </c>
      <c r="K116" s="161">
        <f t="shared" si="49"/>
        <v>196</v>
      </c>
      <c r="L116" s="161">
        <f t="shared" si="50"/>
        <v>1051</v>
      </c>
      <c r="M116" s="162">
        <f t="shared" si="52"/>
        <v>2.8079672263778553E-4</v>
      </c>
    </row>
    <row r="117" spans="2:16" x14ac:dyDescent="0.25">
      <c r="B117" s="160" t="s">
        <v>122</v>
      </c>
      <c r="C117" s="161">
        <v>1872</v>
      </c>
      <c r="D117" s="161">
        <v>1664</v>
      </c>
      <c r="E117" s="161">
        <v>932</v>
      </c>
      <c r="F117" s="161">
        <v>521</v>
      </c>
      <c r="G117" s="161">
        <v>980</v>
      </c>
      <c r="H117" s="161">
        <v>944</v>
      </c>
      <c r="I117" s="162">
        <f t="shared" si="51"/>
        <v>-3.6734693877551017E-2</v>
      </c>
      <c r="J117" s="163">
        <f t="shared" si="48"/>
        <v>1.2875536480686733E-2</v>
      </c>
      <c r="K117" s="161">
        <f t="shared" si="49"/>
        <v>-36</v>
      </c>
      <c r="L117" s="161">
        <f t="shared" si="50"/>
        <v>12</v>
      </c>
      <c r="M117" s="162">
        <f t="shared" si="52"/>
        <v>1.8193006600553845E-4</v>
      </c>
    </row>
    <row r="118" spans="2:16" x14ac:dyDescent="0.25">
      <c r="B118" s="166" t="s">
        <v>136</v>
      </c>
      <c r="C118" s="167">
        <f t="shared" ref="C118:H118" si="53">C110-SUM(C111:C117)</f>
        <v>18248</v>
      </c>
      <c r="D118" s="167">
        <f t="shared" si="53"/>
        <v>20589</v>
      </c>
      <c r="E118" s="167">
        <f t="shared" si="53"/>
        <v>9330</v>
      </c>
      <c r="F118" s="167">
        <f t="shared" si="53"/>
        <v>13385</v>
      </c>
      <c r="G118" s="167">
        <f t="shared" si="53"/>
        <v>29384</v>
      </c>
      <c r="H118" s="167">
        <f t="shared" si="53"/>
        <v>32247</v>
      </c>
      <c r="I118" s="168">
        <f t="shared" si="51"/>
        <v>9.7433977674925121E-2</v>
      </c>
      <c r="J118" s="169">
        <f t="shared" si="48"/>
        <v>2.4562700964630224</v>
      </c>
      <c r="K118" s="167">
        <f>H118-G118</f>
        <v>2863</v>
      </c>
      <c r="L118" s="167">
        <f t="shared" si="50"/>
        <v>22917</v>
      </c>
      <c r="M118" s="168">
        <f t="shared" si="52"/>
        <v>6.2147233458480916E-3</v>
      </c>
    </row>
    <row r="119" spans="2:16" x14ac:dyDescent="0.25">
      <c r="B119" s="151" t="s">
        <v>43</v>
      </c>
      <c r="C119" s="149"/>
      <c r="D119" s="149"/>
      <c r="E119" s="149"/>
      <c r="F119" s="149"/>
      <c r="G119" s="149"/>
      <c r="H119" s="150"/>
      <c r="I119" s="150"/>
      <c r="J119" s="150"/>
      <c r="K119" s="150"/>
      <c r="L119" s="149"/>
      <c r="M119" s="149"/>
      <c r="N119" s="123"/>
      <c r="O119" s="123"/>
      <c r="P119" s="123"/>
    </row>
    <row r="120" spans="2:16" x14ac:dyDescent="0.25">
      <c r="B120" s="152" t="s">
        <v>59</v>
      </c>
      <c r="C120" s="153">
        <v>232309</v>
      </c>
      <c r="D120" s="153">
        <v>220415</v>
      </c>
      <c r="E120" s="153">
        <v>103516</v>
      </c>
      <c r="F120" s="153">
        <v>164258</v>
      </c>
      <c r="G120" s="153">
        <v>229131</v>
      </c>
      <c r="H120" s="153">
        <v>239109</v>
      </c>
      <c r="I120" s="154">
        <f>IFERROR(H120/G120-1,"-")</f>
        <v>4.3547141155059865E-2</v>
      </c>
      <c r="J120" s="154">
        <f>IFERROR(H120/E120-1,"-")</f>
        <v>1.3098748019629816</v>
      </c>
      <c r="K120" s="153">
        <f>H120-G120</f>
        <v>9978</v>
      </c>
      <c r="L120" s="153">
        <f>H120-E120</f>
        <v>135593</v>
      </c>
      <c r="M120" s="154">
        <f>H120/H$8</f>
        <v>4.6081690839532091E-2</v>
      </c>
      <c r="N120" s="103"/>
      <c r="O120" s="103"/>
      <c r="P120" s="103"/>
    </row>
    <row r="121" spans="2:16" x14ac:dyDescent="0.25">
      <c r="B121" s="155" t="s">
        <v>88</v>
      </c>
      <c r="C121" s="156">
        <v>135043</v>
      </c>
      <c r="D121" s="156">
        <v>120142</v>
      </c>
      <c r="E121" s="156">
        <v>61571</v>
      </c>
      <c r="F121" s="156">
        <v>104557</v>
      </c>
      <c r="G121" s="156">
        <v>134886</v>
      </c>
      <c r="H121" s="156">
        <v>146430</v>
      </c>
      <c r="I121" s="157">
        <f>IFERROR(H121/G121-1,"-")</f>
        <v>8.5583381522174262E-2</v>
      </c>
      <c r="J121" s="158">
        <f t="shared" ref="J121:J132" si="54">IFERROR(H121/E121-1,"-")</f>
        <v>1.3782300108817465</v>
      </c>
      <c r="K121" s="156">
        <f t="shared" ref="K121:K131" si="55">H121-G121</f>
        <v>11544</v>
      </c>
      <c r="L121" s="156">
        <f t="shared" ref="L121:L132" si="56">H121-E121</f>
        <v>84859</v>
      </c>
      <c r="M121" s="157">
        <f>H121/H$8</f>
        <v>2.8220359708888768E-2</v>
      </c>
    </row>
    <row r="122" spans="2:16" x14ac:dyDescent="0.25">
      <c r="B122" s="160" t="s">
        <v>94</v>
      </c>
      <c r="C122" s="161">
        <v>75241</v>
      </c>
      <c r="D122" s="161">
        <v>61076</v>
      </c>
      <c r="E122" s="161">
        <v>27791</v>
      </c>
      <c r="F122" s="161">
        <v>53247</v>
      </c>
      <c r="G122" s="161">
        <v>69865</v>
      </c>
      <c r="H122" s="161">
        <v>66121</v>
      </c>
      <c r="I122" s="162">
        <f>IFERROR(H122/G122-1,"-")</f>
        <v>-5.3589064624633198E-2</v>
      </c>
      <c r="J122" s="163">
        <f t="shared" si="54"/>
        <v>1.3792234896189415</v>
      </c>
      <c r="K122" s="161">
        <f t="shared" si="55"/>
        <v>-3744</v>
      </c>
      <c r="L122" s="161">
        <f t="shared" si="56"/>
        <v>38330</v>
      </c>
      <c r="M122" s="162">
        <f>H122/H$8</f>
        <v>1.274300624401717E-2</v>
      </c>
    </row>
    <row r="123" spans="2:16" x14ac:dyDescent="0.25">
      <c r="B123" s="160" t="s">
        <v>91</v>
      </c>
      <c r="C123" s="161">
        <v>59802</v>
      </c>
      <c r="D123" s="161">
        <v>59066</v>
      </c>
      <c r="E123" s="161">
        <v>33780</v>
      </c>
      <c r="F123" s="161">
        <v>51310</v>
      </c>
      <c r="G123" s="161">
        <v>65021</v>
      </c>
      <c r="H123" s="161">
        <v>80309</v>
      </c>
      <c r="I123" s="162">
        <f>IFERROR(H123/G123-1,"-")</f>
        <v>0.23512403684963323</v>
      </c>
      <c r="J123" s="163">
        <f t="shared" si="54"/>
        <v>1.3774126702190643</v>
      </c>
      <c r="K123" s="161">
        <f t="shared" si="55"/>
        <v>15288</v>
      </c>
      <c r="L123" s="161">
        <f t="shared" si="56"/>
        <v>46529</v>
      </c>
      <c r="M123" s="162">
        <f>H123/H$8</f>
        <v>1.5477353464871597E-2</v>
      </c>
    </row>
    <row r="124" spans="2:16" x14ac:dyDescent="0.25">
      <c r="B124" s="155" t="s">
        <v>98</v>
      </c>
      <c r="C124" s="156">
        <v>97266</v>
      </c>
      <c r="D124" s="156">
        <v>100273</v>
      </c>
      <c r="E124" s="156">
        <v>41945</v>
      </c>
      <c r="F124" s="156">
        <v>59701</v>
      </c>
      <c r="G124" s="156">
        <v>94245</v>
      </c>
      <c r="H124" s="156">
        <v>92679</v>
      </c>
      <c r="I124" s="157">
        <f>IFERROR(H124/G124-1,"-")</f>
        <v>-1.6616266114913292E-2</v>
      </c>
      <c r="J124" s="158">
        <f t="shared" si="54"/>
        <v>1.209536297532483</v>
      </c>
      <c r="K124" s="156">
        <f t="shared" si="55"/>
        <v>-1566</v>
      </c>
      <c r="L124" s="156">
        <f t="shared" si="56"/>
        <v>50734</v>
      </c>
      <c r="M124" s="157">
        <f>H124/H$8</f>
        <v>1.7861331130643324E-2</v>
      </c>
    </row>
    <row r="125" spans="2:16" x14ac:dyDescent="0.25">
      <c r="B125" s="160" t="s">
        <v>101</v>
      </c>
      <c r="C125" s="161">
        <v>11864</v>
      </c>
      <c r="D125" s="161">
        <v>10460</v>
      </c>
      <c r="E125" s="161">
        <v>3941</v>
      </c>
      <c r="F125" s="161">
        <v>3336</v>
      </c>
      <c r="G125" s="161">
        <v>9917</v>
      </c>
      <c r="H125" s="161">
        <v>11646</v>
      </c>
      <c r="I125" s="162">
        <f t="shared" ref="I125:I132" si="57">IFERROR(H125/G125-1,"-")</f>
        <v>0.17434708077039418</v>
      </c>
      <c r="J125" s="163">
        <f t="shared" si="54"/>
        <v>1.9550875412331896</v>
      </c>
      <c r="K125" s="161">
        <f t="shared" si="55"/>
        <v>1729</v>
      </c>
      <c r="L125" s="161">
        <f t="shared" si="56"/>
        <v>7705</v>
      </c>
      <c r="M125" s="162">
        <f t="shared" ref="M125:M132" si="58">H125/H$8</f>
        <v>2.2444465558268019E-3</v>
      </c>
    </row>
    <row r="126" spans="2:16" x14ac:dyDescent="0.25">
      <c r="B126" s="160" t="s">
        <v>104</v>
      </c>
      <c r="C126" s="161">
        <v>10977</v>
      </c>
      <c r="D126" s="161">
        <v>9550</v>
      </c>
      <c r="E126" s="161">
        <v>4053</v>
      </c>
      <c r="F126" s="161">
        <v>7314</v>
      </c>
      <c r="G126" s="161">
        <v>11261</v>
      </c>
      <c r="H126" s="161">
        <v>13316</v>
      </c>
      <c r="I126" s="162">
        <f t="shared" si="57"/>
        <v>0.18248823372702239</v>
      </c>
      <c r="J126" s="163">
        <f t="shared" si="54"/>
        <v>2.2854675548976067</v>
      </c>
      <c r="K126" s="161">
        <f t="shared" si="55"/>
        <v>2055</v>
      </c>
      <c r="L126" s="161">
        <f t="shared" si="56"/>
        <v>9263</v>
      </c>
      <c r="M126" s="162">
        <f t="shared" si="58"/>
        <v>2.5662931768323624E-3</v>
      </c>
    </row>
    <row r="127" spans="2:16" x14ac:dyDescent="0.25">
      <c r="B127" s="160" t="s">
        <v>107</v>
      </c>
      <c r="C127" s="161">
        <v>6539</v>
      </c>
      <c r="D127" s="161">
        <v>6709</v>
      </c>
      <c r="E127" s="161">
        <v>2906</v>
      </c>
      <c r="F127" s="161">
        <v>7134</v>
      </c>
      <c r="G127" s="161">
        <v>8524</v>
      </c>
      <c r="H127" s="161">
        <v>8756</v>
      </c>
      <c r="I127" s="162">
        <f t="shared" si="57"/>
        <v>2.7217268887846036E-2</v>
      </c>
      <c r="J127" s="163">
        <f t="shared" si="54"/>
        <v>2.0130763936682725</v>
      </c>
      <c r="K127" s="161">
        <f t="shared" si="55"/>
        <v>232</v>
      </c>
      <c r="L127" s="161">
        <f t="shared" si="56"/>
        <v>5850</v>
      </c>
      <c r="M127" s="162">
        <f t="shared" si="58"/>
        <v>1.6874784512123885E-3</v>
      </c>
    </row>
    <row r="128" spans="2:16" x14ac:dyDescent="0.25">
      <c r="B128" s="160" t="s">
        <v>114</v>
      </c>
      <c r="C128" s="161">
        <v>1654</v>
      </c>
      <c r="D128" s="161">
        <v>1866</v>
      </c>
      <c r="E128" s="161">
        <v>784</v>
      </c>
      <c r="F128" s="161">
        <v>1333</v>
      </c>
      <c r="G128" s="161">
        <v>2573</v>
      </c>
      <c r="H128" s="161">
        <v>2637</v>
      </c>
      <c r="I128" s="162">
        <f t="shared" si="57"/>
        <v>2.4873688301593422E-2</v>
      </c>
      <c r="J128" s="163">
        <f t="shared" si="54"/>
        <v>2.3635204081632653</v>
      </c>
      <c r="K128" s="161">
        <f t="shared" si="55"/>
        <v>64</v>
      </c>
      <c r="L128" s="161">
        <f t="shared" si="56"/>
        <v>1853</v>
      </c>
      <c r="M128" s="162">
        <f t="shared" si="58"/>
        <v>5.0820930514470857E-4</v>
      </c>
    </row>
    <row r="129" spans="2:16" x14ac:dyDescent="0.25">
      <c r="B129" s="160" t="s">
        <v>110</v>
      </c>
      <c r="C129" s="161">
        <v>1793</v>
      </c>
      <c r="D129" s="161">
        <v>1484</v>
      </c>
      <c r="E129" s="161">
        <v>812</v>
      </c>
      <c r="F129" s="161">
        <v>1357</v>
      </c>
      <c r="G129" s="161">
        <v>1836</v>
      </c>
      <c r="H129" s="161">
        <v>1934</v>
      </c>
      <c r="I129" s="162">
        <f t="shared" si="57"/>
        <v>5.3376906318082895E-2</v>
      </c>
      <c r="J129" s="163">
        <f t="shared" si="54"/>
        <v>1.3817733990147785</v>
      </c>
      <c r="K129" s="161">
        <f t="shared" si="55"/>
        <v>98</v>
      </c>
      <c r="L129" s="161">
        <f t="shared" si="56"/>
        <v>1122</v>
      </c>
      <c r="M129" s="162">
        <f t="shared" si="58"/>
        <v>3.7272536827829595E-4</v>
      </c>
    </row>
    <row r="130" spans="2:16" x14ac:dyDescent="0.25">
      <c r="B130" s="160" t="s">
        <v>119</v>
      </c>
      <c r="C130" s="161">
        <v>1802</v>
      </c>
      <c r="D130" s="161">
        <v>1623</v>
      </c>
      <c r="E130" s="161">
        <v>678</v>
      </c>
      <c r="F130" s="161">
        <v>555</v>
      </c>
      <c r="G130" s="161">
        <v>1075</v>
      </c>
      <c r="H130" s="161">
        <v>1341</v>
      </c>
      <c r="I130" s="162">
        <f t="shared" si="57"/>
        <v>0.24744186046511629</v>
      </c>
      <c r="J130" s="163">
        <f t="shared" si="54"/>
        <v>0.97787610619469034</v>
      </c>
      <c r="K130" s="161">
        <f t="shared" si="55"/>
        <v>266</v>
      </c>
      <c r="L130" s="161">
        <f t="shared" si="56"/>
        <v>663</v>
      </c>
      <c r="M130" s="162">
        <f t="shared" si="58"/>
        <v>2.5844090944218971E-4</v>
      </c>
    </row>
    <row r="131" spans="2:16" x14ac:dyDescent="0.25">
      <c r="B131" s="160" t="s">
        <v>122</v>
      </c>
      <c r="C131" s="161">
        <v>3139</v>
      </c>
      <c r="D131" s="161">
        <v>2681</v>
      </c>
      <c r="E131" s="161">
        <v>1097</v>
      </c>
      <c r="F131" s="161">
        <v>919</v>
      </c>
      <c r="G131" s="161">
        <v>1885</v>
      </c>
      <c r="H131" s="161">
        <v>2455</v>
      </c>
      <c r="I131" s="162">
        <f t="shared" si="57"/>
        <v>0.3023872679045092</v>
      </c>
      <c r="J131" s="163">
        <f t="shared" si="54"/>
        <v>1.2379216043755696</v>
      </c>
      <c r="K131" s="161">
        <f t="shared" si="55"/>
        <v>570</v>
      </c>
      <c r="L131" s="161">
        <f t="shared" si="56"/>
        <v>1358</v>
      </c>
      <c r="M131" s="162">
        <f t="shared" si="58"/>
        <v>4.7313380513092893E-4</v>
      </c>
    </row>
    <row r="132" spans="2:16" x14ac:dyDescent="0.25">
      <c r="B132" s="166" t="s">
        <v>136</v>
      </c>
      <c r="C132" s="167">
        <f t="shared" ref="C132:H132" si="59">C124-SUM(C125:C131)</f>
        <v>59498</v>
      </c>
      <c r="D132" s="167">
        <f t="shared" si="59"/>
        <v>65900</v>
      </c>
      <c r="E132" s="167">
        <f t="shared" si="59"/>
        <v>27674</v>
      </c>
      <c r="F132" s="167">
        <f t="shared" si="59"/>
        <v>37753</v>
      </c>
      <c r="G132" s="167">
        <f t="shared" si="59"/>
        <v>57174</v>
      </c>
      <c r="H132" s="167">
        <f t="shared" si="59"/>
        <v>50594</v>
      </c>
      <c r="I132" s="168">
        <f t="shared" si="57"/>
        <v>-0.11508727743379854</v>
      </c>
      <c r="J132" s="169">
        <f t="shared" si="54"/>
        <v>0.82821420828214198</v>
      </c>
      <c r="K132" s="167">
        <f>H132-G132</f>
        <v>-6580</v>
      </c>
      <c r="L132" s="167">
        <f t="shared" si="56"/>
        <v>22920</v>
      </c>
      <c r="M132" s="168">
        <f t="shared" si="58"/>
        <v>9.7506035587756491E-3</v>
      </c>
    </row>
    <row r="133" spans="2:16" x14ac:dyDescent="0.25">
      <c r="B133" s="151" t="s">
        <v>44</v>
      </c>
      <c r="C133" s="149"/>
      <c r="D133" s="149"/>
      <c r="E133" s="149"/>
      <c r="F133" s="149"/>
      <c r="G133" s="149"/>
      <c r="H133" s="150"/>
      <c r="I133" s="150"/>
      <c r="J133" s="150"/>
      <c r="K133" s="150"/>
      <c r="L133" s="149"/>
      <c r="M133" s="149"/>
      <c r="N133" s="123"/>
      <c r="O133" s="123"/>
      <c r="P133" s="123"/>
    </row>
    <row r="134" spans="2:16" x14ac:dyDescent="0.25">
      <c r="B134" s="152" t="s">
        <v>59</v>
      </c>
      <c r="C134" s="153">
        <v>272428</v>
      </c>
      <c r="D134" s="153">
        <v>250224</v>
      </c>
      <c r="E134" s="153">
        <v>96681</v>
      </c>
      <c r="F134" s="153">
        <v>140346</v>
      </c>
      <c r="G134" s="153">
        <v>257117</v>
      </c>
      <c r="H134" s="153">
        <v>278594</v>
      </c>
      <c r="I134" s="154">
        <f>IFERROR(H134/G134-1,"-")</f>
        <v>8.3530066078866927E-2</v>
      </c>
      <c r="J134" s="154">
        <f>IFERROR(H134/E134-1,"-")</f>
        <v>1.8815796278482844</v>
      </c>
      <c r="K134" s="153">
        <f>H134-G134</f>
        <v>21477</v>
      </c>
      <c r="L134" s="153">
        <f>H134-E134</f>
        <v>181913</v>
      </c>
      <c r="M134" s="154">
        <f>H134/H$8</f>
        <v>5.3691339839774345E-2</v>
      </c>
      <c r="N134" s="103"/>
      <c r="O134" s="103"/>
      <c r="P134" s="103"/>
    </row>
    <row r="135" spans="2:16" x14ac:dyDescent="0.25">
      <c r="B135" s="155" t="s">
        <v>88</v>
      </c>
      <c r="C135" s="156">
        <v>51968</v>
      </c>
      <c r="D135" s="156">
        <v>45577</v>
      </c>
      <c r="E135" s="156">
        <v>26839</v>
      </c>
      <c r="F135" s="156">
        <v>45216</v>
      </c>
      <c r="G135" s="156">
        <v>29061</v>
      </c>
      <c r="H135" s="156">
        <v>32018</v>
      </c>
      <c r="I135" s="157">
        <f>IFERROR(H135/G135-1,"-")</f>
        <v>0.10175148824885594</v>
      </c>
      <c r="J135" s="158">
        <f t="shared" ref="J135:J146" si="60">IFERROR(H135/E135-1,"-")</f>
        <v>0.19296546071016052</v>
      </c>
      <c r="K135" s="156">
        <f t="shared" ref="K135:K145" si="61">H135-G135</f>
        <v>2957</v>
      </c>
      <c r="L135" s="156">
        <f t="shared" ref="L135:L146" si="62">H135-E135</f>
        <v>5179</v>
      </c>
      <c r="M135" s="157">
        <f>H135/H$8</f>
        <v>6.1705898870395449E-3</v>
      </c>
    </row>
    <row r="136" spans="2:16" x14ac:dyDescent="0.25">
      <c r="B136" s="160" t="s">
        <v>94</v>
      </c>
      <c r="C136" s="161">
        <v>36715</v>
      </c>
      <c r="D136" s="161">
        <v>24890</v>
      </c>
      <c r="E136" s="161">
        <v>20058</v>
      </c>
      <c r="F136" s="161">
        <v>34195</v>
      </c>
      <c r="G136" s="161">
        <v>19943</v>
      </c>
      <c r="H136" s="161">
        <v>20738</v>
      </c>
      <c r="I136" s="162">
        <f>IFERROR(H136/G136-1,"-")</f>
        <v>3.9863611292182632E-2</v>
      </c>
      <c r="J136" s="163">
        <f t="shared" si="60"/>
        <v>3.3901685113171709E-2</v>
      </c>
      <c r="K136" s="161">
        <f t="shared" si="61"/>
        <v>795</v>
      </c>
      <c r="L136" s="161">
        <f t="shared" si="62"/>
        <v>680</v>
      </c>
      <c r="M136" s="162">
        <f>H136/H$8</f>
        <v>3.996679776295399E-3</v>
      </c>
    </row>
    <row r="137" spans="2:16" x14ac:dyDescent="0.25">
      <c r="B137" s="160" t="s">
        <v>91</v>
      </c>
      <c r="C137" s="161">
        <v>15253</v>
      </c>
      <c r="D137" s="161">
        <v>20687</v>
      </c>
      <c r="E137" s="161">
        <v>6781</v>
      </c>
      <c r="F137" s="161">
        <v>11021</v>
      </c>
      <c r="G137" s="161">
        <v>9118</v>
      </c>
      <c r="H137" s="161">
        <v>11280</v>
      </c>
      <c r="I137" s="162">
        <f>IFERROR(H137/G137-1,"-")</f>
        <v>0.23711340206185572</v>
      </c>
      <c r="J137" s="163">
        <f t="shared" si="60"/>
        <v>0.66347146438578375</v>
      </c>
      <c r="K137" s="161">
        <f t="shared" si="61"/>
        <v>2162</v>
      </c>
      <c r="L137" s="161">
        <f t="shared" si="62"/>
        <v>4499</v>
      </c>
      <c r="M137" s="162">
        <f>H137/H$8</f>
        <v>2.1739101107441459E-3</v>
      </c>
    </row>
    <row r="138" spans="2:16" x14ac:dyDescent="0.25">
      <c r="B138" s="155" t="s">
        <v>98</v>
      </c>
      <c r="C138" s="156">
        <v>220460</v>
      </c>
      <c r="D138" s="156">
        <v>204647</v>
      </c>
      <c r="E138" s="156">
        <v>69842</v>
      </c>
      <c r="F138" s="156">
        <v>95130</v>
      </c>
      <c r="G138" s="156">
        <v>228056</v>
      </c>
      <c r="H138" s="156">
        <v>246576</v>
      </c>
      <c r="I138" s="157">
        <f>IFERROR(H138/G138-1,"-")</f>
        <v>8.1208124320342412E-2</v>
      </c>
      <c r="J138" s="158">
        <f t="shared" si="60"/>
        <v>2.5304830904040547</v>
      </c>
      <c r="K138" s="156">
        <f t="shared" si="61"/>
        <v>18520</v>
      </c>
      <c r="L138" s="156">
        <f t="shared" si="62"/>
        <v>176734</v>
      </c>
      <c r="M138" s="157">
        <f>H138/H$8</f>
        <v>4.7520749952734802E-2</v>
      </c>
    </row>
    <row r="139" spans="2:16" x14ac:dyDescent="0.25">
      <c r="B139" s="160" t="s">
        <v>101</v>
      </c>
      <c r="C139" s="161">
        <v>111248</v>
      </c>
      <c r="D139" s="161">
        <v>100583</v>
      </c>
      <c r="E139" s="161">
        <v>26093</v>
      </c>
      <c r="F139" s="161">
        <v>26467</v>
      </c>
      <c r="G139" s="161">
        <v>96562</v>
      </c>
      <c r="H139" s="161">
        <v>105830</v>
      </c>
      <c r="I139" s="162">
        <f t="shared" ref="I139:I146" si="63">IFERROR(H139/G139-1,"-")</f>
        <v>9.5979785008595497E-2</v>
      </c>
      <c r="J139" s="163">
        <f t="shared" si="60"/>
        <v>3.0558770551488905</v>
      </c>
      <c r="K139" s="161">
        <f t="shared" si="61"/>
        <v>9268</v>
      </c>
      <c r="L139" s="161">
        <f t="shared" si="62"/>
        <v>79737</v>
      </c>
      <c r="M139" s="162">
        <f t="shared" ref="M139:M146" si="64">H139/H$8</f>
        <v>2.0395825090430229E-2</v>
      </c>
    </row>
    <row r="140" spans="2:16" x14ac:dyDescent="0.25">
      <c r="B140" s="160" t="s">
        <v>104</v>
      </c>
      <c r="C140" s="161">
        <v>15410</v>
      </c>
      <c r="D140" s="161">
        <v>15093</v>
      </c>
      <c r="E140" s="161">
        <v>6042</v>
      </c>
      <c r="F140" s="161">
        <v>9298</v>
      </c>
      <c r="G140" s="161">
        <v>16587</v>
      </c>
      <c r="H140" s="161">
        <v>20785</v>
      </c>
      <c r="I140" s="162">
        <f t="shared" si="63"/>
        <v>0.25308976909628011</v>
      </c>
      <c r="J140" s="163">
        <f t="shared" si="60"/>
        <v>2.4400860642171467</v>
      </c>
      <c r="K140" s="161">
        <f t="shared" si="61"/>
        <v>4198</v>
      </c>
      <c r="L140" s="161">
        <f t="shared" si="62"/>
        <v>14743</v>
      </c>
      <c r="M140" s="162">
        <f t="shared" si="64"/>
        <v>4.0057377350901664E-3</v>
      </c>
    </row>
    <row r="141" spans="2:16" x14ac:dyDescent="0.25">
      <c r="B141" s="160" t="s">
        <v>107</v>
      </c>
      <c r="C141" s="161">
        <v>24474</v>
      </c>
      <c r="D141" s="161">
        <v>19622</v>
      </c>
      <c r="E141" s="161">
        <v>6586</v>
      </c>
      <c r="F141" s="161">
        <v>15246</v>
      </c>
      <c r="G141" s="161">
        <v>26940</v>
      </c>
      <c r="H141" s="161">
        <v>25089</v>
      </c>
      <c r="I141" s="162">
        <f t="shared" si="63"/>
        <v>-6.8708240534521181E-2</v>
      </c>
      <c r="J141" s="163">
        <f t="shared" si="60"/>
        <v>2.8094442757364106</v>
      </c>
      <c r="K141" s="161">
        <f t="shared" si="61"/>
        <v>-1851</v>
      </c>
      <c r="L141" s="161">
        <f t="shared" si="62"/>
        <v>18503</v>
      </c>
      <c r="M141" s="162">
        <f t="shared" si="64"/>
        <v>4.8352154936577903E-3</v>
      </c>
    </row>
    <row r="142" spans="2:16" x14ac:dyDescent="0.25">
      <c r="B142" s="160" t="s">
        <v>114</v>
      </c>
      <c r="C142" s="161">
        <v>4413</v>
      </c>
      <c r="D142" s="161">
        <v>3955</v>
      </c>
      <c r="E142" s="161">
        <v>1273</v>
      </c>
      <c r="F142" s="161">
        <v>4366</v>
      </c>
      <c r="G142" s="161">
        <v>9965</v>
      </c>
      <c r="H142" s="161">
        <v>8878</v>
      </c>
      <c r="I142" s="162">
        <f t="shared" si="63"/>
        <v>-0.10908178625188159</v>
      </c>
      <c r="J142" s="163">
        <f t="shared" si="60"/>
        <v>5.9740769835035348</v>
      </c>
      <c r="K142" s="161">
        <f t="shared" si="61"/>
        <v>-1087</v>
      </c>
      <c r="L142" s="161">
        <f t="shared" si="62"/>
        <v>7605</v>
      </c>
      <c r="M142" s="162">
        <f t="shared" si="64"/>
        <v>1.7109905995732737E-3</v>
      </c>
    </row>
    <row r="143" spans="2:16" x14ac:dyDescent="0.25">
      <c r="B143" s="160" t="s">
        <v>110</v>
      </c>
      <c r="C143" s="161">
        <v>4348</v>
      </c>
      <c r="D143" s="161">
        <v>4225</v>
      </c>
      <c r="E143" s="161">
        <v>1935</v>
      </c>
      <c r="F143" s="161">
        <v>3344</v>
      </c>
      <c r="G143" s="161">
        <v>4569</v>
      </c>
      <c r="H143" s="161">
        <v>5490</v>
      </c>
      <c r="I143" s="162">
        <f t="shared" si="63"/>
        <v>0.20157583716349303</v>
      </c>
      <c r="J143" s="163">
        <f t="shared" si="60"/>
        <v>1.8372093023255816</v>
      </c>
      <c r="K143" s="161">
        <f t="shared" si="61"/>
        <v>921</v>
      </c>
      <c r="L143" s="161">
        <f t="shared" si="62"/>
        <v>3555</v>
      </c>
      <c r="M143" s="162">
        <f t="shared" si="64"/>
        <v>1.0580466762398371E-3</v>
      </c>
    </row>
    <row r="144" spans="2:16" x14ac:dyDescent="0.25">
      <c r="B144" s="160" t="s">
        <v>119</v>
      </c>
      <c r="C144" s="161">
        <v>2096</v>
      </c>
      <c r="D144" s="161">
        <v>2428</v>
      </c>
      <c r="E144" s="161">
        <v>1979</v>
      </c>
      <c r="F144" s="161">
        <v>1422</v>
      </c>
      <c r="G144" s="161">
        <v>3324</v>
      </c>
      <c r="H144" s="161">
        <v>3691</v>
      </c>
      <c r="I144" s="162">
        <f t="shared" si="63"/>
        <v>0.11040914560770165</v>
      </c>
      <c r="J144" s="163">
        <f t="shared" si="60"/>
        <v>0.86508337544214253</v>
      </c>
      <c r="K144" s="161">
        <f t="shared" si="61"/>
        <v>367</v>
      </c>
      <c r="L144" s="161">
        <f t="shared" si="62"/>
        <v>1712</v>
      </c>
      <c r="M144" s="162">
        <f t="shared" si="64"/>
        <v>7.113388491805534E-4</v>
      </c>
    </row>
    <row r="145" spans="2:16" x14ac:dyDescent="0.25">
      <c r="B145" s="160" t="s">
        <v>122</v>
      </c>
      <c r="C145" s="161">
        <v>10395</v>
      </c>
      <c r="D145" s="161">
        <v>6221</v>
      </c>
      <c r="E145" s="161">
        <v>4050</v>
      </c>
      <c r="F145" s="161">
        <v>947</v>
      </c>
      <c r="G145" s="161">
        <v>2079</v>
      </c>
      <c r="H145" s="161">
        <v>2885</v>
      </c>
      <c r="I145" s="162">
        <f t="shared" si="63"/>
        <v>0.38768638768638763</v>
      </c>
      <c r="J145" s="163">
        <f t="shared" si="60"/>
        <v>-0.28765432098765431</v>
      </c>
      <c r="K145" s="161">
        <f t="shared" si="61"/>
        <v>806</v>
      </c>
      <c r="L145" s="161">
        <f t="shared" si="62"/>
        <v>-1165</v>
      </c>
      <c r="M145" s="162">
        <f t="shared" si="64"/>
        <v>5.560044919766721E-4</v>
      </c>
    </row>
    <row r="146" spans="2:16" x14ac:dyDescent="0.25">
      <c r="B146" s="166" t="s">
        <v>136</v>
      </c>
      <c r="C146" s="167">
        <f t="shared" ref="C146:H146" si="65">C138-SUM(C139:C145)</f>
        <v>48076</v>
      </c>
      <c r="D146" s="167">
        <f t="shared" si="65"/>
        <v>52520</v>
      </c>
      <c r="E146" s="167">
        <f t="shared" si="65"/>
        <v>21884</v>
      </c>
      <c r="F146" s="167">
        <f t="shared" si="65"/>
        <v>34040</v>
      </c>
      <c r="G146" s="167">
        <f t="shared" si="65"/>
        <v>68030</v>
      </c>
      <c r="H146" s="167">
        <f t="shared" si="65"/>
        <v>73928</v>
      </c>
      <c r="I146" s="168">
        <f t="shared" si="63"/>
        <v>8.6697045421137764E-2</v>
      </c>
      <c r="J146" s="169">
        <f t="shared" si="60"/>
        <v>2.3781758362273808</v>
      </c>
      <c r="K146" s="167">
        <f>H146-G146</f>
        <v>5898</v>
      </c>
      <c r="L146" s="167">
        <f t="shared" si="62"/>
        <v>52044</v>
      </c>
      <c r="M146" s="168">
        <f t="shared" si="64"/>
        <v>1.424759101658628E-2</v>
      </c>
    </row>
    <row r="147" spans="2:16" x14ac:dyDescent="0.25">
      <c r="B147" s="151" t="s">
        <v>45</v>
      </c>
      <c r="C147" s="149"/>
      <c r="D147" s="149"/>
      <c r="E147" s="149"/>
      <c r="F147" s="149"/>
      <c r="G147" s="149"/>
      <c r="H147" s="150"/>
      <c r="I147" s="150"/>
      <c r="J147" s="150"/>
      <c r="K147" s="150"/>
      <c r="L147" s="149"/>
      <c r="M147" s="149"/>
      <c r="N147" s="123"/>
      <c r="O147" s="123"/>
      <c r="P147" s="123"/>
    </row>
    <row r="148" spans="2:16" x14ac:dyDescent="0.25">
      <c r="B148" s="152" t="s">
        <v>59</v>
      </c>
      <c r="C148" s="153">
        <v>128565</v>
      </c>
      <c r="D148" s="153">
        <v>126097</v>
      </c>
      <c r="E148" s="153">
        <v>43425</v>
      </c>
      <c r="F148" s="153">
        <v>71959</v>
      </c>
      <c r="G148" s="153">
        <v>111437</v>
      </c>
      <c r="H148" s="153">
        <v>123198</v>
      </c>
      <c r="I148" s="154">
        <f>IFERROR(H148/G148-1,"-")</f>
        <v>0.10553945278498156</v>
      </c>
      <c r="J148" s="154">
        <f>IFERROR(H148/E148-1,"-")</f>
        <v>1.8370293609671848</v>
      </c>
      <c r="K148" s="153">
        <f>H148-G148</f>
        <v>11761</v>
      </c>
      <c r="L148" s="153">
        <f>H148-E148</f>
        <v>79773</v>
      </c>
      <c r="M148" s="154">
        <f>H148/H$8</f>
        <v>2.3743029948888057E-2</v>
      </c>
      <c r="N148" s="103"/>
      <c r="O148" s="103"/>
      <c r="P148" s="103"/>
    </row>
    <row r="149" spans="2:16" x14ac:dyDescent="0.25">
      <c r="B149" s="155" t="s">
        <v>88</v>
      </c>
      <c r="C149" s="156">
        <v>52082</v>
      </c>
      <c r="D149" s="156">
        <v>54208</v>
      </c>
      <c r="E149" s="156">
        <v>22164</v>
      </c>
      <c r="F149" s="156">
        <v>40392</v>
      </c>
      <c r="G149" s="156">
        <v>57756</v>
      </c>
      <c r="H149" s="156">
        <v>59696</v>
      </c>
      <c r="I149" s="157">
        <f>IFERROR(H149/G149-1,"-")</f>
        <v>3.3589583766188813E-2</v>
      </c>
      <c r="J149" s="158">
        <f t="shared" ref="J149:J160" si="66">IFERROR(H149/E149-1,"-")</f>
        <v>1.6933766468146545</v>
      </c>
      <c r="K149" s="156">
        <f t="shared" ref="K149:K159" si="67">H149-G149</f>
        <v>1940</v>
      </c>
      <c r="L149" s="156">
        <f t="shared" ref="L149:L160" si="68">H149-E149</f>
        <v>37532</v>
      </c>
      <c r="M149" s="157">
        <f>H149/H$8</f>
        <v>1.1504764004519729E-2</v>
      </c>
    </row>
    <row r="150" spans="2:16" x14ac:dyDescent="0.25">
      <c r="B150" s="160" t="s">
        <v>94</v>
      </c>
      <c r="C150" s="161">
        <v>31773</v>
      </c>
      <c r="D150" s="161">
        <v>32990</v>
      </c>
      <c r="E150" s="161">
        <v>14597</v>
      </c>
      <c r="F150" s="161">
        <v>32366</v>
      </c>
      <c r="G150" s="161">
        <v>41603</v>
      </c>
      <c r="H150" s="161">
        <v>44199</v>
      </c>
      <c r="I150" s="162">
        <f>IFERROR(H150/G150-1,"-")</f>
        <v>6.2399346200995076E-2</v>
      </c>
      <c r="J150" s="163">
        <f t="shared" si="66"/>
        <v>2.0279509488251009</v>
      </c>
      <c r="K150" s="161">
        <f t="shared" si="67"/>
        <v>2596</v>
      </c>
      <c r="L150" s="161">
        <f t="shared" si="68"/>
        <v>29602</v>
      </c>
      <c r="M150" s="162">
        <f>H150/H$8</f>
        <v>8.5181429951046543E-3</v>
      </c>
    </row>
    <row r="151" spans="2:16" x14ac:dyDescent="0.25">
      <c r="B151" s="160" t="s">
        <v>91</v>
      </c>
      <c r="C151" s="161">
        <v>20309</v>
      </c>
      <c r="D151" s="161">
        <v>21218</v>
      </c>
      <c r="E151" s="161">
        <v>7567</v>
      </c>
      <c r="F151" s="161">
        <v>8026</v>
      </c>
      <c r="G151" s="161">
        <v>16153</v>
      </c>
      <c r="H151" s="161">
        <v>15497</v>
      </c>
      <c r="I151" s="162">
        <f>IFERROR(H151/G151-1,"-")</f>
        <v>-4.0611651086485456E-2</v>
      </c>
      <c r="J151" s="163">
        <f t="shared" si="66"/>
        <v>1.0479714550019823</v>
      </c>
      <c r="K151" s="161">
        <f t="shared" si="67"/>
        <v>-656</v>
      </c>
      <c r="L151" s="161">
        <f t="shared" si="68"/>
        <v>7930</v>
      </c>
      <c r="M151" s="162">
        <f>H151/H$8</f>
        <v>2.9866210094150738E-3</v>
      </c>
    </row>
    <row r="152" spans="2:16" x14ac:dyDescent="0.25">
      <c r="B152" s="155" t="s">
        <v>98</v>
      </c>
      <c r="C152" s="156">
        <v>76483</v>
      </c>
      <c r="D152" s="156">
        <v>71889</v>
      </c>
      <c r="E152" s="156">
        <v>21261</v>
      </c>
      <c r="F152" s="156">
        <v>31567</v>
      </c>
      <c r="G152" s="156">
        <v>53681</v>
      </c>
      <c r="H152" s="156">
        <v>63502</v>
      </c>
      <c r="I152" s="157">
        <f>IFERROR(H152/G152-1,"-")</f>
        <v>0.18295113727389589</v>
      </c>
      <c r="J152" s="158">
        <f t="shared" si="66"/>
        <v>1.9867833121678191</v>
      </c>
      <c r="K152" s="156">
        <f t="shared" si="67"/>
        <v>9821</v>
      </c>
      <c r="L152" s="156">
        <f t="shared" si="68"/>
        <v>42241</v>
      </c>
      <c r="M152" s="157">
        <f>H152/H$8</f>
        <v>1.223826594436833E-2</v>
      </c>
    </row>
    <row r="153" spans="2:16" x14ac:dyDescent="0.25">
      <c r="B153" s="160" t="s">
        <v>101</v>
      </c>
      <c r="C153" s="161">
        <v>22776</v>
      </c>
      <c r="D153" s="161">
        <v>21798</v>
      </c>
      <c r="E153" s="161">
        <v>5789</v>
      </c>
      <c r="F153" s="161">
        <v>5609</v>
      </c>
      <c r="G153" s="161">
        <v>19238</v>
      </c>
      <c r="H153" s="161">
        <v>18996</v>
      </c>
      <c r="I153" s="162">
        <f t="shared" ref="I153:I160" si="69">IFERROR(H153/G153-1,"-")</f>
        <v>-1.2579270194406855E-2</v>
      </c>
      <c r="J153" s="163">
        <f t="shared" si="66"/>
        <v>2.2813957505614098</v>
      </c>
      <c r="K153" s="161">
        <f t="shared" si="67"/>
        <v>-242</v>
      </c>
      <c r="L153" s="161">
        <f t="shared" si="68"/>
        <v>13207</v>
      </c>
      <c r="M153" s="162">
        <f t="shared" ref="M153:M160" si="70">H153/H$8</f>
        <v>3.6609571333063649E-3</v>
      </c>
    </row>
    <row r="154" spans="2:16" x14ac:dyDescent="0.25">
      <c r="B154" s="160" t="s">
        <v>104</v>
      </c>
      <c r="C154" s="161">
        <v>22752</v>
      </c>
      <c r="D154" s="161">
        <v>18523</v>
      </c>
      <c r="E154" s="161">
        <v>5079</v>
      </c>
      <c r="F154" s="161">
        <v>8623</v>
      </c>
      <c r="G154" s="161">
        <v>11385</v>
      </c>
      <c r="H154" s="161">
        <v>12605</v>
      </c>
      <c r="I154" s="162">
        <f t="shared" si="69"/>
        <v>0.10715854194115071</v>
      </c>
      <c r="J154" s="163">
        <f t="shared" si="66"/>
        <v>1.4817877534947823</v>
      </c>
      <c r="K154" s="161">
        <f t="shared" si="67"/>
        <v>1220</v>
      </c>
      <c r="L154" s="161">
        <f t="shared" si="68"/>
        <v>7526</v>
      </c>
      <c r="M154" s="162">
        <f t="shared" si="70"/>
        <v>2.4292674597455638E-3</v>
      </c>
    </row>
    <row r="155" spans="2:16" x14ac:dyDescent="0.25">
      <c r="B155" s="160" t="s">
        <v>107</v>
      </c>
      <c r="C155" s="161">
        <v>11086</v>
      </c>
      <c r="D155" s="161">
        <v>9905</v>
      </c>
      <c r="E155" s="161">
        <v>2317</v>
      </c>
      <c r="F155" s="161">
        <v>5206</v>
      </c>
      <c r="G155" s="161">
        <v>6579</v>
      </c>
      <c r="H155" s="161">
        <v>10130</v>
      </c>
      <c r="I155" s="162">
        <f t="shared" si="69"/>
        <v>0.53974768201854384</v>
      </c>
      <c r="J155" s="163">
        <f t="shared" si="66"/>
        <v>3.3720328010358225</v>
      </c>
      <c r="K155" s="161">
        <f t="shared" si="67"/>
        <v>3551</v>
      </c>
      <c r="L155" s="161">
        <f t="shared" si="68"/>
        <v>7813</v>
      </c>
      <c r="M155" s="162">
        <f t="shared" si="70"/>
        <v>1.9522792040636702E-3</v>
      </c>
    </row>
    <row r="156" spans="2:16" x14ac:dyDescent="0.25">
      <c r="B156" s="160" t="s">
        <v>114</v>
      </c>
      <c r="C156" s="161">
        <v>1463</v>
      </c>
      <c r="D156" s="161">
        <v>1673</v>
      </c>
      <c r="E156" s="161">
        <v>600</v>
      </c>
      <c r="F156" s="161">
        <v>927</v>
      </c>
      <c r="G156" s="161">
        <v>1690</v>
      </c>
      <c r="H156" s="161">
        <v>2031</v>
      </c>
      <c r="I156" s="162">
        <f t="shared" si="69"/>
        <v>0.20177514792899398</v>
      </c>
      <c r="J156" s="163">
        <f t="shared" si="66"/>
        <v>2.3849999999999998</v>
      </c>
      <c r="K156" s="161">
        <f t="shared" si="67"/>
        <v>341</v>
      </c>
      <c r="L156" s="161">
        <f t="shared" si="68"/>
        <v>1431</v>
      </c>
      <c r="M156" s="162">
        <f t="shared" si="70"/>
        <v>3.9141945345047525E-4</v>
      </c>
    </row>
    <row r="157" spans="2:16" x14ac:dyDescent="0.25">
      <c r="B157" s="160" t="s">
        <v>110</v>
      </c>
      <c r="C157" s="161">
        <v>2483</v>
      </c>
      <c r="D157" s="161">
        <v>3007</v>
      </c>
      <c r="E157" s="161">
        <v>1505</v>
      </c>
      <c r="F157" s="161">
        <v>1749</v>
      </c>
      <c r="G157" s="161">
        <v>2959</v>
      </c>
      <c r="H157" s="161">
        <v>3062</v>
      </c>
      <c r="I157" s="162">
        <f t="shared" si="69"/>
        <v>3.480905711388993E-2</v>
      </c>
      <c r="J157" s="163">
        <f t="shared" si="66"/>
        <v>1.0345514950166113</v>
      </c>
      <c r="K157" s="161">
        <f t="shared" si="67"/>
        <v>103</v>
      </c>
      <c r="L157" s="161">
        <f t="shared" si="68"/>
        <v>1557</v>
      </c>
      <c r="M157" s="162">
        <f t="shared" si="70"/>
        <v>5.9011637935271061E-4</v>
      </c>
    </row>
    <row r="158" spans="2:16" x14ac:dyDescent="0.25">
      <c r="B158" s="160" t="s">
        <v>119</v>
      </c>
      <c r="C158" s="161">
        <v>443</v>
      </c>
      <c r="D158" s="161">
        <v>472</v>
      </c>
      <c r="E158" s="161">
        <v>354</v>
      </c>
      <c r="F158" s="161">
        <v>292</v>
      </c>
      <c r="G158" s="161">
        <v>497</v>
      </c>
      <c r="H158" s="161">
        <v>676</v>
      </c>
      <c r="I158" s="162">
        <f t="shared" si="69"/>
        <v>0.36016096579476864</v>
      </c>
      <c r="J158" s="163">
        <f t="shared" si="66"/>
        <v>0.90960451977401124</v>
      </c>
      <c r="K158" s="161">
        <f t="shared" si="67"/>
        <v>179</v>
      </c>
      <c r="L158" s="161">
        <f t="shared" si="68"/>
        <v>322</v>
      </c>
      <c r="M158" s="162">
        <f t="shared" si="70"/>
        <v>1.3028042862261018E-4</v>
      </c>
    </row>
    <row r="159" spans="2:16" x14ac:dyDescent="0.25">
      <c r="B159" s="160" t="s">
        <v>122</v>
      </c>
      <c r="C159" s="161">
        <v>1135</v>
      </c>
      <c r="D159" s="161">
        <v>1062</v>
      </c>
      <c r="E159" s="161">
        <v>441</v>
      </c>
      <c r="F159" s="161">
        <v>454</v>
      </c>
      <c r="G159" s="161">
        <v>656</v>
      </c>
      <c r="H159" s="161">
        <v>941</v>
      </c>
      <c r="I159" s="162">
        <f t="shared" si="69"/>
        <v>0.43445121951219523</v>
      </c>
      <c r="J159" s="163">
        <f t="shared" si="66"/>
        <v>1.1337868480725621</v>
      </c>
      <c r="K159" s="161">
        <f t="shared" si="67"/>
        <v>285</v>
      </c>
      <c r="L159" s="161">
        <f t="shared" si="68"/>
        <v>500</v>
      </c>
      <c r="M159" s="162">
        <f t="shared" si="70"/>
        <v>1.8135189842289373E-4</v>
      </c>
    </row>
    <row r="160" spans="2:16" x14ac:dyDescent="0.25">
      <c r="B160" s="166" t="s">
        <v>136</v>
      </c>
      <c r="C160" s="167">
        <f t="shared" ref="C160:H160" si="71">C152-SUM(C153:C159)</f>
        <v>14345</v>
      </c>
      <c r="D160" s="167">
        <f t="shared" si="71"/>
        <v>15449</v>
      </c>
      <c r="E160" s="167">
        <f t="shared" si="71"/>
        <v>5176</v>
      </c>
      <c r="F160" s="167">
        <f t="shared" si="71"/>
        <v>8707</v>
      </c>
      <c r="G160" s="167">
        <f t="shared" si="71"/>
        <v>10677</v>
      </c>
      <c r="H160" s="167">
        <f t="shared" si="71"/>
        <v>15061</v>
      </c>
      <c r="I160" s="168">
        <f t="shared" si="69"/>
        <v>0.41060222909056843</v>
      </c>
      <c r="J160" s="169">
        <f t="shared" si="66"/>
        <v>1.9097758887171561</v>
      </c>
      <c r="K160" s="167">
        <f>H160-G160</f>
        <v>4384</v>
      </c>
      <c r="L160" s="167">
        <f t="shared" si="68"/>
        <v>9885</v>
      </c>
      <c r="M160" s="168">
        <f t="shared" si="70"/>
        <v>2.9025939874040411E-3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3" t="s">
        <v>30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935F3-D996-4662-97EC-B9627F6C0763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4"/>
    </row>
    <row r="6" spans="1:22" ht="42" customHeight="1" thickBot="1" x14ac:dyDescent="0.3">
      <c r="B6" s="26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5"/>
      <c r="D6" s="265"/>
      <c r="E6" s="265"/>
      <c r="F6" s="265"/>
      <c r="G6" s="265"/>
      <c r="H6" s="265"/>
      <c r="I6" s="265"/>
      <c r="J6" s="265"/>
      <c r="K6" s="265"/>
      <c r="N6" s="265" t="s">
        <v>249</v>
      </c>
      <c r="O6" s="265"/>
      <c r="P6" s="265"/>
      <c r="Q6" s="265"/>
      <c r="R6" s="265"/>
      <c r="S6" s="265"/>
      <c r="T6" s="265"/>
      <c r="U6" s="265"/>
      <c r="V6" s="265"/>
    </row>
    <row r="7" spans="1:22" ht="6" customHeight="1" x14ac:dyDescent="0.25"/>
    <row r="8" spans="1:22" ht="15.75" x14ac:dyDescent="0.25">
      <c r="B8" s="141"/>
      <c r="C8" s="297" t="s">
        <v>35</v>
      </c>
      <c r="D8" s="298"/>
      <c r="E8" s="298"/>
      <c r="F8" s="298"/>
      <c r="G8" s="298"/>
      <c r="H8" s="298"/>
      <c r="I8" s="298"/>
      <c r="J8" s="298"/>
      <c r="K8" s="298"/>
    </row>
    <row r="9" spans="1:22" s="142" customFormat="1" ht="72" customHeight="1" x14ac:dyDescent="0.25">
      <c r="A9"/>
      <c r="B9" s="143"/>
      <c r="C9" s="170" t="s">
        <v>213</v>
      </c>
      <c r="D9" s="170" t="s">
        <v>223</v>
      </c>
      <c r="E9" s="170" t="s">
        <v>214</v>
      </c>
      <c r="F9" s="170" t="s">
        <v>215</v>
      </c>
      <c r="G9" s="170" t="s">
        <v>216</v>
      </c>
      <c r="H9" s="170" t="s">
        <v>217</v>
      </c>
      <c r="I9" s="171" t="str">
        <f>CONCATENATE("var. ",RIGHT(H9,2),"/",RIGHT(G9,2))</f>
        <v>var. 24/23</v>
      </c>
      <c r="J9" s="171" t="str">
        <f>CONCATENATE("var. ",RIGHT(H9,2),"/",RIGHT(C9,2))</f>
        <v>var. 24/19</v>
      </c>
      <c r="K9" s="171" t="str">
        <f>CONCATENATE("Cuota s/ total lugares de residencia ",RIGHT(H9,4))</f>
        <v>Cuota s/ total lugares de residencia 2024</v>
      </c>
      <c r="N9" s="143"/>
      <c r="O9" s="170" t="s">
        <v>213</v>
      </c>
      <c r="P9" s="170" t="s">
        <v>214</v>
      </c>
      <c r="Q9" s="170" t="s">
        <v>215</v>
      </c>
      <c r="R9" s="170" t="s">
        <v>216</v>
      </c>
      <c r="S9" s="170" t="s">
        <v>217</v>
      </c>
      <c r="T9" s="171" t="str">
        <f>CONCATENATE("var. ",RIGHT(S9,2),"/",RIGHT(R9,2))</f>
        <v>var. 24/23</v>
      </c>
      <c r="U9" s="171" t="str">
        <f>CONCATENATE("var. ",RIGHT(S9,2),"/",RIGHT(O9,2))</f>
        <v>var. 24/19</v>
      </c>
      <c r="V9" s="171" t="str">
        <f>CONCATENATE("Cuota s/ total lugares de residencia ",RIGHT(S9,4))</f>
        <v>Cuota s/ total lugares de residencia 2024</v>
      </c>
    </row>
    <row r="10" spans="1:22" x14ac:dyDescent="0.25">
      <c r="B10" s="148" t="s">
        <v>35</v>
      </c>
      <c r="C10" s="149"/>
      <c r="D10" s="149"/>
      <c r="E10" s="149"/>
      <c r="F10" s="149"/>
      <c r="G10" s="149"/>
      <c r="H10" s="149"/>
      <c r="I10" s="150"/>
      <c r="J10" s="150"/>
      <c r="K10" s="150"/>
      <c r="N10" s="151" t="s">
        <v>36</v>
      </c>
      <c r="O10" s="172"/>
      <c r="P10" s="172"/>
      <c r="Q10" s="172"/>
      <c r="R10" s="172"/>
      <c r="S10" s="172"/>
      <c r="T10" s="173"/>
      <c r="U10" s="173"/>
      <c r="V10" s="173"/>
    </row>
    <row r="11" spans="1:22" x14ac:dyDescent="0.25">
      <c r="B11" s="152" t="s">
        <v>59</v>
      </c>
      <c r="C11" s="174">
        <v>452504</v>
      </c>
      <c r="D11" s="174">
        <v>1121</v>
      </c>
      <c r="E11" s="174">
        <v>126630</v>
      </c>
      <c r="F11" s="174">
        <v>442696</v>
      </c>
      <c r="G11" s="174">
        <v>458991</v>
      </c>
      <c r="H11" s="174">
        <v>524287</v>
      </c>
      <c r="I11" s="175">
        <f t="shared" ref="I11:I23" si="0">IFERROR(H11/G11-1,"-")</f>
        <v>0.1422598700192379</v>
      </c>
      <c r="J11" s="175">
        <f t="shared" ref="J11:J23" si="1">IFERROR(H11/C11-1,"-")</f>
        <v>0.15863506178950915</v>
      </c>
      <c r="K11" s="175">
        <f>H11/H11</f>
        <v>1</v>
      </c>
      <c r="L11" s="77"/>
      <c r="M11" s="77"/>
      <c r="N11" s="152" t="s">
        <v>59</v>
      </c>
      <c r="O11" s="174">
        <v>174128</v>
      </c>
      <c r="P11" s="174">
        <v>46850</v>
      </c>
      <c r="Q11" s="174">
        <v>173757</v>
      </c>
      <c r="R11" s="174">
        <v>180265</v>
      </c>
      <c r="S11" s="174">
        <v>191773</v>
      </c>
      <c r="T11" s="175">
        <f t="shared" ref="T11:T23" si="2">IFERROR(S11/R11-1,"-")</f>
        <v>6.3839347627104637E-2</v>
      </c>
      <c r="U11" s="175">
        <f t="shared" ref="U11:U23" si="3">IFERROR(S11/O11-1,"-")</f>
        <v>0.10133350179178535</v>
      </c>
      <c r="V11" s="175">
        <f>S11/S11</f>
        <v>1</v>
      </c>
    </row>
    <row r="12" spans="1:22" x14ac:dyDescent="0.25">
      <c r="B12" s="155" t="s">
        <v>88</v>
      </c>
      <c r="C12" s="156">
        <v>106915</v>
      </c>
      <c r="D12" s="156">
        <v>617</v>
      </c>
      <c r="E12" s="156">
        <v>68864</v>
      </c>
      <c r="F12" s="156">
        <v>103104</v>
      </c>
      <c r="G12" s="156">
        <v>94324</v>
      </c>
      <c r="H12" s="156">
        <v>114813</v>
      </c>
      <c r="I12" s="157">
        <f t="shared" si="0"/>
        <v>0.21721937152792492</v>
      </c>
      <c r="J12" s="158">
        <f t="shared" si="1"/>
        <v>7.3871767291773915E-2</v>
      </c>
      <c r="K12" s="157">
        <f>H12/H11</f>
        <v>0.21898883626715901</v>
      </c>
      <c r="L12" s="77"/>
      <c r="M12" s="77"/>
      <c r="N12" s="155" t="s">
        <v>88</v>
      </c>
      <c r="O12" s="156">
        <v>22318</v>
      </c>
      <c r="P12" s="156">
        <v>24667</v>
      </c>
      <c r="Q12" s="156">
        <v>22911</v>
      </c>
      <c r="R12" s="156">
        <v>16892</v>
      </c>
      <c r="S12" s="156">
        <v>16677</v>
      </c>
      <c r="T12" s="157">
        <f t="shared" si="2"/>
        <v>-1.2727918541321381E-2</v>
      </c>
      <c r="U12" s="158">
        <f t="shared" si="3"/>
        <v>-0.25275562326373335</v>
      </c>
      <c r="V12" s="157">
        <f>S12/S11</f>
        <v>8.6962189672164486E-2</v>
      </c>
    </row>
    <row r="13" spans="1:22" x14ac:dyDescent="0.25">
      <c r="B13" s="160" t="s">
        <v>94</v>
      </c>
      <c r="C13" s="161">
        <v>41939</v>
      </c>
      <c r="D13" s="161">
        <v>258</v>
      </c>
      <c r="E13" s="161">
        <v>45371</v>
      </c>
      <c r="F13" s="161">
        <v>43615</v>
      </c>
      <c r="G13" s="161">
        <v>37537</v>
      </c>
      <c r="H13" s="161">
        <v>47905</v>
      </c>
      <c r="I13" s="162">
        <f t="shared" si="0"/>
        <v>0.27620747529104617</v>
      </c>
      <c r="J13" s="163">
        <f t="shared" si="1"/>
        <v>0.14225422637640373</v>
      </c>
      <c r="K13" s="162">
        <f>H13/H11</f>
        <v>9.1371710532589981E-2</v>
      </c>
      <c r="L13" s="77"/>
      <c r="M13" s="77"/>
      <c r="N13" s="160" t="s">
        <v>94</v>
      </c>
      <c r="O13" s="161">
        <v>11507</v>
      </c>
      <c r="P13" s="161">
        <v>14505</v>
      </c>
      <c r="Q13" s="161">
        <v>10418</v>
      </c>
      <c r="R13" s="161">
        <v>7310</v>
      </c>
      <c r="S13" s="161">
        <v>6365</v>
      </c>
      <c r="T13" s="162">
        <f t="shared" si="2"/>
        <v>-0.12927496580027364</v>
      </c>
      <c r="U13" s="163">
        <f t="shared" si="3"/>
        <v>-0.44685843399669767</v>
      </c>
      <c r="V13" s="162">
        <f>S13/S11</f>
        <v>3.3190282260797919E-2</v>
      </c>
    </row>
    <row r="14" spans="1:22" x14ac:dyDescent="0.25">
      <c r="B14" s="160" t="s">
        <v>91</v>
      </c>
      <c r="C14" s="161">
        <v>64976</v>
      </c>
      <c r="D14" s="161">
        <v>359</v>
      </c>
      <c r="E14" s="161">
        <v>23493</v>
      </c>
      <c r="F14" s="161">
        <v>59489</v>
      </c>
      <c r="G14" s="161">
        <v>56787</v>
      </c>
      <c r="H14" s="161">
        <v>66908</v>
      </c>
      <c r="I14" s="162">
        <f t="shared" si="0"/>
        <v>0.17822741120326846</v>
      </c>
      <c r="J14" s="163">
        <f t="shared" si="1"/>
        <v>2.9734055651317481E-2</v>
      </c>
      <c r="K14" s="162">
        <f>H14/H11</f>
        <v>0.12761712573456904</v>
      </c>
      <c r="L14" s="77"/>
      <c r="M14" s="77"/>
      <c r="N14" s="160" t="s">
        <v>91</v>
      </c>
      <c r="O14" s="161">
        <v>10811</v>
      </c>
      <c r="P14" s="161">
        <v>10162</v>
      </c>
      <c r="Q14" s="161">
        <v>12493</v>
      </c>
      <c r="R14" s="161">
        <v>9582</v>
      </c>
      <c r="S14" s="161">
        <v>10312</v>
      </c>
      <c r="T14" s="162">
        <f t="shared" si="2"/>
        <v>7.6184512627843981E-2</v>
      </c>
      <c r="U14" s="163">
        <f t="shared" si="3"/>
        <v>-4.6156692257885434E-2</v>
      </c>
      <c r="V14" s="162">
        <f>S14/S11</f>
        <v>5.3771907411366567E-2</v>
      </c>
    </row>
    <row r="15" spans="1:22" x14ac:dyDescent="0.25">
      <c r="B15" s="155" t="s">
        <v>98</v>
      </c>
      <c r="C15" s="156">
        <v>345589</v>
      </c>
      <c r="D15" s="156">
        <v>504</v>
      </c>
      <c r="E15" s="156">
        <v>57766</v>
      </c>
      <c r="F15" s="156">
        <v>339592</v>
      </c>
      <c r="G15" s="156">
        <v>364667</v>
      </c>
      <c r="H15" s="156">
        <v>409474</v>
      </c>
      <c r="I15" s="157">
        <f t="shared" si="0"/>
        <v>0.12287100286014363</v>
      </c>
      <c r="J15" s="158">
        <f t="shared" si="1"/>
        <v>0.18485831435607025</v>
      </c>
      <c r="K15" s="157">
        <f>H15/H11</f>
        <v>0.78101116373284096</v>
      </c>
      <c r="L15" s="77"/>
      <c r="M15" s="77"/>
      <c r="N15" s="155" t="s">
        <v>98</v>
      </c>
      <c r="O15" s="156">
        <v>151810</v>
      </c>
      <c r="P15" s="156">
        <v>22183</v>
      </c>
      <c r="Q15" s="156">
        <v>150846</v>
      </c>
      <c r="R15" s="156">
        <v>163373</v>
      </c>
      <c r="S15" s="156">
        <v>175096</v>
      </c>
      <c r="T15" s="157">
        <f t="shared" si="2"/>
        <v>7.1756042920188667E-2</v>
      </c>
      <c r="U15" s="158">
        <f t="shared" si="3"/>
        <v>0.15338910480205525</v>
      </c>
      <c r="V15" s="157">
        <f>S15/S11</f>
        <v>0.91303781032783549</v>
      </c>
    </row>
    <row r="16" spans="1:22" x14ac:dyDescent="0.25">
      <c r="B16" s="160" t="s">
        <v>101</v>
      </c>
      <c r="C16" s="161">
        <v>180074</v>
      </c>
      <c r="D16" s="161">
        <v>38</v>
      </c>
      <c r="E16" s="161">
        <v>2799</v>
      </c>
      <c r="F16" s="161">
        <v>173101</v>
      </c>
      <c r="G16" s="161">
        <v>191142</v>
      </c>
      <c r="H16" s="161">
        <v>214028</v>
      </c>
      <c r="I16" s="162">
        <f t="shared" si="0"/>
        <v>0.11973297339151001</v>
      </c>
      <c r="J16" s="163">
        <f t="shared" si="1"/>
        <v>0.18855581594233484</v>
      </c>
      <c r="K16" s="162">
        <f>H16/H11</f>
        <v>0.40822679181440702</v>
      </c>
      <c r="L16" s="77"/>
      <c r="M16" s="77"/>
      <c r="N16" s="160" t="s">
        <v>101</v>
      </c>
      <c r="O16" s="161">
        <v>79498</v>
      </c>
      <c r="P16" s="161">
        <v>947</v>
      </c>
      <c r="Q16" s="161">
        <v>81442</v>
      </c>
      <c r="R16" s="161">
        <v>90898</v>
      </c>
      <c r="S16" s="161">
        <v>100258</v>
      </c>
      <c r="T16" s="162">
        <f t="shared" si="2"/>
        <v>0.10297256265264365</v>
      </c>
      <c r="U16" s="163">
        <f t="shared" si="3"/>
        <v>0.2611386449973585</v>
      </c>
      <c r="V16" s="162">
        <f>S16/S11</f>
        <v>0.52279517971768708</v>
      </c>
    </row>
    <row r="17" spans="1:22" x14ac:dyDescent="0.25">
      <c r="B17" s="160" t="s">
        <v>104</v>
      </c>
      <c r="C17" s="161">
        <v>42928</v>
      </c>
      <c r="D17" s="161">
        <v>122</v>
      </c>
      <c r="E17" s="161">
        <v>7942</v>
      </c>
      <c r="F17" s="161">
        <v>30700</v>
      </c>
      <c r="G17" s="161">
        <v>34040</v>
      </c>
      <c r="H17" s="161">
        <v>36056</v>
      </c>
      <c r="I17" s="162">
        <f t="shared" si="0"/>
        <v>5.9224441833137575E-2</v>
      </c>
      <c r="J17" s="163">
        <f t="shared" si="1"/>
        <v>-0.16008199776369736</v>
      </c>
      <c r="K17" s="162">
        <f>H17/H11</f>
        <v>6.8771493475901557E-2</v>
      </c>
      <c r="L17" s="77"/>
      <c r="M17" s="77"/>
      <c r="N17" s="160" t="s">
        <v>104</v>
      </c>
      <c r="O17" s="161">
        <v>20277</v>
      </c>
      <c r="P17" s="161">
        <v>3356</v>
      </c>
      <c r="Q17" s="161">
        <v>15556</v>
      </c>
      <c r="R17" s="161">
        <v>16956</v>
      </c>
      <c r="S17" s="161">
        <v>16630</v>
      </c>
      <c r="T17" s="162">
        <f t="shared" si="2"/>
        <v>-1.9226232602028825E-2</v>
      </c>
      <c r="U17" s="163">
        <f t="shared" si="3"/>
        <v>-0.17985895349410663</v>
      </c>
      <c r="V17" s="162">
        <f>S17/S11</f>
        <v>8.6717108247772109E-2</v>
      </c>
    </row>
    <row r="18" spans="1:22" x14ac:dyDescent="0.25">
      <c r="B18" s="160" t="s">
        <v>107</v>
      </c>
      <c r="C18" s="161">
        <v>16992</v>
      </c>
      <c r="D18" s="161">
        <v>4</v>
      </c>
      <c r="E18" s="161">
        <v>11215</v>
      </c>
      <c r="F18" s="161">
        <v>20452</v>
      </c>
      <c r="G18" s="161">
        <v>20168</v>
      </c>
      <c r="H18" s="161">
        <v>23282</v>
      </c>
      <c r="I18" s="162">
        <f t="shared" si="0"/>
        <v>0.15440301467671569</v>
      </c>
      <c r="J18" s="163">
        <f t="shared" si="1"/>
        <v>0.37017419962335207</v>
      </c>
      <c r="K18" s="162">
        <f>H18/H11</f>
        <v>4.4406975568724763E-2</v>
      </c>
      <c r="L18" s="77"/>
      <c r="M18" s="77"/>
      <c r="N18" s="160" t="s">
        <v>107</v>
      </c>
      <c r="O18" s="161">
        <v>5952</v>
      </c>
      <c r="P18" s="161">
        <v>3626</v>
      </c>
      <c r="Q18" s="161">
        <v>6804</v>
      </c>
      <c r="R18" s="161">
        <v>6506</v>
      </c>
      <c r="S18" s="161">
        <v>5838</v>
      </c>
      <c r="T18" s="162">
        <f t="shared" si="2"/>
        <v>-0.10267445434983091</v>
      </c>
      <c r="U18" s="163">
        <f t="shared" si="3"/>
        <v>-1.9153225806451624E-2</v>
      </c>
      <c r="V18" s="162">
        <f>S18/S11</f>
        <v>3.0442241608568465E-2</v>
      </c>
    </row>
    <row r="19" spans="1:22" x14ac:dyDescent="0.25">
      <c r="B19" s="160" t="s">
        <v>114</v>
      </c>
      <c r="C19" s="161">
        <v>15053</v>
      </c>
      <c r="D19" s="161">
        <v>68</v>
      </c>
      <c r="E19" s="161">
        <v>1800</v>
      </c>
      <c r="F19" s="161">
        <v>21965</v>
      </c>
      <c r="G19" s="161">
        <v>17389</v>
      </c>
      <c r="H19" s="161">
        <v>19718</v>
      </c>
      <c r="I19" s="162">
        <f t="shared" si="0"/>
        <v>0.13393524642015064</v>
      </c>
      <c r="J19" s="163">
        <f t="shared" si="1"/>
        <v>0.30990500232511797</v>
      </c>
      <c r="K19" s="162">
        <f>H19/H11</f>
        <v>3.7609172075599814E-2</v>
      </c>
      <c r="L19" s="77"/>
      <c r="M19" s="77"/>
      <c r="N19" s="160" t="s">
        <v>114</v>
      </c>
      <c r="O19" s="161">
        <v>7176</v>
      </c>
      <c r="P19" s="161">
        <v>802</v>
      </c>
      <c r="Q19" s="161">
        <v>10442</v>
      </c>
      <c r="R19" s="161">
        <v>8681</v>
      </c>
      <c r="S19" s="161">
        <v>8885</v>
      </c>
      <c r="T19" s="162">
        <f t="shared" si="2"/>
        <v>2.3499596820642843E-2</v>
      </c>
      <c r="U19" s="163">
        <f t="shared" si="3"/>
        <v>0.23815496098104805</v>
      </c>
      <c r="V19" s="162">
        <f>S19/S11</f>
        <v>4.6330818206942584E-2</v>
      </c>
    </row>
    <row r="20" spans="1:22" x14ac:dyDescent="0.25">
      <c r="B20" s="160" t="s">
        <v>110</v>
      </c>
      <c r="C20" s="161">
        <v>10455</v>
      </c>
      <c r="D20" s="161">
        <v>33</v>
      </c>
      <c r="E20" s="161">
        <v>4175</v>
      </c>
      <c r="F20" s="161">
        <v>11030</v>
      </c>
      <c r="G20" s="161">
        <v>13476</v>
      </c>
      <c r="H20" s="161">
        <v>13485</v>
      </c>
      <c r="I20" s="162">
        <f t="shared" si="0"/>
        <v>6.6785396260016228E-4</v>
      </c>
      <c r="J20" s="163">
        <f t="shared" si="1"/>
        <v>0.2898134863701578</v>
      </c>
      <c r="K20" s="162">
        <f>H20/H11</f>
        <v>2.5720645371714347E-2</v>
      </c>
      <c r="L20" s="77"/>
      <c r="M20" s="77"/>
      <c r="N20" s="160" t="s">
        <v>110</v>
      </c>
      <c r="O20" s="161">
        <v>5712</v>
      </c>
      <c r="P20" s="161">
        <v>2421</v>
      </c>
      <c r="Q20" s="161">
        <v>6603</v>
      </c>
      <c r="R20" s="161">
        <v>7452</v>
      </c>
      <c r="S20" s="161">
        <v>6962</v>
      </c>
      <c r="T20" s="162">
        <f t="shared" si="2"/>
        <v>-6.5754159957058467E-2</v>
      </c>
      <c r="U20" s="163">
        <f t="shared" si="3"/>
        <v>0.21883753501400571</v>
      </c>
      <c r="V20" s="162">
        <f>S20/S11</f>
        <v>3.6303337800420291E-2</v>
      </c>
    </row>
    <row r="21" spans="1:22" x14ac:dyDescent="0.25">
      <c r="B21" s="160" t="s">
        <v>119</v>
      </c>
      <c r="C21" s="161">
        <v>3787</v>
      </c>
      <c r="D21" s="161">
        <v>10</v>
      </c>
      <c r="E21" s="161">
        <v>109</v>
      </c>
      <c r="F21" s="161">
        <v>1268</v>
      </c>
      <c r="G21" s="161">
        <v>1329</v>
      </c>
      <c r="H21" s="161">
        <v>1674</v>
      </c>
      <c r="I21" s="162">
        <f t="shared" si="0"/>
        <v>0.25959367945823919</v>
      </c>
      <c r="J21" s="163">
        <f t="shared" si="1"/>
        <v>-0.55796144705571693</v>
      </c>
      <c r="K21" s="162">
        <f>H21/H11</f>
        <v>3.1929077013162638E-3</v>
      </c>
      <c r="L21" s="77"/>
      <c r="M21" s="77"/>
      <c r="N21" s="160" t="s">
        <v>119</v>
      </c>
      <c r="O21" s="161">
        <v>2710</v>
      </c>
      <c r="P21" s="161">
        <v>31</v>
      </c>
      <c r="Q21" s="161">
        <v>589</v>
      </c>
      <c r="R21" s="161">
        <v>533</v>
      </c>
      <c r="S21" s="161">
        <v>768</v>
      </c>
      <c r="T21" s="162">
        <f t="shared" si="2"/>
        <v>0.44090056285178236</v>
      </c>
      <c r="U21" s="163">
        <f t="shared" si="3"/>
        <v>-0.71660516605166058</v>
      </c>
      <c r="V21" s="162">
        <f>S21/S11</f>
        <v>4.0047347645393253E-3</v>
      </c>
    </row>
    <row r="22" spans="1:22" x14ac:dyDescent="0.25">
      <c r="A22" s="165"/>
      <c r="B22" s="160" t="s">
        <v>122</v>
      </c>
      <c r="C22" s="161">
        <v>1452</v>
      </c>
      <c r="D22" s="161">
        <v>21</v>
      </c>
      <c r="E22" s="161">
        <v>247</v>
      </c>
      <c r="F22" s="161">
        <v>569</v>
      </c>
      <c r="G22" s="161">
        <v>1057</v>
      </c>
      <c r="H22" s="161">
        <v>607</v>
      </c>
      <c r="I22" s="162">
        <f t="shared" si="0"/>
        <v>-0.42573320719016083</v>
      </c>
      <c r="J22" s="163">
        <f t="shared" si="1"/>
        <v>-0.58195592286501374</v>
      </c>
      <c r="K22" s="162">
        <f>H22/H11</f>
        <v>1.1577628283745353E-3</v>
      </c>
      <c r="L22" s="77"/>
      <c r="M22" s="77"/>
      <c r="N22" s="160" t="s">
        <v>122</v>
      </c>
      <c r="O22" s="161">
        <v>768</v>
      </c>
      <c r="P22" s="161">
        <v>42</v>
      </c>
      <c r="Q22" s="161">
        <v>272</v>
      </c>
      <c r="R22" s="161">
        <v>386</v>
      </c>
      <c r="S22" s="161">
        <v>210</v>
      </c>
      <c r="T22" s="162">
        <f t="shared" si="2"/>
        <v>-0.45595854922279788</v>
      </c>
      <c r="U22" s="163">
        <f t="shared" si="3"/>
        <v>-0.7265625</v>
      </c>
      <c r="V22" s="162">
        <f>S22/S11</f>
        <v>1.0950446621787217E-3</v>
      </c>
    </row>
    <row r="23" spans="1:22" x14ac:dyDescent="0.25">
      <c r="B23" s="166" t="s">
        <v>136</v>
      </c>
      <c r="C23" s="167">
        <f t="shared" ref="C23:H23" si="4">C15-SUM(C16:C22)</f>
        <v>74848</v>
      </c>
      <c r="D23" s="167">
        <f t="shared" si="4"/>
        <v>208</v>
      </c>
      <c r="E23" s="167">
        <f t="shared" si="4"/>
        <v>29479</v>
      </c>
      <c r="F23" s="167">
        <f t="shared" si="4"/>
        <v>80507</v>
      </c>
      <c r="G23" s="167">
        <f t="shared" si="4"/>
        <v>86066</v>
      </c>
      <c r="H23" s="167">
        <f t="shared" si="4"/>
        <v>100624</v>
      </c>
      <c r="I23" s="168">
        <f t="shared" si="0"/>
        <v>0.16914925754653409</v>
      </c>
      <c r="J23" s="169">
        <f t="shared" si="1"/>
        <v>0.34437793929029503</v>
      </c>
      <c r="K23" s="168">
        <f>H23/H11</f>
        <v>0.1919254148968027</v>
      </c>
      <c r="L23" s="123"/>
      <c r="M23" s="123"/>
      <c r="N23" s="166" t="s">
        <v>136</v>
      </c>
      <c r="O23" s="167">
        <f>O15-SUM(O16:O22)</f>
        <v>29717</v>
      </c>
      <c r="P23" s="167">
        <f>P15-SUM(P16:P22)</f>
        <v>10958</v>
      </c>
      <c r="Q23" s="167">
        <f>Q15-SUM(Q16:Q22)</f>
        <v>29138</v>
      </c>
      <c r="R23" s="167">
        <f>R15-SUM(R16:R22)</f>
        <v>31961</v>
      </c>
      <c r="S23" s="167">
        <f>S15-SUM(S16:S22)</f>
        <v>35545</v>
      </c>
      <c r="T23" s="168">
        <f t="shared" si="2"/>
        <v>0.11213666656237287</v>
      </c>
      <c r="U23" s="169">
        <f t="shared" si="3"/>
        <v>0.19611670087828514</v>
      </c>
      <c r="V23" s="168">
        <f>S23/S11</f>
        <v>0.18534934531972697</v>
      </c>
    </row>
    <row r="24" spans="1:22" x14ac:dyDescent="0.25">
      <c r="B24" s="151" t="s">
        <v>36</v>
      </c>
      <c r="C24" s="172"/>
      <c r="D24" s="172"/>
      <c r="E24" s="172"/>
      <c r="F24" s="172"/>
      <c r="G24" s="172"/>
      <c r="H24" s="172"/>
      <c r="I24" s="173"/>
      <c r="J24" s="173"/>
      <c r="K24" s="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2" x14ac:dyDescent="0.25">
      <c r="B25" s="152" t="s">
        <v>59</v>
      </c>
      <c r="C25" s="174">
        <v>174128</v>
      </c>
      <c r="D25" s="174">
        <v>0</v>
      </c>
      <c r="E25" s="174">
        <v>46850</v>
      </c>
      <c r="F25" s="174">
        <v>173757</v>
      </c>
      <c r="G25" s="174">
        <v>180265</v>
      </c>
      <c r="H25" s="174">
        <v>191773</v>
      </c>
      <c r="I25" s="175">
        <f t="shared" ref="I25:I37" si="5">IFERROR(H25/G25-1,"-")</f>
        <v>6.3839347627104637E-2</v>
      </c>
      <c r="J25" s="175">
        <f t="shared" ref="J25:J37" si="6">IFERROR(H25/C25-1,"-")</f>
        <v>0.10133350179178535</v>
      </c>
      <c r="K25" s="175">
        <f>H25/H25</f>
        <v>1</v>
      </c>
    </row>
    <row r="26" spans="1:22" x14ac:dyDescent="0.25">
      <c r="B26" s="155" t="s">
        <v>88</v>
      </c>
      <c r="C26" s="156">
        <v>22318</v>
      </c>
      <c r="D26" s="156">
        <v>0</v>
      </c>
      <c r="E26" s="156">
        <v>24667</v>
      </c>
      <c r="F26" s="156">
        <v>22911</v>
      </c>
      <c r="G26" s="156">
        <v>16892</v>
      </c>
      <c r="H26" s="156">
        <v>16677</v>
      </c>
      <c r="I26" s="157">
        <f t="shared" si="5"/>
        <v>-1.2727918541321381E-2</v>
      </c>
      <c r="J26" s="158">
        <f t="shared" si="6"/>
        <v>-0.25275562326373335</v>
      </c>
      <c r="K26" s="157">
        <f>H26/H25</f>
        <v>8.6962189672164486E-2</v>
      </c>
    </row>
    <row r="27" spans="1:22" x14ac:dyDescent="0.25">
      <c r="B27" s="160" t="s">
        <v>94</v>
      </c>
      <c r="C27" s="161">
        <v>11507</v>
      </c>
      <c r="D27" s="161">
        <v>0</v>
      </c>
      <c r="E27" s="161">
        <v>14505</v>
      </c>
      <c r="F27" s="161">
        <v>10418</v>
      </c>
      <c r="G27" s="161">
        <v>7310</v>
      </c>
      <c r="H27" s="161">
        <v>6365</v>
      </c>
      <c r="I27" s="162">
        <f t="shared" si="5"/>
        <v>-0.12927496580027364</v>
      </c>
      <c r="J27" s="163">
        <f t="shared" si="6"/>
        <v>-0.44685843399669767</v>
      </c>
      <c r="K27" s="162">
        <f>H27/H25</f>
        <v>3.3190282260797919E-2</v>
      </c>
    </row>
    <row r="28" spans="1:22" x14ac:dyDescent="0.25">
      <c r="B28" s="160" t="s">
        <v>91</v>
      </c>
      <c r="C28" s="161">
        <v>10811</v>
      </c>
      <c r="D28" s="161">
        <v>0</v>
      </c>
      <c r="E28" s="161">
        <v>10162</v>
      </c>
      <c r="F28" s="161">
        <v>12493</v>
      </c>
      <c r="G28" s="161">
        <v>9582</v>
      </c>
      <c r="H28" s="161">
        <v>10312</v>
      </c>
      <c r="I28" s="162">
        <f t="shared" si="5"/>
        <v>7.6184512627843981E-2</v>
      </c>
      <c r="J28" s="163">
        <f t="shared" si="6"/>
        <v>-4.6156692257885434E-2</v>
      </c>
      <c r="K28" s="162">
        <f>H28/H25</f>
        <v>5.3771907411366567E-2</v>
      </c>
    </row>
    <row r="29" spans="1:22" x14ac:dyDescent="0.25">
      <c r="B29" s="155" t="s">
        <v>98</v>
      </c>
      <c r="C29" s="156">
        <v>151810</v>
      </c>
      <c r="D29" s="156">
        <v>0</v>
      </c>
      <c r="E29" s="156">
        <v>22183</v>
      </c>
      <c r="F29" s="156">
        <v>150846</v>
      </c>
      <c r="G29" s="156">
        <v>163373</v>
      </c>
      <c r="H29" s="156">
        <v>175096</v>
      </c>
      <c r="I29" s="157">
        <f t="shared" si="5"/>
        <v>7.1756042920188667E-2</v>
      </c>
      <c r="J29" s="158">
        <f t="shared" si="6"/>
        <v>0.15338910480205525</v>
      </c>
      <c r="K29" s="157">
        <f>H29/H25</f>
        <v>0.91303781032783549</v>
      </c>
    </row>
    <row r="30" spans="1:22" x14ac:dyDescent="0.25">
      <c r="B30" s="160" t="s">
        <v>101</v>
      </c>
      <c r="C30" s="161">
        <v>79498</v>
      </c>
      <c r="D30" s="161">
        <v>0</v>
      </c>
      <c r="E30" s="161">
        <v>947</v>
      </c>
      <c r="F30" s="161">
        <v>81442</v>
      </c>
      <c r="G30" s="161">
        <v>90898</v>
      </c>
      <c r="H30" s="161">
        <v>100258</v>
      </c>
      <c r="I30" s="162">
        <f t="shared" si="5"/>
        <v>0.10297256265264365</v>
      </c>
      <c r="J30" s="163">
        <f t="shared" si="6"/>
        <v>0.2611386449973585</v>
      </c>
      <c r="K30" s="162">
        <f>H30/H25</f>
        <v>0.52279517971768708</v>
      </c>
    </row>
    <row r="31" spans="1:22" x14ac:dyDescent="0.25">
      <c r="B31" s="160" t="s">
        <v>104</v>
      </c>
      <c r="C31" s="161">
        <v>20277</v>
      </c>
      <c r="D31" s="161">
        <v>0</v>
      </c>
      <c r="E31" s="161">
        <v>3356</v>
      </c>
      <c r="F31" s="161">
        <v>15556</v>
      </c>
      <c r="G31" s="161">
        <v>16956</v>
      </c>
      <c r="H31" s="161">
        <v>16630</v>
      </c>
      <c r="I31" s="162">
        <f t="shared" si="5"/>
        <v>-1.9226232602028825E-2</v>
      </c>
      <c r="J31" s="163">
        <f t="shared" si="6"/>
        <v>-0.17985895349410663</v>
      </c>
      <c r="K31" s="162">
        <f>H31/H25</f>
        <v>8.6717108247772109E-2</v>
      </c>
    </row>
    <row r="32" spans="1:22" x14ac:dyDescent="0.25">
      <c r="B32" s="160" t="s">
        <v>107</v>
      </c>
      <c r="C32" s="161">
        <v>5952</v>
      </c>
      <c r="D32" s="161">
        <v>0</v>
      </c>
      <c r="E32" s="161">
        <v>3626</v>
      </c>
      <c r="F32" s="161">
        <v>6804</v>
      </c>
      <c r="G32" s="161">
        <v>6506</v>
      </c>
      <c r="H32" s="161">
        <v>5838</v>
      </c>
      <c r="I32" s="162">
        <f t="shared" si="5"/>
        <v>-0.10267445434983091</v>
      </c>
      <c r="J32" s="163">
        <f t="shared" si="6"/>
        <v>-1.9153225806451624E-2</v>
      </c>
      <c r="K32" s="162">
        <f>H32/H25</f>
        <v>3.0442241608568465E-2</v>
      </c>
    </row>
    <row r="33" spans="2:11" x14ac:dyDescent="0.25">
      <c r="B33" s="160" t="s">
        <v>114</v>
      </c>
      <c r="C33" s="161">
        <v>7176</v>
      </c>
      <c r="D33" s="161">
        <v>0</v>
      </c>
      <c r="E33" s="161">
        <v>802</v>
      </c>
      <c r="F33" s="161">
        <v>10442</v>
      </c>
      <c r="G33" s="161">
        <v>8681</v>
      </c>
      <c r="H33" s="161">
        <v>8885</v>
      </c>
      <c r="I33" s="162">
        <f t="shared" si="5"/>
        <v>2.3499596820642843E-2</v>
      </c>
      <c r="J33" s="163">
        <f t="shared" si="6"/>
        <v>0.23815496098104805</v>
      </c>
      <c r="K33" s="162">
        <f>H33/H25</f>
        <v>4.6330818206942584E-2</v>
      </c>
    </row>
    <row r="34" spans="2:11" x14ac:dyDescent="0.25">
      <c r="B34" s="160" t="s">
        <v>110</v>
      </c>
      <c r="C34" s="161">
        <v>5712</v>
      </c>
      <c r="D34" s="161">
        <v>0</v>
      </c>
      <c r="E34" s="161">
        <v>2421</v>
      </c>
      <c r="F34" s="161">
        <v>6603</v>
      </c>
      <c r="G34" s="161">
        <v>7452</v>
      </c>
      <c r="H34" s="161">
        <v>6962</v>
      </c>
      <c r="I34" s="162">
        <f t="shared" si="5"/>
        <v>-6.5754159957058467E-2</v>
      </c>
      <c r="J34" s="163">
        <f t="shared" si="6"/>
        <v>0.21883753501400571</v>
      </c>
      <c r="K34" s="162">
        <f>H34/H25</f>
        <v>3.6303337800420291E-2</v>
      </c>
    </row>
    <row r="35" spans="2:11" x14ac:dyDescent="0.25">
      <c r="B35" s="160" t="s">
        <v>119</v>
      </c>
      <c r="C35" s="161">
        <v>2710</v>
      </c>
      <c r="D35" s="161">
        <v>0</v>
      </c>
      <c r="E35" s="161">
        <v>31</v>
      </c>
      <c r="F35" s="161">
        <v>589</v>
      </c>
      <c r="G35" s="161">
        <v>533</v>
      </c>
      <c r="H35" s="161">
        <v>768</v>
      </c>
      <c r="I35" s="162">
        <f t="shared" si="5"/>
        <v>0.44090056285178236</v>
      </c>
      <c r="J35" s="163">
        <f t="shared" si="6"/>
        <v>-0.71660516605166058</v>
      </c>
      <c r="K35" s="162">
        <f>H35/H25</f>
        <v>4.0047347645393253E-3</v>
      </c>
    </row>
    <row r="36" spans="2:11" x14ac:dyDescent="0.25">
      <c r="B36" s="160" t="s">
        <v>122</v>
      </c>
      <c r="C36" s="161">
        <v>768</v>
      </c>
      <c r="D36" s="161">
        <v>0</v>
      </c>
      <c r="E36" s="161">
        <v>42</v>
      </c>
      <c r="F36" s="161">
        <v>272</v>
      </c>
      <c r="G36" s="161">
        <v>386</v>
      </c>
      <c r="H36" s="161">
        <v>210</v>
      </c>
      <c r="I36" s="162">
        <f t="shared" si="5"/>
        <v>-0.45595854922279788</v>
      </c>
      <c r="J36" s="163">
        <f t="shared" si="6"/>
        <v>-0.7265625</v>
      </c>
      <c r="K36" s="162">
        <f>H36/H25</f>
        <v>1.0950446621787217E-3</v>
      </c>
    </row>
    <row r="37" spans="2:11" x14ac:dyDescent="0.25">
      <c r="B37" s="166" t="s">
        <v>136</v>
      </c>
      <c r="C37" s="167">
        <f t="shared" ref="C37:H37" si="7">C29-SUM(C30:C36)</f>
        <v>29717</v>
      </c>
      <c r="D37" s="167">
        <f t="shared" si="7"/>
        <v>0</v>
      </c>
      <c r="E37" s="167">
        <f t="shared" si="7"/>
        <v>10958</v>
      </c>
      <c r="F37" s="167">
        <f t="shared" si="7"/>
        <v>29138</v>
      </c>
      <c r="G37" s="167">
        <f t="shared" si="7"/>
        <v>31961</v>
      </c>
      <c r="H37" s="167">
        <f t="shared" si="7"/>
        <v>35545</v>
      </c>
      <c r="I37" s="168">
        <f t="shared" si="5"/>
        <v>0.11213666656237287</v>
      </c>
      <c r="J37" s="169">
        <f t="shared" si="6"/>
        <v>0.19611670087828514</v>
      </c>
      <c r="K37" s="168">
        <f>H37/H25</f>
        <v>0.18534934531972697</v>
      </c>
    </row>
    <row r="38" spans="2:11" x14ac:dyDescent="0.25">
      <c r="B38" s="151" t="s">
        <v>37</v>
      </c>
      <c r="C38" s="172"/>
      <c r="D38" s="172"/>
      <c r="E38" s="172"/>
      <c r="F38" s="172"/>
      <c r="G38" s="172"/>
      <c r="H38" s="172"/>
      <c r="I38" s="173"/>
      <c r="J38" s="173"/>
      <c r="K38" s="173"/>
    </row>
    <row r="39" spans="2:11" x14ac:dyDescent="0.25">
      <c r="B39" s="152" t="s">
        <v>59</v>
      </c>
      <c r="C39" s="174">
        <v>123120</v>
      </c>
      <c r="D39" s="174">
        <v>0</v>
      </c>
      <c r="E39" s="174">
        <v>17266</v>
      </c>
      <c r="F39" s="174">
        <v>114893</v>
      </c>
      <c r="G39" s="174">
        <v>115342</v>
      </c>
      <c r="H39" s="174">
        <v>130601</v>
      </c>
      <c r="I39" s="175">
        <f t="shared" ref="I39:I51" si="8">IFERROR(H39/G39-1,"-")</f>
        <v>0.13229352707600017</v>
      </c>
      <c r="J39" s="175">
        <f t="shared" ref="J39:J51" si="9">IFERROR(H39/C39-1,"-")</f>
        <v>6.0761858349577702E-2</v>
      </c>
      <c r="K39" s="175">
        <f>H39/H39</f>
        <v>1</v>
      </c>
    </row>
    <row r="40" spans="2:11" x14ac:dyDescent="0.25">
      <c r="B40" s="155" t="s">
        <v>88</v>
      </c>
      <c r="C40" s="156">
        <v>9938</v>
      </c>
      <c r="D40" s="156">
        <v>0</v>
      </c>
      <c r="E40" s="156">
        <v>6241</v>
      </c>
      <c r="F40" s="156">
        <v>10994</v>
      </c>
      <c r="G40" s="156">
        <v>8924</v>
      </c>
      <c r="H40" s="156">
        <v>10599</v>
      </c>
      <c r="I40" s="157">
        <f t="shared" si="8"/>
        <v>0.18769610040340656</v>
      </c>
      <c r="J40" s="158">
        <f t="shared" si="9"/>
        <v>6.6512376735761825E-2</v>
      </c>
      <c r="K40" s="157">
        <f>H40/H39</f>
        <v>8.1155580738279193E-2</v>
      </c>
    </row>
    <row r="41" spans="2:11" x14ac:dyDescent="0.25">
      <c r="B41" s="160" t="s">
        <v>94</v>
      </c>
      <c r="C41" s="161">
        <v>4952</v>
      </c>
      <c r="D41" s="161">
        <v>0</v>
      </c>
      <c r="E41" s="161">
        <v>4982</v>
      </c>
      <c r="F41" s="161">
        <v>5017</v>
      </c>
      <c r="G41" s="161">
        <v>4156</v>
      </c>
      <c r="H41" s="161">
        <v>4598</v>
      </c>
      <c r="I41" s="162">
        <f t="shared" si="8"/>
        <v>0.10635226179018287</v>
      </c>
      <c r="J41" s="163">
        <f t="shared" si="9"/>
        <v>-7.1486268174475009E-2</v>
      </c>
      <c r="K41" s="162">
        <f>H41/H39</f>
        <v>3.5206468556902321E-2</v>
      </c>
    </row>
    <row r="42" spans="2:11" x14ac:dyDescent="0.25">
      <c r="B42" s="160" t="s">
        <v>91</v>
      </c>
      <c r="C42" s="161">
        <v>4986</v>
      </c>
      <c r="D42" s="161">
        <v>0</v>
      </c>
      <c r="E42" s="161">
        <v>1259</v>
      </c>
      <c r="F42" s="161">
        <v>5977</v>
      </c>
      <c r="G42" s="161">
        <v>4768</v>
      </c>
      <c r="H42" s="161">
        <v>6001</v>
      </c>
      <c r="I42" s="162">
        <f t="shared" si="8"/>
        <v>0.2585989932885906</v>
      </c>
      <c r="J42" s="163">
        <f t="shared" si="9"/>
        <v>0.20356999598876846</v>
      </c>
      <c r="K42" s="162">
        <f>H42/H39</f>
        <v>4.5949112181376865E-2</v>
      </c>
    </row>
    <row r="43" spans="2:11" x14ac:dyDescent="0.25">
      <c r="B43" s="155" t="s">
        <v>98</v>
      </c>
      <c r="C43" s="156">
        <v>113182</v>
      </c>
      <c r="D43" s="156">
        <v>0</v>
      </c>
      <c r="E43" s="156">
        <v>11025</v>
      </c>
      <c r="F43" s="156">
        <v>103899</v>
      </c>
      <c r="G43" s="156">
        <v>106418</v>
      </c>
      <c r="H43" s="156">
        <v>120002</v>
      </c>
      <c r="I43" s="157">
        <f t="shared" si="8"/>
        <v>0.1276475784171851</v>
      </c>
      <c r="J43" s="158">
        <f t="shared" si="9"/>
        <v>6.025693131416654E-2</v>
      </c>
      <c r="K43" s="157">
        <f>H43/H39</f>
        <v>0.91884441926172078</v>
      </c>
    </row>
    <row r="44" spans="2:11" x14ac:dyDescent="0.25">
      <c r="B44" s="160" t="s">
        <v>101</v>
      </c>
      <c r="C44" s="161">
        <v>75831</v>
      </c>
      <c r="D44" s="161">
        <v>0</v>
      </c>
      <c r="E44" s="161">
        <v>234</v>
      </c>
      <c r="F44" s="161">
        <v>61203</v>
      </c>
      <c r="G44" s="161">
        <v>64373</v>
      </c>
      <c r="H44" s="161">
        <v>72308</v>
      </c>
      <c r="I44" s="162">
        <f t="shared" si="8"/>
        <v>0.12326596554456071</v>
      </c>
      <c r="J44" s="163">
        <f t="shared" si="9"/>
        <v>-4.6458572351676719E-2</v>
      </c>
      <c r="K44" s="162">
        <f>H44/H39</f>
        <v>0.55365579130328246</v>
      </c>
    </row>
    <row r="45" spans="2:11" x14ac:dyDescent="0.25">
      <c r="B45" s="160" t="s">
        <v>104</v>
      </c>
      <c r="C45" s="161">
        <v>4265</v>
      </c>
      <c r="D45" s="161">
        <v>0</v>
      </c>
      <c r="E45" s="161">
        <v>860</v>
      </c>
      <c r="F45" s="161">
        <v>2310</v>
      </c>
      <c r="G45" s="161">
        <v>2571</v>
      </c>
      <c r="H45" s="161">
        <v>3135</v>
      </c>
      <c r="I45" s="162">
        <f t="shared" si="8"/>
        <v>0.21936989498249715</v>
      </c>
      <c r="J45" s="163">
        <f t="shared" si="9"/>
        <v>-0.26494724501758504</v>
      </c>
      <c r="K45" s="162">
        <f>H45/H39</f>
        <v>2.4004410379706128E-2</v>
      </c>
    </row>
    <row r="46" spans="2:11" x14ac:dyDescent="0.25">
      <c r="B46" s="160" t="s">
        <v>107</v>
      </c>
      <c r="C46" s="161">
        <v>2137</v>
      </c>
      <c r="D46" s="161">
        <v>0</v>
      </c>
      <c r="E46" s="161">
        <v>1706</v>
      </c>
      <c r="F46" s="161">
        <v>2632</v>
      </c>
      <c r="G46" s="161">
        <v>2924</v>
      </c>
      <c r="H46" s="161">
        <v>2809</v>
      </c>
      <c r="I46" s="162">
        <f t="shared" si="8"/>
        <v>-3.9329685362517131E-2</v>
      </c>
      <c r="J46" s="163">
        <f t="shared" si="9"/>
        <v>0.31445952269536726</v>
      </c>
      <c r="K46" s="162">
        <f>H46/H39</f>
        <v>2.1508257976585173E-2</v>
      </c>
    </row>
    <row r="47" spans="2:11" x14ac:dyDescent="0.25">
      <c r="B47" s="160" t="s">
        <v>114</v>
      </c>
      <c r="C47" s="161">
        <v>6008</v>
      </c>
      <c r="D47" s="161">
        <v>0</v>
      </c>
      <c r="E47" s="161">
        <v>424</v>
      </c>
      <c r="F47" s="161">
        <v>7782</v>
      </c>
      <c r="G47" s="161">
        <v>5608</v>
      </c>
      <c r="H47" s="161">
        <v>6694</v>
      </c>
      <c r="I47" s="162">
        <f t="shared" si="8"/>
        <v>0.1936519258202567</v>
      </c>
      <c r="J47" s="163">
        <f t="shared" si="9"/>
        <v>0.11418109187749659</v>
      </c>
      <c r="K47" s="162">
        <f>H47/H39</f>
        <v>5.1255350265311903E-2</v>
      </c>
    </row>
    <row r="48" spans="2:11" x14ac:dyDescent="0.25">
      <c r="B48" s="160" t="s">
        <v>110</v>
      </c>
      <c r="C48" s="161">
        <v>3086</v>
      </c>
      <c r="D48" s="161">
        <v>0</v>
      </c>
      <c r="E48" s="161">
        <v>557</v>
      </c>
      <c r="F48" s="161">
        <v>3107</v>
      </c>
      <c r="G48" s="161">
        <v>4015</v>
      </c>
      <c r="H48" s="161">
        <v>3954</v>
      </c>
      <c r="I48" s="162">
        <f t="shared" si="8"/>
        <v>-1.51930261519303E-2</v>
      </c>
      <c r="J48" s="163">
        <f t="shared" si="9"/>
        <v>0.28127025275437467</v>
      </c>
      <c r="K48" s="162">
        <f>H48/H39</f>
        <v>3.0275419024356629E-2</v>
      </c>
    </row>
    <row r="49" spans="2:11" x14ac:dyDescent="0.25">
      <c r="B49" s="160" t="s">
        <v>119</v>
      </c>
      <c r="C49" s="161">
        <v>782</v>
      </c>
      <c r="D49" s="161">
        <v>0</v>
      </c>
      <c r="E49" s="161">
        <v>7</v>
      </c>
      <c r="F49" s="161">
        <v>501</v>
      </c>
      <c r="G49" s="161">
        <v>466</v>
      </c>
      <c r="H49" s="161">
        <v>658</v>
      </c>
      <c r="I49" s="162">
        <f t="shared" si="8"/>
        <v>0.41201716738197436</v>
      </c>
      <c r="J49" s="163">
        <f t="shared" si="9"/>
        <v>-0.15856777493606133</v>
      </c>
      <c r="K49" s="162">
        <f>H49/H39</f>
        <v>5.0382462615140775E-3</v>
      </c>
    </row>
    <row r="50" spans="2:11" x14ac:dyDescent="0.25">
      <c r="B50" s="160" t="s">
        <v>122</v>
      </c>
      <c r="C50" s="161">
        <v>495</v>
      </c>
      <c r="D50" s="161">
        <v>0</v>
      </c>
      <c r="E50" s="161">
        <v>25</v>
      </c>
      <c r="F50" s="161">
        <v>117</v>
      </c>
      <c r="G50" s="161">
        <v>387</v>
      </c>
      <c r="H50" s="161">
        <v>159</v>
      </c>
      <c r="I50" s="162">
        <f t="shared" si="8"/>
        <v>-0.58914728682170536</v>
      </c>
      <c r="J50" s="163">
        <f t="shared" si="9"/>
        <v>-0.67878787878787872</v>
      </c>
      <c r="K50" s="162">
        <f>H50/H39</f>
        <v>1.2174485647123681E-3</v>
      </c>
    </row>
    <row r="51" spans="2:11" x14ac:dyDescent="0.25">
      <c r="B51" s="166" t="s">
        <v>136</v>
      </c>
      <c r="C51" s="167">
        <f t="shared" ref="C51:H51" si="10">C43-SUM(C44:C50)</f>
        <v>20578</v>
      </c>
      <c r="D51" s="167">
        <f t="shared" si="10"/>
        <v>0</v>
      </c>
      <c r="E51" s="167">
        <f t="shared" si="10"/>
        <v>7212</v>
      </c>
      <c r="F51" s="167">
        <f t="shared" si="10"/>
        <v>26247</v>
      </c>
      <c r="G51" s="167">
        <f t="shared" si="10"/>
        <v>26074</v>
      </c>
      <c r="H51" s="167">
        <f t="shared" si="10"/>
        <v>30285</v>
      </c>
      <c r="I51" s="168">
        <f t="shared" si="8"/>
        <v>0.16150187926670245</v>
      </c>
      <c r="J51" s="169">
        <f t="shared" si="9"/>
        <v>0.47171736806297981</v>
      </c>
      <c r="K51" s="168">
        <f>H51/H39</f>
        <v>0.23188949548625201</v>
      </c>
    </row>
    <row r="52" spans="2:11" x14ac:dyDescent="0.25">
      <c r="B52" s="151" t="s">
        <v>38</v>
      </c>
      <c r="C52" s="172"/>
      <c r="D52" s="172"/>
      <c r="E52" s="172"/>
      <c r="F52" s="172"/>
      <c r="G52" s="172"/>
      <c r="H52" s="172"/>
      <c r="I52" s="173"/>
      <c r="J52" s="173"/>
      <c r="K52" s="173"/>
    </row>
    <row r="53" spans="2:11" x14ac:dyDescent="0.25">
      <c r="B53" s="152" t="s">
        <v>59</v>
      </c>
      <c r="C53" s="174">
        <v>3767</v>
      </c>
      <c r="D53" s="174">
        <v>0</v>
      </c>
      <c r="E53" s="174">
        <v>1138</v>
      </c>
      <c r="F53" s="174">
        <v>2720</v>
      </c>
      <c r="G53" s="174">
        <v>3840</v>
      </c>
      <c r="H53" s="174">
        <v>2122</v>
      </c>
      <c r="I53" s="175">
        <f t="shared" ref="I53:I65" si="11">IFERROR(H53/G53-1,"-")</f>
        <v>-0.44739583333333333</v>
      </c>
      <c r="J53" s="175">
        <f t="shared" ref="J53:J65" si="12">IFERROR(H53/C53-1,"-")</f>
        <v>-0.43668701884788952</v>
      </c>
      <c r="K53" s="175">
        <f>H53/H53</f>
        <v>1</v>
      </c>
    </row>
    <row r="54" spans="2:11" x14ac:dyDescent="0.25">
      <c r="B54" s="155" t="s">
        <v>88</v>
      </c>
      <c r="C54" s="156">
        <v>846</v>
      </c>
      <c r="D54" s="156">
        <v>0</v>
      </c>
      <c r="E54" s="156">
        <v>330</v>
      </c>
      <c r="F54" s="156">
        <v>547</v>
      </c>
      <c r="G54" s="156">
        <v>2113</v>
      </c>
      <c r="H54" s="156">
        <v>663</v>
      </c>
      <c r="I54" s="157">
        <f t="shared" si="11"/>
        <v>-0.68622811168954101</v>
      </c>
      <c r="J54" s="158">
        <f t="shared" si="12"/>
        <v>-0.21631205673758869</v>
      </c>
      <c r="K54" s="157">
        <f>H54/H53</f>
        <v>0.3124410933081998</v>
      </c>
    </row>
    <row r="55" spans="2:11" x14ac:dyDescent="0.25">
      <c r="B55" s="160" t="s">
        <v>94</v>
      </c>
      <c r="C55" s="161">
        <v>436</v>
      </c>
      <c r="D55" s="161">
        <v>0</v>
      </c>
      <c r="E55" s="161">
        <v>132</v>
      </c>
      <c r="F55" s="161">
        <v>264</v>
      </c>
      <c r="G55" s="161">
        <v>1635</v>
      </c>
      <c r="H55" s="161">
        <v>541</v>
      </c>
      <c r="I55" s="162">
        <f t="shared" si="11"/>
        <v>-0.6691131498470948</v>
      </c>
      <c r="J55" s="163">
        <f t="shared" si="12"/>
        <v>0.24082568807339455</v>
      </c>
      <c r="K55" s="162">
        <f>H55/H53</f>
        <v>0.25494816211121585</v>
      </c>
    </row>
    <row r="56" spans="2:11" x14ac:dyDescent="0.25">
      <c r="B56" s="160" t="s">
        <v>91</v>
      </c>
      <c r="C56" s="161">
        <v>410</v>
      </c>
      <c r="D56" s="161">
        <v>0</v>
      </c>
      <c r="E56" s="161">
        <v>198</v>
      </c>
      <c r="F56" s="161">
        <v>283</v>
      </c>
      <c r="G56" s="161">
        <v>478</v>
      </c>
      <c r="H56" s="161">
        <v>122</v>
      </c>
      <c r="I56" s="162">
        <f t="shared" si="11"/>
        <v>-0.7447698744769875</v>
      </c>
      <c r="J56" s="163">
        <f t="shared" si="12"/>
        <v>-0.70243902439024386</v>
      </c>
      <c r="K56" s="162">
        <f>H56/H53</f>
        <v>5.7492931196983975E-2</v>
      </c>
    </row>
    <row r="57" spans="2:11" x14ac:dyDescent="0.25">
      <c r="B57" s="155" t="s">
        <v>98</v>
      </c>
      <c r="C57" s="156">
        <v>2921</v>
      </c>
      <c r="D57" s="156">
        <v>0</v>
      </c>
      <c r="E57" s="156">
        <v>808</v>
      </c>
      <c r="F57" s="156">
        <v>2173</v>
      </c>
      <c r="G57" s="156">
        <v>1727</v>
      </c>
      <c r="H57" s="156">
        <v>1459</v>
      </c>
      <c r="I57" s="157">
        <f t="shared" si="11"/>
        <v>-0.15518239722061378</v>
      </c>
      <c r="J57" s="158">
        <f t="shared" si="12"/>
        <v>-0.50051352276617589</v>
      </c>
      <c r="K57" s="157">
        <f>H57/H53</f>
        <v>0.6875589066918002</v>
      </c>
    </row>
    <row r="58" spans="2:11" x14ac:dyDescent="0.25">
      <c r="B58" s="160" t="s">
        <v>101</v>
      </c>
      <c r="C58" s="161">
        <v>1172</v>
      </c>
      <c r="D58" s="161">
        <v>0</v>
      </c>
      <c r="E58" s="161">
        <v>25</v>
      </c>
      <c r="F58" s="161">
        <v>962</v>
      </c>
      <c r="G58" s="161">
        <v>763</v>
      </c>
      <c r="H58" s="161">
        <v>898</v>
      </c>
      <c r="I58" s="162">
        <f t="shared" si="11"/>
        <v>0.17693315858453462</v>
      </c>
      <c r="J58" s="163">
        <f t="shared" si="12"/>
        <v>-0.2337883959044369</v>
      </c>
      <c r="K58" s="162">
        <f>H58/H53</f>
        <v>0.42318567389255418</v>
      </c>
    </row>
    <row r="59" spans="2:11" x14ac:dyDescent="0.25">
      <c r="B59" s="160" t="s">
        <v>104</v>
      </c>
      <c r="C59" s="161">
        <v>600</v>
      </c>
      <c r="D59" s="161">
        <v>0</v>
      </c>
      <c r="E59" s="161">
        <v>212</v>
      </c>
      <c r="F59" s="161">
        <v>346</v>
      </c>
      <c r="G59" s="161">
        <v>139</v>
      </c>
      <c r="H59" s="161">
        <v>99</v>
      </c>
      <c r="I59" s="162">
        <f t="shared" si="11"/>
        <v>-0.28776978417266186</v>
      </c>
      <c r="J59" s="163">
        <f t="shared" si="12"/>
        <v>-0.83499999999999996</v>
      </c>
      <c r="K59" s="162">
        <f>H59/H53</f>
        <v>4.6654099905749292E-2</v>
      </c>
    </row>
    <row r="60" spans="2:11" x14ac:dyDescent="0.25">
      <c r="B60" s="160" t="s">
        <v>107</v>
      </c>
      <c r="C60" s="161">
        <v>215</v>
      </c>
      <c r="D60" s="161">
        <v>0</v>
      </c>
      <c r="E60" s="161">
        <v>191</v>
      </c>
      <c r="F60" s="161">
        <v>196</v>
      </c>
      <c r="G60" s="161">
        <v>163</v>
      </c>
      <c r="H60" s="161">
        <v>76</v>
      </c>
      <c r="I60" s="162">
        <f t="shared" si="11"/>
        <v>-0.53374233128834359</v>
      </c>
      <c r="J60" s="163">
        <f t="shared" si="12"/>
        <v>-0.64651162790697669</v>
      </c>
      <c r="K60" s="162">
        <f>H60/H53</f>
        <v>3.581526861451461E-2</v>
      </c>
    </row>
    <row r="61" spans="2:11" x14ac:dyDescent="0.25">
      <c r="B61" s="160" t="s">
        <v>114</v>
      </c>
      <c r="C61" s="161">
        <v>55</v>
      </c>
      <c r="D61" s="161">
        <v>0</v>
      </c>
      <c r="E61" s="161">
        <v>24</v>
      </c>
      <c r="F61" s="161">
        <v>52</v>
      </c>
      <c r="G61" s="161">
        <v>23</v>
      </c>
      <c r="H61" s="161">
        <v>27</v>
      </c>
      <c r="I61" s="162">
        <f t="shared" si="11"/>
        <v>0.17391304347826098</v>
      </c>
      <c r="J61" s="163">
        <f t="shared" si="12"/>
        <v>-0.50909090909090904</v>
      </c>
      <c r="K61" s="162">
        <f>H61/H53</f>
        <v>1.2723845428840716E-2</v>
      </c>
    </row>
    <row r="62" spans="2:11" x14ac:dyDescent="0.25">
      <c r="B62" s="160" t="s">
        <v>110</v>
      </c>
      <c r="C62" s="161">
        <v>66</v>
      </c>
      <c r="D62" s="161">
        <v>0</v>
      </c>
      <c r="E62" s="161">
        <v>33</v>
      </c>
      <c r="F62" s="161">
        <v>22</v>
      </c>
      <c r="G62" s="161">
        <v>43</v>
      </c>
      <c r="H62" s="161">
        <v>9</v>
      </c>
      <c r="I62" s="162">
        <f t="shared" si="11"/>
        <v>-0.79069767441860461</v>
      </c>
      <c r="J62" s="163">
        <f t="shared" si="12"/>
        <v>-0.86363636363636365</v>
      </c>
      <c r="K62" s="162">
        <f>H62/H53</f>
        <v>4.2412818096135719E-3</v>
      </c>
    </row>
    <row r="63" spans="2:11" x14ac:dyDescent="0.25">
      <c r="B63" s="160" t="s">
        <v>119</v>
      </c>
      <c r="C63" s="161">
        <v>1</v>
      </c>
      <c r="D63" s="161">
        <v>0</v>
      </c>
      <c r="E63" s="161">
        <v>5</v>
      </c>
      <c r="F63" s="161">
        <v>2</v>
      </c>
      <c r="G63" s="161">
        <v>4</v>
      </c>
      <c r="H63" s="161">
        <v>0</v>
      </c>
      <c r="I63" s="162">
        <f t="shared" si="11"/>
        <v>-1</v>
      </c>
      <c r="J63" s="163">
        <f t="shared" si="12"/>
        <v>-1</v>
      </c>
      <c r="K63" s="162">
        <f>H63/H53</f>
        <v>0</v>
      </c>
    </row>
    <row r="64" spans="2:11" x14ac:dyDescent="0.25">
      <c r="B64" s="160" t="s">
        <v>122</v>
      </c>
      <c r="C64" s="161">
        <v>12</v>
      </c>
      <c r="D64" s="161">
        <v>0</v>
      </c>
      <c r="E64" s="161">
        <v>2</v>
      </c>
      <c r="F64" s="161">
        <v>2</v>
      </c>
      <c r="G64" s="161">
        <v>1</v>
      </c>
      <c r="H64" s="161">
        <v>0</v>
      </c>
      <c r="I64" s="162">
        <f t="shared" si="11"/>
        <v>-1</v>
      </c>
      <c r="J64" s="163">
        <f t="shared" si="12"/>
        <v>-1</v>
      </c>
      <c r="K64" s="162">
        <f>H64/H53</f>
        <v>0</v>
      </c>
    </row>
    <row r="65" spans="2:11" x14ac:dyDescent="0.25">
      <c r="B65" s="166" t="s">
        <v>136</v>
      </c>
      <c r="C65" s="167">
        <f t="shared" ref="C65:H65" si="13">C57-SUM(C58:C64)</f>
        <v>800</v>
      </c>
      <c r="D65" s="167">
        <f t="shared" si="13"/>
        <v>0</v>
      </c>
      <c r="E65" s="167">
        <f t="shared" si="13"/>
        <v>316</v>
      </c>
      <c r="F65" s="167">
        <f t="shared" si="13"/>
        <v>591</v>
      </c>
      <c r="G65" s="167">
        <f t="shared" si="13"/>
        <v>591</v>
      </c>
      <c r="H65" s="167">
        <f t="shared" si="13"/>
        <v>350</v>
      </c>
      <c r="I65" s="168">
        <f t="shared" si="11"/>
        <v>-0.40778341793570216</v>
      </c>
      <c r="J65" s="169">
        <f t="shared" si="12"/>
        <v>-0.5625</v>
      </c>
      <c r="K65" s="168">
        <f>H65/H53</f>
        <v>0.16493873704052781</v>
      </c>
    </row>
    <row r="66" spans="2:11" x14ac:dyDescent="0.25">
      <c r="B66" s="151" t="s">
        <v>39</v>
      </c>
      <c r="C66" s="172"/>
      <c r="D66" s="172"/>
      <c r="E66" s="172"/>
      <c r="F66" s="172"/>
      <c r="G66" s="172"/>
      <c r="H66" s="172"/>
      <c r="I66" s="173"/>
      <c r="J66" s="173"/>
      <c r="K66" s="173"/>
    </row>
    <row r="67" spans="2:11" x14ac:dyDescent="0.25">
      <c r="B67" s="152" t="s">
        <v>59</v>
      </c>
      <c r="C67" s="174">
        <v>12327</v>
      </c>
      <c r="D67" s="174">
        <v>0</v>
      </c>
      <c r="E67" s="174">
        <v>5718</v>
      </c>
      <c r="F67" s="174">
        <v>14291</v>
      </c>
      <c r="G67" s="174">
        <v>8776</v>
      </c>
      <c r="H67" s="174">
        <v>25329</v>
      </c>
      <c r="I67" s="175">
        <f t="shared" ref="I67:I79" si="14">IFERROR(H67/G67-1,"-")</f>
        <v>1.8861668185961715</v>
      </c>
      <c r="J67" s="175">
        <f t="shared" ref="J67:J79" si="15">IFERROR(H67/C67-1,"-")</f>
        <v>1.0547578486249698</v>
      </c>
      <c r="K67" s="175">
        <f>H67/H67</f>
        <v>1</v>
      </c>
    </row>
    <row r="68" spans="2:11" x14ac:dyDescent="0.25">
      <c r="B68" s="155" t="s">
        <v>88</v>
      </c>
      <c r="C68" s="156">
        <v>3690</v>
      </c>
      <c r="D68" s="156">
        <v>0</v>
      </c>
      <c r="E68" s="156">
        <v>2835</v>
      </c>
      <c r="F68" s="156">
        <v>3869</v>
      </c>
      <c r="G68" s="156">
        <v>1129</v>
      </c>
      <c r="H68" s="156">
        <v>10543</v>
      </c>
      <c r="I68" s="157">
        <f t="shared" si="14"/>
        <v>8.3383525243578394</v>
      </c>
      <c r="J68" s="158">
        <f t="shared" si="15"/>
        <v>1.8571815718157181</v>
      </c>
      <c r="K68" s="157">
        <f>H68/H67</f>
        <v>0.41624225196415177</v>
      </c>
    </row>
    <row r="69" spans="2:11" x14ac:dyDescent="0.25">
      <c r="B69" s="160" t="s">
        <v>94</v>
      </c>
      <c r="C69" s="161">
        <v>2374</v>
      </c>
      <c r="D69" s="161">
        <v>0</v>
      </c>
      <c r="E69" s="161">
        <v>2745</v>
      </c>
      <c r="F69" s="161">
        <v>3000</v>
      </c>
      <c r="G69" s="161">
        <v>159</v>
      </c>
      <c r="H69" s="161">
        <v>7713</v>
      </c>
      <c r="I69" s="162">
        <f t="shared" si="14"/>
        <v>47.509433962264154</v>
      </c>
      <c r="J69" s="163">
        <f t="shared" si="15"/>
        <v>2.2489469250210616</v>
      </c>
      <c r="K69" s="162">
        <f>H69/H67</f>
        <v>0.30451261399976309</v>
      </c>
    </row>
    <row r="70" spans="2:11" x14ac:dyDescent="0.25">
      <c r="B70" s="160" t="s">
        <v>91</v>
      </c>
      <c r="C70" s="161">
        <v>1316</v>
      </c>
      <c r="D70" s="161">
        <v>0</v>
      </c>
      <c r="E70" s="161">
        <v>90</v>
      </c>
      <c r="F70" s="161">
        <v>869</v>
      </c>
      <c r="G70" s="161">
        <v>970</v>
      </c>
      <c r="H70" s="161">
        <v>2830</v>
      </c>
      <c r="I70" s="162">
        <f t="shared" si="14"/>
        <v>1.9175257731958761</v>
      </c>
      <c r="J70" s="163">
        <f t="shared" si="15"/>
        <v>1.1504559270516719</v>
      </c>
      <c r="K70" s="162">
        <f>H70/H67</f>
        <v>0.11172963796438865</v>
      </c>
    </row>
    <row r="71" spans="2:11" x14ac:dyDescent="0.25">
      <c r="B71" s="155" t="s">
        <v>98</v>
      </c>
      <c r="C71" s="156">
        <v>8637</v>
      </c>
      <c r="D71" s="156">
        <v>0</v>
      </c>
      <c r="E71" s="156">
        <v>2883</v>
      </c>
      <c r="F71" s="156">
        <v>10422</v>
      </c>
      <c r="G71" s="156">
        <v>7647</v>
      </c>
      <c r="H71" s="156">
        <v>14786</v>
      </c>
      <c r="I71" s="157">
        <f t="shared" si="14"/>
        <v>0.93356871975938271</v>
      </c>
      <c r="J71" s="158">
        <f t="shared" si="15"/>
        <v>0.71193701516730346</v>
      </c>
      <c r="K71" s="157">
        <f>H71/H67</f>
        <v>0.58375774803584823</v>
      </c>
    </row>
    <row r="72" spans="2:11" x14ac:dyDescent="0.25">
      <c r="B72" s="160" t="s">
        <v>101</v>
      </c>
      <c r="C72" s="161">
        <v>3696</v>
      </c>
      <c r="D72" s="161">
        <v>0</v>
      </c>
      <c r="E72" s="161">
        <v>537</v>
      </c>
      <c r="F72" s="161">
        <v>3591</v>
      </c>
      <c r="G72" s="161">
        <v>2862</v>
      </c>
      <c r="H72" s="161">
        <v>6019</v>
      </c>
      <c r="I72" s="162">
        <f t="shared" si="14"/>
        <v>1.1030747728860937</v>
      </c>
      <c r="J72" s="163">
        <f t="shared" si="15"/>
        <v>0.62851731601731609</v>
      </c>
      <c r="K72" s="162">
        <f>H72/H67</f>
        <v>0.23763275297090292</v>
      </c>
    </row>
    <row r="73" spans="2:11" x14ac:dyDescent="0.25">
      <c r="B73" s="160" t="s">
        <v>104</v>
      </c>
      <c r="C73" s="161">
        <v>1192</v>
      </c>
      <c r="D73" s="161">
        <v>0</v>
      </c>
      <c r="E73" s="161">
        <v>389</v>
      </c>
      <c r="F73" s="161">
        <v>505</v>
      </c>
      <c r="G73" s="161">
        <v>467</v>
      </c>
      <c r="H73" s="161">
        <v>415</v>
      </c>
      <c r="I73" s="162">
        <f t="shared" si="14"/>
        <v>-0.11134903640256955</v>
      </c>
      <c r="J73" s="163">
        <f t="shared" si="15"/>
        <v>-0.65184563758389258</v>
      </c>
      <c r="K73" s="162">
        <f>H73/H67</f>
        <v>1.6384381538947453E-2</v>
      </c>
    </row>
    <row r="74" spans="2:11" x14ac:dyDescent="0.25">
      <c r="B74" s="160" t="s">
        <v>107</v>
      </c>
      <c r="C74" s="161">
        <v>1113</v>
      </c>
      <c r="D74" s="161">
        <v>0</v>
      </c>
      <c r="E74" s="161">
        <v>418</v>
      </c>
      <c r="F74" s="161">
        <v>2875</v>
      </c>
      <c r="G74" s="161">
        <v>820</v>
      </c>
      <c r="H74" s="161">
        <v>2292</v>
      </c>
      <c r="I74" s="162">
        <f t="shared" si="14"/>
        <v>1.795121951219512</v>
      </c>
      <c r="J74" s="163">
        <f t="shared" si="15"/>
        <v>1.059299191374663</v>
      </c>
      <c r="K74" s="162">
        <f>H74/H67</f>
        <v>9.0489162619921834E-2</v>
      </c>
    </row>
    <row r="75" spans="2:11" x14ac:dyDescent="0.25">
      <c r="B75" s="160" t="s">
        <v>114</v>
      </c>
      <c r="C75" s="161">
        <v>193</v>
      </c>
      <c r="D75" s="161">
        <v>0</v>
      </c>
      <c r="E75" s="161">
        <v>151</v>
      </c>
      <c r="F75" s="161">
        <v>239</v>
      </c>
      <c r="G75" s="161">
        <v>342</v>
      </c>
      <c r="H75" s="161">
        <v>845</v>
      </c>
      <c r="I75" s="162">
        <f t="shared" si="14"/>
        <v>1.4707602339181287</v>
      </c>
      <c r="J75" s="163">
        <f t="shared" si="15"/>
        <v>3.3782383419689115</v>
      </c>
      <c r="K75" s="162">
        <f>H75/H67</f>
        <v>3.3360969639543603E-2</v>
      </c>
    </row>
    <row r="76" spans="2:11" x14ac:dyDescent="0.25">
      <c r="B76" s="160" t="s">
        <v>110</v>
      </c>
      <c r="C76" s="161">
        <v>239</v>
      </c>
      <c r="D76" s="161">
        <v>0</v>
      </c>
      <c r="E76" s="161">
        <v>210</v>
      </c>
      <c r="F76" s="161">
        <v>32</v>
      </c>
      <c r="G76" s="161">
        <v>273</v>
      </c>
      <c r="H76" s="161">
        <v>476</v>
      </c>
      <c r="I76" s="162">
        <f t="shared" si="14"/>
        <v>0.74358974358974361</v>
      </c>
      <c r="J76" s="163">
        <f t="shared" si="15"/>
        <v>0.99163179916318001</v>
      </c>
      <c r="K76" s="162">
        <f>H76/H67</f>
        <v>1.879268822298551E-2</v>
      </c>
    </row>
    <row r="77" spans="2:11" x14ac:dyDescent="0.25">
      <c r="B77" s="160" t="s">
        <v>119</v>
      </c>
      <c r="C77" s="161">
        <v>23</v>
      </c>
      <c r="D77" s="161">
        <v>0</v>
      </c>
      <c r="E77" s="161">
        <v>1</v>
      </c>
      <c r="F77" s="161">
        <v>2</v>
      </c>
      <c r="G77" s="161">
        <v>1</v>
      </c>
      <c r="H77" s="161">
        <v>0</v>
      </c>
      <c r="I77" s="162">
        <f t="shared" si="14"/>
        <v>-1</v>
      </c>
      <c r="J77" s="163">
        <f t="shared" si="15"/>
        <v>-1</v>
      </c>
      <c r="K77" s="162">
        <f>H77/H67</f>
        <v>0</v>
      </c>
    </row>
    <row r="78" spans="2:11" x14ac:dyDescent="0.25">
      <c r="B78" s="160" t="s">
        <v>122</v>
      </c>
      <c r="C78" s="161">
        <v>21</v>
      </c>
      <c r="D78" s="161">
        <v>0</v>
      </c>
      <c r="E78" s="161">
        <v>0</v>
      </c>
      <c r="F78" s="161">
        <v>13</v>
      </c>
      <c r="G78" s="161">
        <v>28</v>
      </c>
      <c r="H78" s="161">
        <v>22</v>
      </c>
      <c r="I78" s="162">
        <f t="shared" si="14"/>
        <v>-0.2142857142857143</v>
      </c>
      <c r="J78" s="163">
        <f t="shared" si="15"/>
        <v>4.7619047619047672E-2</v>
      </c>
      <c r="K78" s="162">
        <f>H78/H67</f>
        <v>8.6856962375143117E-4</v>
      </c>
    </row>
    <row r="79" spans="2:11" x14ac:dyDescent="0.25">
      <c r="B79" s="166" t="s">
        <v>136</v>
      </c>
      <c r="C79" s="167">
        <f t="shared" ref="C79:H79" si="16">C71-SUM(C72:C78)</f>
        <v>2160</v>
      </c>
      <c r="D79" s="167">
        <f t="shared" si="16"/>
        <v>0</v>
      </c>
      <c r="E79" s="167">
        <f t="shared" si="16"/>
        <v>1177</v>
      </c>
      <c r="F79" s="167">
        <f t="shared" si="16"/>
        <v>3165</v>
      </c>
      <c r="G79" s="167">
        <f t="shared" si="16"/>
        <v>2854</v>
      </c>
      <c r="H79" s="167">
        <f t="shared" si="16"/>
        <v>4717</v>
      </c>
      <c r="I79" s="168">
        <f t="shared" si="14"/>
        <v>0.65276804484933426</v>
      </c>
      <c r="J79" s="169">
        <f t="shared" si="15"/>
        <v>1.1837962962962965</v>
      </c>
      <c r="K79" s="168">
        <f>H79/H67</f>
        <v>0.1862292234197955</v>
      </c>
    </row>
    <row r="80" spans="2:11" x14ac:dyDescent="0.25">
      <c r="B80" s="151" t="s">
        <v>40</v>
      </c>
      <c r="C80" s="172"/>
      <c r="D80" s="172"/>
      <c r="E80" s="172"/>
      <c r="F80" s="172"/>
      <c r="G80" s="172"/>
      <c r="H80" s="172"/>
      <c r="I80" s="173"/>
      <c r="J80" s="173"/>
      <c r="K80" s="173"/>
    </row>
    <row r="81" spans="2:11" x14ac:dyDescent="0.25">
      <c r="B81" s="152" t="s">
        <v>59</v>
      </c>
      <c r="C81" s="174">
        <v>75358</v>
      </c>
      <c r="D81" s="174">
        <v>0</v>
      </c>
      <c r="E81" s="174">
        <v>19096</v>
      </c>
      <c r="F81" s="174">
        <v>61056</v>
      </c>
      <c r="G81" s="174">
        <v>66758</v>
      </c>
      <c r="H81" s="174">
        <v>86719</v>
      </c>
      <c r="I81" s="175">
        <f t="shared" ref="I81:I93" si="17">IFERROR(H81/G81-1,"-")</f>
        <v>0.29900536265316524</v>
      </c>
      <c r="J81" s="175">
        <f t="shared" ref="J81:J93" si="18">IFERROR(H81/C81-1,"-")</f>
        <v>0.15076037049815549</v>
      </c>
      <c r="K81" s="175">
        <f>H81/H81</f>
        <v>1</v>
      </c>
    </row>
    <row r="82" spans="2:11" x14ac:dyDescent="0.25">
      <c r="B82" s="155" t="s">
        <v>88</v>
      </c>
      <c r="C82" s="156">
        <v>43593</v>
      </c>
      <c r="D82" s="156">
        <v>0</v>
      </c>
      <c r="E82" s="156">
        <v>10928</v>
      </c>
      <c r="F82" s="156">
        <v>34978</v>
      </c>
      <c r="G82" s="156">
        <v>34696</v>
      </c>
      <c r="H82" s="156">
        <v>44613</v>
      </c>
      <c r="I82" s="157">
        <f t="shared" si="17"/>
        <v>0.28582545538390591</v>
      </c>
      <c r="J82" s="158">
        <f t="shared" si="18"/>
        <v>2.3398252012937881E-2</v>
      </c>
      <c r="K82" s="157">
        <f>H82/H81</f>
        <v>0.51445473310347212</v>
      </c>
    </row>
    <row r="83" spans="2:11" x14ac:dyDescent="0.25">
      <c r="B83" s="160" t="s">
        <v>94</v>
      </c>
      <c r="C83" s="161">
        <v>8342</v>
      </c>
      <c r="D83" s="161">
        <v>0</v>
      </c>
      <c r="E83" s="161">
        <v>5488</v>
      </c>
      <c r="F83" s="161">
        <v>8863</v>
      </c>
      <c r="G83" s="161">
        <v>9434</v>
      </c>
      <c r="H83" s="161">
        <v>14307</v>
      </c>
      <c r="I83" s="162">
        <f t="shared" si="17"/>
        <v>0.51653593385626451</v>
      </c>
      <c r="J83" s="163">
        <f t="shared" si="18"/>
        <v>0.7150563414049389</v>
      </c>
      <c r="K83" s="162">
        <f>H83/H81</f>
        <v>0.16498114600029981</v>
      </c>
    </row>
    <row r="84" spans="2:11" x14ac:dyDescent="0.25">
      <c r="B84" s="160" t="s">
        <v>91</v>
      </c>
      <c r="C84" s="161">
        <v>35251</v>
      </c>
      <c r="D84" s="161">
        <v>0</v>
      </c>
      <c r="E84" s="161">
        <v>5440</v>
      </c>
      <c r="F84" s="161">
        <v>26115</v>
      </c>
      <c r="G84" s="161">
        <v>25262</v>
      </c>
      <c r="H84" s="161">
        <v>30306</v>
      </c>
      <c r="I84" s="162">
        <f t="shared" si="17"/>
        <v>0.19966748475971818</v>
      </c>
      <c r="J84" s="163">
        <f t="shared" si="18"/>
        <v>-0.14027970837706727</v>
      </c>
      <c r="K84" s="162">
        <f>H84/H81</f>
        <v>0.34947358710317233</v>
      </c>
    </row>
    <row r="85" spans="2:11" x14ac:dyDescent="0.25">
      <c r="B85" s="155" t="s">
        <v>98</v>
      </c>
      <c r="C85" s="156">
        <v>31765</v>
      </c>
      <c r="D85" s="156">
        <v>0</v>
      </c>
      <c r="E85" s="156">
        <v>8168</v>
      </c>
      <c r="F85" s="156">
        <v>26078</v>
      </c>
      <c r="G85" s="156">
        <v>32062</v>
      </c>
      <c r="H85" s="156">
        <v>42106</v>
      </c>
      <c r="I85" s="157">
        <f t="shared" si="17"/>
        <v>0.31326804316636525</v>
      </c>
      <c r="J85" s="158">
        <f t="shared" si="18"/>
        <v>0.32554698567605866</v>
      </c>
      <c r="K85" s="157">
        <f>H85/H81</f>
        <v>0.48554526689652788</v>
      </c>
    </row>
    <row r="86" spans="2:11" x14ac:dyDescent="0.25">
      <c r="B86" s="160" t="s">
        <v>101</v>
      </c>
      <c r="C86" s="161">
        <v>5546</v>
      </c>
      <c r="D86" s="161">
        <v>0</v>
      </c>
      <c r="E86" s="161">
        <v>558</v>
      </c>
      <c r="F86" s="161">
        <v>4985</v>
      </c>
      <c r="G86" s="161">
        <v>6650</v>
      </c>
      <c r="H86" s="161">
        <v>8462</v>
      </c>
      <c r="I86" s="162">
        <f t="shared" si="17"/>
        <v>0.27248120300751877</v>
      </c>
      <c r="J86" s="163">
        <f t="shared" si="18"/>
        <v>0.52578434908041838</v>
      </c>
      <c r="K86" s="162">
        <f>H86/H81</f>
        <v>9.7579538509438526E-2</v>
      </c>
    </row>
    <row r="87" spans="2:11" x14ac:dyDescent="0.25">
      <c r="B87" s="160" t="s">
        <v>104</v>
      </c>
      <c r="C87" s="161">
        <v>12492</v>
      </c>
      <c r="D87" s="161">
        <v>0</v>
      </c>
      <c r="E87" s="161">
        <v>1466</v>
      </c>
      <c r="F87" s="161">
        <v>8945</v>
      </c>
      <c r="G87" s="161">
        <v>9635</v>
      </c>
      <c r="H87" s="161">
        <v>11356</v>
      </c>
      <c r="I87" s="162">
        <f t="shared" si="17"/>
        <v>0.17861961598339393</v>
      </c>
      <c r="J87" s="163">
        <f t="shared" si="18"/>
        <v>-9.0938200448286932E-2</v>
      </c>
      <c r="K87" s="162">
        <f>H87/H81</f>
        <v>0.13095169455367336</v>
      </c>
    </row>
    <row r="88" spans="2:11" x14ac:dyDescent="0.25">
      <c r="B88" s="160" t="s">
        <v>107</v>
      </c>
      <c r="C88" s="161">
        <v>2596</v>
      </c>
      <c r="D88" s="161">
        <v>0</v>
      </c>
      <c r="E88" s="161">
        <v>1630</v>
      </c>
      <c r="F88" s="161">
        <v>2624</v>
      </c>
      <c r="G88" s="161">
        <v>3421</v>
      </c>
      <c r="H88" s="161">
        <v>5792</v>
      </c>
      <c r="I88" s="162">
        <f t="shared" si="17"/>
        <v>0.69307220111078638</v>
      </c>
      <c r="J88" s="163">
        <f t="shared" si="18"/>
        <v>1.2311248073959939</v>
      </c>
      <c r="K88" s="162">
        <f>H88/H81</f>
        <v>6.6790438081619941E-2</v>
      </c>
    </row>
    <row r="89" spans="2:11" x14ac:dyDescent="0.25">
      <c r="B89" s="160" t="s">
        <v>114</v>
      </c>
      <c r="C89" s="161">
        <v>634</v>
      </c>
      <c r="D89" s="161">
        <v>0</v>
      </c>
      <c r="E89" s="161">
        <v>143</v>
      </c>
      <c r="F89" s="161">
        <v>817</v>
      </c>
      <c r="G89" s="161">
        <v>782</v>
      </c>
      <c r="H89" s="161">
        <v>1286</v>
      </c>
      <c r="I89" s="162">
        <f t="shared" si="17"/>
        <v>0.64450127877237851</v>
      </c>
      <c r="J89" s="163">
        <f t="shared" si="18"/>
        <v>1.0283911671924288</v>
      </c>
      <c r="K89" s="162">
        <f>H89/H81</f>
        <v>1.4829506797818241E-2</v>
      </c>
    </row>
    <row r="90" spans="2:11" x14ac:dyDescent="0.25">
      <c r="B90" s="160" t="s">
        <v>110</v>
      </c>
      <c r="C90" s="161">
        <v>519</v>
      </c>
      <c r="D90" s="161">
        <v>0</v>
      </c>
      <c r="E90" s="161">
        <v>261</v>
      </c>
      <c r="F90" s="161">
        <v>346</v>
      </c>
      <c r="G90" s="161">
        <v>410</v>
      </c>
      <c r="H90" s="161">
        <v>678</v>
      </c>
      <c r="I90" s="162">
        <f t="shared" si="17"/>
        <v>0.65365853658536577</v>
      </c>
      <c r="J90" s="163">
        <f t="shared" si="18"/>
        <v>0.30635838150289008</v>
      </c>
      <c r="K90" s="162">
        <f>H90/H81</f>
        <v>7.8183558389741583E-3</v>
      </c>
    </row>
    <row r="91" spans="2:11" x14ac:dyDescent="0.25">
      <c r="B91" s="160" t="s">
        <v>119</v>
      </c>
      <c r="C91" s="161">
        <v>205</v>
      </c>
      <c r="D91" s="161">
        <v>0</v>
      </c>
      <c r="E91" s="161">
        <v>38</v>
      </c>
      <c r="F91" s="161">
        <v>85</v>
      </c>
      <c r="G91" s="161">
        <v>239</v>
      </c>
      <c r="H91" s="161">
        <v>163</v>
      </c>
      <c r="I91" s="162">
        <f t="shared" si="17"/>
        <v>-0.31799163179916323</v>
      </c>
      <c r="J91" s="163">
        <f t="shared" si="18"/>
        <v>-0.20487804878048776</v>
      </c>
      <c r="K91" s="162">
        <f>H91/H81</f>
        <v>1.8796342208743182E-3</v>
      </c>
    </row>
    <row r="92" spans="2:11" x14ac:dyDescent="0.25">
      <c r="B92" s="160" t="s">
        <v>122</v>
      </c>
      <c r="C92" s="161">
        <v>84</v>
      </c>
      <c r="D92" s="161">
        <v>0</v>
      </c>
      <c r="E92" s="161">
        <v>108</v>
      </c>
      <c r="F92" s="161">
        <v>52</v>
      </c>
      <c r="G92" s="161">
        <v>138</v>
      </c>
      <c r="H92" s="161">
        <v>121</v>
      </c>
      <c r="I92" s="162">
        <f t="shared" si="17"/>
        <v>-0.12318840579710144</v>
      </c>
      <c r="J92" s="163">
        <f t="shared" si="18"/>
        <v>0.44047619047619047</v>
      </c>
      <c r="K92" s="162">
        <f>H92/H81</f>
        <v>1.3953112927962731E-3</v>
      </c>
    </row>
    <row r="93" spans="2:11" x14ac:dyDescent="0.25">
      <c r="B93" s="166" t="s">
        <v>136</v>
      </c>
      <c r="C93" s="167">
        <f t="shared" ref="C93:H93" si="19">C85-SUM(C86:C92)</f>
        <v>9689</v>
      </c>
      <c r="D93" s="167">
        <f t="shared" si="19"/>
        <v>0</v>
      </c>
      <c r="E93" s="167">
        <f t="shared" si="19"/>
        <v>3964</v>
      </c>
      <c r="F93" s="167">
        <f t="shared" si="19"/>
        <v>8224</v>
      </c>
      <c r="G93" s="167">
        <f t="shared" si="19"/>
        <v>10787</v>
      </c>
      <c r="H93" s="167">
        <f t="shared" si="19"/>
        <v>14248</v>
      </c>
      <c r="I93" s="168">
        <f t="shared" si="17"/>
        <v>0.32084917029758042</v>
      </c>
      <c r="J93" s="169">
        <f t="shared" si="18"/>
        <v>0.47053359479822476</v>
      </c>
      <c r="K93" s="168">
        <f>H93/H81</f>
        <v>0.16430078760133304</v>
      </c>
    </row>
    <row r="94" spans="2:11" x14ac:dyDescent="0.25">
      <c r="B94" s="151" t="s">
        <v>41</v>
      </c>
      <c r="C94" s="172"/>
      <c r="D94" s="172"/>
      <c r="E94" s="172"/>
      <c r="F94" s="172"/>
      <c r="G94" s="172"/>
      <c r="H94" s="172"/>
      <c r="I94" s="173"/>
      <c r="J94" s="173"/>
      <c r="K94" s="173"/>
    </row>
    <row r="95" spans="2:11" x14ac:dyDescent="0.25">
      <c r="B95" s="152" t="s">
        <v>59</v>
      </c>
      <c r="C95" s="174">
        <v>4286</v>
      </c>
      <c r="D95" s="174">
        <v>0</v>
      </c>
      <c r="E95" s="174">
        <v>2751</v>
      </c>
      <c r="F95" s="174">
        <v>3819</v>
      </c>
      <c r="G95" s="174">
        <v>5279</v>
      </c>
      <c r="H95" s="174">
        <v>5198</v>
      </c>
      <c r="I95" s="175">
        <f t="shared" ref="I95:I107" si="20">IFERROR(H95/G95-1,"-")</f>
        <v>-1.5343815116499293E-2</v>
      </c>
      <c r="J95" s="175">
        <f t="shared" ref="J95:J107" si="21">IFERROR(H95/C95-1,"-")</f>
        <v>0.21278581427904797</v>
      </c>
      <c r="K95" s="175">
        <f>H95/H95</f>
        <v>1</v>
      </c>
    </row>
    <row r="96" spans="2:11" x14ac:dyDescent="0.25">
      <c r="B96" s="155" t="s">
        <v>88</v>
      </c>
      <c r="C96" s="156">
        <v>3003</v>
      </c>
      <c r="D96" s="156">
        <v>0</v>
      </c>
      <c r="E96" s="156">
        <v>1782</v>
      </c>
      <c r="F96" s="156">
        <v>2528</v>
      </c>
      <c r="G96" s="156">
        <v>3658</v>
      </c>
      <c r="H96" s="156">
        <v>3702</v>
      </c>
      <c r="I96" s="157">
        <f t="shared" si="20"/>
        <v>1.2028430836522608E-2</v>
      </c>
      <c r="J96" s="158">
        <f t="shared" si="21"/>
        <v>0.23276723276723277</v>
      </c>
      <c r="K96" s="157">
        <f>H96/H95</f>
        <v>0.71219699884570986</v>
      </c>
    </row>
    <row r="97" spans="2:11" x14ac:dyDescent="0.25">
      <c r="B97" s="160" t="s">
        <v>94</v>
      </c>
      <c r="C97" s="161">
        <v>1363</v>
      </c>
      <c r="D97" s="161">
        <v>0</v>
      </c>
      <c r="E97" s="161">
        <v>1083</v>
      </c>
      <c r="F97" s="161">
        <v>1015</v>
      </c>
      <c r="G97" s="161">
        <v>1392</v>
      </c>
      <c r="H97" s="161">
        <v>1452</v>
      </c>
      <c r="I97" s="162">
        <f t="shared" si="20"/>
        <v>4.31034482758621E-2</v>
      </c>
      <c r="J97" s="163">
        <f t="shared" si="21"/>
        <v>6.5297138664710097E-2</v>
      </c>
      <c r="K97" s="162">
        <f>H97/H95</f>
        <v>0.27933820700269335</v>
      </c>
    </row>
    <row r="98" spans="2:11" x14ac:dyDescent="0.25">
      <c r="B98" s="160" t="s">
        <v>91</v>
      </c>
      <c r="C98" s="161">
        <v>1640</v>
      </c>
      <c r="D98" s="161">
        <v>0</v>
      </c>
      <c r="E98" s="161">
        <v>699</v>
      </c>
      <c r="F98" s="161">
        <v>1513</v>
      </c>
      <c r="G98" s="161">
        <v>2266</v>
      </c>
      <c r="H98" s="161">
        <v>2250</v>
      </c>
      <c r="I98" s="162">
        <f t="shared" si="20"/>
        <v>-7.0609002647837871E-3</v>
      </c>
      <c r="J98" s="163">
        <f t="shared" si="21"/>
        <v>0.37195121951219523</v>
      </c>
      <c r="K98" s="162">
        <f>H98/H95</f>
        <v>0.43285879184301657</v>
      </c>
    </row>
    <row r="99" spans="2:11" x14ac:dyDescent="0.25">
      <c r="B99" s="155" t="s">
        <v>98</v>
      </c>
      <c r="C99" s="156">
        <v>1283</v>
      </c>
      <c r="D99" s="156">
        <v>0</v>
      </c>
      <c r="E99" s="156">
        <v>969</v>
      </c>
      <c r="F99" s="156">
        <v>1291</v>
      </c>
      <c r="G99" s="156">
        <v>1621</v>
      </c>
      <c r="H99" s="156">
        <v>1496</v>
      </c>
      <c r="I99" s="157">
        <f t="shared" si="20"/>
        <v>-7.7112893275755656E-2</v>
      </c>
      <c r="J99" s="158">
        <f t="shared" si="21"/>
        <v>0.16601714731098993</v>
      </c>
      <c r="K99" s="157">
        <f>H99/H95</f>
        <v>0.28780300115429014</v>
      </c>
    </row>
    <row r="100" spans="2:11" x14ac:dyDescent="0.25">
      <c r="B100" s="160" t="s">
        <v>101</v>
      </c>
      <c r="C100" s="161">
        <v>179</v>
      </c>
      <c r="D100" s="161">
        <v>0</v>
      </c>
      <c r="E100" s="161">
        <v>22</v>
      </c>
      <c r="F100" s="161">
        <v>147</v>
      </c>
      <c r="G100" s="161">
        <v>163</v>
      </c>
      <c r="H100" s="161">
        <v>165</v>
      </c>
      <c r="I100" s="162">
        <f t="shared" si="20"/>
        <v>1.2269938650306678E-2</v>
      </c>
      <c r="J100" s="163">
        <f t="shared" si="21"/>
        <v>-7.8212290502793325E-2</v>
      </c>
      <c r="K100" s="162">
        <f>H100/H95</f>
        <v>3.174297806848788E-2</v>
      </c>
    </row>
    <row r="101" spans="2:11" x14ac:dyDescent="0.25">
      <c r="B101" s="160" t="s">
        <v>104</v>
      </c>
      <c r="C101" s="161">
        <v>267</v>
      </c>
      <c r="D101" s="161">
        <v>0</v>
      </c>
      <c r="E101" s="161">
        <v>134</v>
      </c>
      <c r="F101" s="161">
        <v>244</v>
      </c>
      <c r="G101" s="161">
        <v>254</v>
      </c>
      <c r="H101" s="161">
        <v>285</v>
      </c>
      <c r="I101" s="162">
        <f t="shared" si="20"/>
        <v>0.12204724409448819</v>
      </c>
      <c r="J101" s="163">
        <f t="shared" si="21"/>
        <v>6.7415730337078594E-2</v>
      </c>
      <c r="K101" s="162">
        <f>H101/H95</f>
        <v>5.4828780300115426E-2</v>
      </c>
    </row>
    <row r="102" spans="2:11" x14ac:dyDescent="0.25">
      <c r="B102" s="160" t="s">
        <v>107</v>
      </c>
      <c r="C102" s="161">
        <v>330</v>
      </c>
      <c r="D102" s="161">
        <v>0</v>
      </c>
      <c r="E102" s="161">
        <v>400</v>
      </c>
      <c r="F102" s="161">
        <v>290</v>
      </c>
      <c r="G102" s="161">
        <v>324</v>
      </c>
      <c r="H102" s="161">
        <v>307</v>
      </c>
      <c r="I102" s="162">
        <f t="shared" si="20"/>
        <v>-5.2469135802469147E-2</v>
      </c>
      <c r="J102" s="163">
        <f t="shared" si="21"/>
        <v>-6.9696969696969702E-2</v>
      </c>
      <c r="K102" s="162">
        <f>H102/H95</f>
        <v>5.9061177375913813E-2</v>
      </c>
    </row>
    <row r="103" spans="2:11" x14ac:dyDescent="0.25">
      <c r="B103" s="160" t="s">
        <v>114</v>
      </c>
      <c r="C103" s="161">
        <v>34</v>
      </c>
      <c r="D103" s="161">
        <v>0</v>
      </c>
      <c r="E103" s="161">
        <v>21</v>
      </c>
      <c r="F103" s="161">
        <v>89</v>
      </c>
      <c r="G103" s="161">
        <v>49</v>
      </c>
      <c r="H103" s="161">
        <v>46</v>
      </c>
      <c r="I103" s="162">
        <f t="shared" si="20"/>
        <v>-6.1224489795918324E-2</v>
      </c>
      <c r="J103" s="163">
        <f t="shared" si="21"/>
        <v>0.35294117647058831</v>
      </c>
      <c r="K103" s="162">
        <f>H103/H95</f>
        <v>8.8495575221238937E-3</v>
      </c>
    </row>
    <row r="104" spans="2:11" x14ac:dyDescent="0.25">
      <c r="B104" s="160" t="s">
        <v>110</v>
      </c>
      <c r="C104" s="161">
        <v>20</v>
      </c>
      <c r="D104" s="161">
        <v>0</v>
      </c>
      <c r="E104" s="161">
        <v>44</v>
      </c>
      <c r="F104" s="161">
        <v>33</v>
      </c>
      <c r="G104" s="161">
        <v>32</v>
      </c>
      <c r="H104" s="161">
        <v>49</v>
      </c>
      <c r="I104" s="162">
        <f t="shared" si="20"/>
        <v>0.53125</v>
      </c>
      <c r="J104" s="163">
        <f t="shared" si="21"/>
        <v>1.4500000000000002</v>
      </c>
      <c r="K104" s="162">
        <f>H104/H95</f>
        <v>9.4267025779145829E-3</v>
      </c>
    </row>
    <row r="105" spans="2:11" x14ac:dyDescent="0.25">
      <c r="B105" s="160" t="s">
        <v>119</v>
      </c>
      <c r="C105" s="161">
        <v>4</v>
      </c>
      <c r="D105" s="161">
        <v>0</v>
      </c>
      <c r="E105" s="161">
        <v>2</v>
      </c>
      <c r="F105" s="161">
        <v>6</v>
      </c>
      <c r="G105" s="161">
        <v>2</v>
      </c>
      <c r="H105" s="161">
        <v>0</v>
      </c>
      <c r="I105" s="162">
        <f t="shared" si="20"/>
        <v>-1</v>
      </c>
      <c r="J105" s="163">
        <f t="shared" si="21"/>
        <v>-1</v>
      </c>
      <c r="K105" s="162">
        <f>H105/H95</f>
        <v>0</v>
      </c>
    </row>
    <row r="106" spans="2:11" x14ac:dyDescent="0.25">
      <c r="B106" s="160" t="s">
        <v>122</v>
      </c>
      <c r="C106" s="161">
        <v>3</v>
      </c>
      <c r="D106" s="161">
        <v>0</v>
      </c>
      <c r="E106" s="161">
        <v>12</v>
      </c>
      <c r="F106" s="161">
        <v>6</v>
      </c>
      <c r="G106" s="161">
        <v>14</v>
      </c>
      <c r="H106" s="161">
        <v>4</v>
      </c>
      <c r="I106" s="162">
        <f t="shared" si="20"/>
        <v>-0.7142857142857143</v>
      </c>
      <c r="J106" s="163">
        <f t="shared" si="21"/>
        <v>0.33333333333333326</v>
      </c>
      <c r="K106" s="162">
        <f>H106/H95</f>
        <v>7.6952674105425169E-4</v>
      </c>
    </row>
    <row r="107" spans="2:11" x14ac:dyDescent="0.25">
      <c r="B107" s="166" t="s">
        <v>136</v>
      </c>
      <c r="C107" s="167">
        <f t="shared" ref="C107:H107" si="22">C99-SUM(C100:C106)</f>
        <v>446</v>
      </c>
      <c r="D107" s="167">
        <f t="shared" si="22"/>
        <v>0</v>
      </c>
      <c r="E107" s="167">
        <f t="shared" si="22"/>
        <v>334</v>
      </c>
      <c r="F107" s="167">
        <f t="shared" si="22"/>
        <v>476</v>
      </c>
      <c r="G107" s="167">
        <f t="shared" si="22"/>
        <v>783</v>
      </c>
      <c r="H107" s="167">
        <f t="shared" si="22"/>
        <v>640</v>
      </c>
      <c r="I107" s="168">
        <f t="shared" si="20"/>
        <v>-0.18263090676883775</v>
      </c>
      <c r="J107" s="169">
        <f t="shared" si="21"/>
        <v>0.43497757847533625</v>
      </c>
      <c r="K107" s="168">
        <f>H107/H95</f>
        <v>0.12312427856868026</v>
      </c>
    </row>
    <row r="108" spans="2:11" x14ac:dyDescent="0.25">
      <c r="B108" s="151" t="s">
        <v>42</v>
      </c>
      <c r="C108" s="172"/>
      <c r="D108" s="172"/>
      <c r="E108" s="172"/>
      <c r="F108" s="172"/>
      <c r="G108" s="172"/>
      <c r="H108" s="172"/>
      <c r="I108" s="173"/>
      <c r="J108" s="173"/>
      <c r="K108" s="173"/>
    </row>
    <row r="109" spans="2:11" x14ac:dyDescent="0.25">
      <c r="B109" s="152" t="s">
        <v>59</v>
      </c>
      <c r="C109" s="174">
        <v>11773</v>
      </c>
      <c r="D109" s="174">
        <v>0</v>
      </c>
      <c r="E109" s="174">
        <v>7717</v>
      </c>
      <c r="F109" s="174">
        <v>18718</v>
      </c>
      <c r="G109" s="174">
        <v>23616</v>
      </c>
      <c r="H109" s="174">
        <v>24885</v>
      </c>
      <c r="I109" s="175">
        <f t="shared" ref="I109:I121" si="23">IFERROR(H109/G109-1,"-")</f>
        <v>5.3734756097560954E-2</v>
      </c>
      <c r="J109" s="175">
        <f t="shared" ref="J109:J121" si="24">IFERROR(H109/C109-1,"-")</f>
        <v>1.1137348169540475</v>
      </c>
      <c r="K109" s="175">
        <f>H109/H109</f>
        <v>1</v>
      </c>
    </row>
    <row r="110" spans="2:11" x14ac:dyDescent="0.25">
      <c r="B110" s="155" t="s">
        <v>88</v>
      </c>
      <c r="C110" s="156">
        <v>2704</v>
      </c>
      <c r="D110" s="156">
        <v>0</v>
      </c>
      <c r="E110" s="156">
        <v>4722</v>
      </c>
      <c r="F110" s="156">
        <v>4420</v>
      </c>
      <c r="G110" s="156">
        <v>4325</v>
      </c>
      <c r="H110" s="156">
        <v>6379</v>
      </c>
      <c r="I110" s="157">
        <f t="shared" si="23"/>
        <v>0.47491329479768796</v>
      </c>
      <c r="J110" s="158">
        <f t="shared" si="24"/>
        <v>1.3590976331360949</v>
      </c>
      <c r="K110" s="157">
        <f>H110/H109</f>
        <v>0.2563391601366285</v>
      </c>
    </row>
    <row r="111" spans="2:11" x14ac:dyDescent="0.25">
      <c r="B111" s="160" t="s">
        <v>94</v>
      </c>
      <c r="C111" s="161">
        <v>1084</v>
      </c>
      <c r="D111" s="161">
        <v>0</v>
      </c>
      <c r="E111" s="161">
        <v>4131</v>
      </c>
      <c r="F111" s="161">
        <v>1742</v>
      </c>
      <c r="G111" s="161">
        <v>1143</v>
      </c>
      <c r="H111" s="161">
        <v>1614</v>
      </c>
      <c r="I111" s="162">
        <f t="shared" si="23"/>
        <v>0.4120734908136483</v>
      </c>
      <c r="J111" s="163">
        <f t="shared" si="24"/>
        <v>0.48892988929889292</v>
      </c>
      <c r="K111" s="162">
        <f>H111/H109</f>
        <v>6.4858348402652199E-2</v>
      </c>
    </row>
    <row r="112" spans="2:11" x14ac:dyDescent="0.25">
      <c r="B112" s="160" t="s">
        <v>91</v>
      </c>
      <c r="C112" s="161">
        <v>1620</v>
      </c>
      <c r="D112" s="161">
        <v>0</v>
      </c>
      <c r="E112" s="161">
        <v>591</v>
      </c>
      <c r="F112" s="161">
        <v>2678</v>
      </c>
      <c r="G112" s="161">
        <v>3182</v>
      </c>
      <c r="H112" s="161">
        <v>4765</v>
      </c>
      <c r="I112" s="162">
        <f t="shared" si="23"/>
        <v>0.49748585795097422</v>
      </c>
      <c r="J112" s="163">
        <f t="shared" si="24"/>
        <v>1.941358024691358</v>
      </c>
      <c r="K112" s="162">
        <f>H112/H109</f>
        <v>0.1914808117339763</v>
      </c>
    </row>
    <row r="113" spans="2:11" x14ac:dyDescent="0.25">
      <c r="B113" s="155" t="s">
        <v>98</v>
      </c>
      <c r="C113" s="156">
        <v>9069</v>
      </c>
      <c r="D113" s="156">
        <v>0</v>
      </c>
      <c r="E113" s="156">
        <v>2995</v>
      </c>
      <c r="F113" s="156">
        <v>14298</v>
      </c>
      <c r="G113" s="156">
        <v>19291</v>
      </c>
      <c r="H113" s="156">
        <v>18506</v>
      </c>
      <c r="I113" s="157">
        <f t="shared" si="23"/>
        <v>-4.0692550930485738E-2</v>
      </c>
      <c r="J113" s="158">
        <f t="shared" si="24"/>
        <v>1.0405777924798767</v>
      </c>
      <c r="K113" s="157">
        <f>H113/H109</f>
        <v>0.7436608398633715</v>
      </c>
    </row>
    <row r="114" spans="2:11" x14ac:dyDescent="0.25">
      <c r="B114" s="160" t="s">
        <v>101</v>
      </c>
      <c r="C114" s="161">
        <v>5003</v>
      </c>
      <c r="D114" s="161">
        <v>0</v>
      </c>
      <c r="E114" s="161">
        <v>209</v>
      </c>
      <c r="F114" s="161">
        <v>9184</v>
      </c>
      <c r="G114" s="161">
        <v>13035</v>
      </c>
      <c r="H114" s="161">
        <v>11718</v>
      </c>
      <c r="I114" s="162">
        <f t="shared" si="23"/>
        <v>-0.10103567318757189</v>
      </c>
      <c r="J114" s="163">
        <f t="shared" si="24"/>
        <v>1.3421946831900859</v>
      </c>
      <c r="K114" s="162">
        <f>H114/H109</f>
        <v>0.4708860759493671</v>
      </c>
    </row>
    <row r="115" spans="2:11" x14ac:dyDescent="0.25">
      <c r="B115" s="160" t="s">
        <v>104</v>
      </c>
      <c r="C115" s="161">
        <v>612</v>
      </c>
      <c r="D115" s="161">
        <v>0</v>
      </c>
      <c r="E115" s="161">
        <v>586</v>
      </c>
      <c r="F115" s="161">
        <v>358</v>
      </c>
      <c r="G115" s="161">
        <v>789</v>
      </c>
      <c r="H115" s="161">
        <v>665</v>
      </c>
      <c r="I115" s="162">
        <f t="shared" si="23"/>
        <v>-0.15716096324461348</v>
      </c>
      <c r="J115" s="163">
        <f t="shared" si="24"/>
        <v>8.6601307189542398E-2</v>
      </c>
      <c r="K115" s="162">
        <f>H115/H109</f>
        <v>2.6722925457102673E-2</v>
      </c>
    </row>
    <row r="116" spans="2:11" x14ac:dyDescent="0.25">
      <c r="B116" s="160" t="s">
        <v>107</v>
      </c>
      <c r="C116" s="161">
        <v>1321</v>
      </c>
      <c r="D116" s="161">
        <v>0</v>
      </c>
      <c r="E116" s="161">
        <v>864</v>
      </c>
      <c r="F116" s="161">
        <v>880</v>
      </c>
      <c r="G116" s="161">
        <v>1370</v>
      </c>
      <c r="H116" s="161">
        <v>1388</v>
      </c>
      <c r="I116" s="162">
        <f t="shared" si="23"/>
        <v>1.3138686131386912E-2</v>
      </c>
      <c r="J116" s="163">
        <f t="shared" si="24"/>
        <v>5.0719152157456371E-2</v>
      </c>
      <c r="K116" s="162">
        <f>H116/H109</f>
        <v>5.5776572232268437E-2</v>
      </c>
    </row>
    <row r="117" spans="2:11" x14ac:dyDescent="0.25">
      <c r="B117" s="160" t="s">
        <v>114</v>
      </c>
      <c r="C117" s="161">
        <v>303</v>
      </c>
      <c r="D117" s="161">
        <v>0</v>
      </c>
      <c r="E117" s="161">
        <v>72</v>
      </c>
      <c r="F117" s="161">
        <v>1093</v>
      </c>
      <c r="G117" s="161">
        <v>706</v>
      </c>
      <c r="H117" s="161">
        <v>797</v>
      </c>
      <c r="I117" s="162">
        <f t="shared" si="23"/>
        <v>0.12889518413597734</v>
      </c>
      <c r="J117" s="163">
        <f t="shared" si="24"/>
        <v>1.6303630363036303</v>
      </c>
      <c r="K117" s="162">
        <f>H117/H109</f>
        <v>3.2027325698211775E-2</v>
      </c>
    </row>
    <row r="118" spans="2:11" x14ac:dyDescent="0.25">
      <c r="B118" s="160" t="s">
        <v>110</v>
      </c>
      <c r="C118" s="161">
        <v>254</v>
      </c>
      <c r="D118" s="161">
        <v>0</v>
      </c>
      <c r="E118" s="161">
        <v>358</v>
      </c>
      <c r="F118" s="161">
        <v>369</v>
      </c>
      <c r="G118" s="161">
        <v>404</v>
      </c>
      <c r="H118" s="161">
        <v>321</v>
      </c>
      <c r="I118" s="162">
        <f t="shared" si="23"/>
        <v>-0.20544554455445541</v>
      </c>
      <c r="J118" s="163">
        <f t="shared" si="24"/>
        <v>0.26377952755905509</v>
      </c>
      <c r="K118" s="162">
        <f>H118/H109</f>
        <v>1.2899336949969861E-2</v>
      </c>
    </row>
    <row r="119" spans="2:11" x14ac:dyDescent="0.25">
      <c r="B119" s="160" t="s">
        <v>119</v>
      </c>
      <c r="C119" s="161">
        <v>24</v>
      </c>
      <c r="D119" s="161">
        <v>0</v>
      </c>
      <c r="E119" s="161">
        <v>0</v>
      </c>
      <c r="F119" s="161">
        <v>16</v>
      </c>
      <c r="G119" s="161">
        <v>19</v>
      </c>
      <c r="H119" s="161">
        <v>23</v>
      </c>
      <c r="I119" s="162">
        <f t="shared" si="23"/>
        <v>0.21052631578947367</v>
      </c>
      <c r="J119" s="163">
        <f t="shared" si="24"/>
        <v>-4.166666666666663E-2</v>
      </c>
      <c r="K119" s="162">
        <f>H119/H109</f>
        <v>9.2425155716294952E-4</v>
      </c>
    </row>
    <row r="120" spans="2:11" x14ac:dyDescent="0.25">
      <c r="B120" s="160" t="s">
        <v>122</v>
      </c>
      <c r="C120" s="161">
        <v>24</v>
      </c>
      <c r="D120" s="161">
        <v>0</v>
      </c>
      <c r="E120" s="161">
        <v>4</v>
      </c>
      <c r="F120" s="161">
        <v>30</v>
      </c>
      <c r="G120" s="161">
        <v>3</v>
      </c>
      <c r="H120" s="161">
        <v>15</v>
      </c>
      <c r="I120" s="162">
        <f t="shared" si="23"/>
        <v>4</v>
      </c>
      <c r="J120" s="163">
        <f t="shared" si="24"/>
        <v>-0.375</v>
      </c>
      <c r="K120" s="162">
        <f>H120/H109</f>
        <v>6.0277275467148883E-4</v>
      </c>
    </row>
    <row r="121" spans="2:11" x14ac:dyDescent="0.25">
      <c r="B121" s="166" t="s">
        <v>136</v>
      </c>
      <c r="C121" s="167">
        <f t="shared" ref="C121:H121" si="25">C113-SUM(C114:C120)</f>
        <v>1528</v>
      </c>
      <c r="D121" s="167">
        <f t="shared" si="25"/>
        <v>0</v>
      </c>
      <c r="E121" s="167">
        <f t="shared" si="25"/>
        <v>902</v>
      </c>
      <c r="F121" s="167">
        <f t="shared" si="25"/>
        <v>2368</v>
      </c>
      <c r="G121" s="167">
        <f t="shared" si="25"/>
        <v>2965</v>
      </c>
      <c r="H121" s="167">
        <f t="shared" si="25"/>
        <v>3579</v>
      </c>
      <c r="I121" s="168">
        <f t="shared" si="23"/>
        <v>0.20708263069139976</v>
      </c>
      <c r="J121" s="169">
        <f t="shared" si="24"/>
        <v>1.3422774869109948</v>
      </c>
      <c r="K121" s="168">
        <f>H121/H109</f>
        <v>0.14382157926461725</v>
      </c>
    </row>
    <row r="122" spans="2:11" x14ac:dyDescent="0.25">
      <c r="B122" s="151" t="s">
        <v>43</v>
      </c>
      <c r="C122" s="172"/>
      <c r="D122" s="172"/>
      <c r="E122" s="172"/>
      <c r="F122" s="172"/>
      <c r="G122" s="172"/>
      <c r="H122" s="172"/>
      <c r="I122" s="173"/>
      <c r="J122" s="173"/>
      <c r="K122" s="173"/>
    </row>
    <row r="123" spans="2:11" x14ac:dyDescent="0.25">
      <c r="B123" s="152" t="s">
        <v>59</v>
      </c>
      <c r="C123" s="174">
        <v>17461</v>
      </c>
      <c r="D123" s="174">
        <v>0</v>
      </c>
      <c r="E123" s="174">
        <v>12904</v>
      </c>
      <c r="F123" s="174">
        <v>19142</v>
      </c>
      <c r="G123" s="174">
        <v>18563</v>
      </c>
      <c r="H123" s="174">
        <v>18107</v>
      </c>
      <c r="I123" s="175">
        <f t="shared" ref="I123:I135" si="26">IFERROR(H123/G123-1,"-")</f>
        <v>-2.456499488229269E-2</v>
      </c>
      <c r="J123" s="175">
        <f t="shared" ref="J123:J135" si="27">IFERROR(H123/C123-1,"-")</f>
        <v>3.699673558215455E-2</v>
      </c>
      <c r="K123" s="175">
        <f>H123/H123</f>
        <v>1</v>
      </c>
    </row>
    <row r="124" spans="2:11" x14ac:dyDescent="0.25">
      <c r="B124" s="155" t="s">
        <v>88</v>
      </c>
      <c r="C124" s="156">
        <v>10754</v>
      </c>
      <c r="D124" s="156">
        <v>0</v>
      </c>
      <c r="E124" s="156">
        <v>8862</v>
      </c>
      <c r="F124" s="156">
        <v>13156</v>
      </c>
      <c r="G124" s="156">
        <v>13614</v>
      </c>
      <c r="H124" s="156">
        <v>12884</v>
      </c>
      <c r="I124" s="157">
        <f t="shared" si="26"/>
        <v>-5.3621272219773752E-2</v>
      </c>
      <c r="J124" s="158">
        <f t="shared" si="27"/>
        <v>0.19806583596801186</v>
      </c>
      <c r="K124" s="157">
        <f>H124/H123</f>
        <v>0.71154802010272267</v>
      </c>
    </row>
    <row r="125" spans="2:11" x14ac:dyDescent="0.25">
      <c r="B125" s="160" t="s">
        <v>94</v>
      </c>
      <c r="C125" s="161">
        <v>5461</v>
      </c>
      <c r="D125" s="161">
        <v>0</v>
      </c>
      <c r="E125" s="161">
        <v>4849</v>
      </c>
      <c r="F125" s="161">
        <v>6752</v>
      </c>
      <c r="G125" s="161">
        <v>6462</v>
      </c>
      <c r="H125" s="161">
        <v>5780</v>
      </c>
      <c r="I125" s="162">
        <f t="shared" si="26"/>
        <v>-0.10554008047044261</v>
      </c>
      <c r="J125" s="163">
        <f t="shared" si="27"/>
        <v>5.8414209851675558E-2</v>
      </c>
      <c r="K125" s="162">
        <f>H125/H123</f>
        <v>0.31921356381509913</v>
      </c>
    </row>
    <row r="126" spans="2:11" x14ac:dyDescent="0.25">
      <c r="B126" s="160" t="s">
        <v>91</v>
      </c>
      <c r="C126" s="161">
        <v>5293</v>
      </c>
      <c r="D126" s="161">
        <v>0</v>
      </c>
      <c r="E126" s="161">
        <v>4013</v>
      </c>
      <c r="F126" s="161">
        <v>6404</v>
      </c>
      <c r="G126" s="161">
        <v>7152</v>
      </c>
      <c r="H126" s="161">
        <v>7104</v>
      </c>
      <c r="I126" s="162">
        <f t="shared" si="26"/>
        <v>-6.7114093959731447E-3</v>
      </c>
      <c r="J126" s="163">
        <f t="shared" si="27"/>
        <v>0.3421500094464387</v>
      </c>
      <c r="K126" s="162">
        <f>H126/H123</f>
        <v>0.39233445628762359</v>
      </c>
    </row>
    <row r="127" spans="2:11" x14ac:dyDescent="0.25">
      <c r="B127" s="155" t="s">
        <v>98</v>
      </c>
      <c r="C127" s="156">
        <v>6707</v>
      </c>
      <c r="D127" s="156">
        <v>0</v>
      </c>
      <c r="E127" s="156">
        <v>4042</v>
      </c>
      <c r="F127" s="156">
        <v>5986</v>
      </c>
      <c r="G127" s="156">
        <v>4949</v>
      </c>
      <c r="H127" s="156">
        <v>5223</v>
      </c>
      <c r="I127" s="157">
        <f t="shared" si="26"/>
        <v>5.5364720145483881E-2</v>
      </c>
      <c r="J127" s="158">
        <f t="shared" si="27"/>
        <v>-0.22126136871924851</v>
      </c>
      <c r="K127" s="157">
        <f>H127/H123</f>
        <v>0.28845197989727728</v>
      </c>
    </row>
    <row r="128" spans="2:11" x14ac:dyDescent="0.25">
      <c r="B128" s="160" t="s">
        <v>101</v>
      </c>
      <c r="C128" s="161">
        <v>668</v>
      </c>
      <c r="D128" s="161">
        <v>0</v>
      </c>
      <c r="E128" s="161">
        <v>137</v>
      </c>
      <c r="F128" s="161">
        <v>525</v>
      </c>
      <c r="G128" s="161">
        <v>482</v>
      </c>
      <c r="H128" s="161">
        <v>483</v>
      </c>
      <c r="I128" s="162">
        <f t="shared" si="26"/>
        <v>2.0746887966804906E-3</v>
      </c>
      <c r="J128" s="163">
        <f t="shared" si="27"/>
        <v>-0.27694610778443118</v>
      </c>
      <c r="K128" s="162">
        <f>H128/H123</f>
        <v>2.6674766664825759E-2</v>
      </c>
    </row>
    <row r="129" spans="2:11" x14ac:dyDescent="0.25">
      <c r="B129" s="160" t="s">
        <v>104</v>
      </c>
      <c r="C129" s="161">
        <v>439</v>
      </c>
      <c r="D129" s="161">
        <v>0</v>
      </c>
      <c r="E129" s="161">
        <v>380</v>
      </c>
      <c r="F129" s="161">
        <v>524</v>
      </c>
      <c r="G129" s="161">
        <v>509</v>
      </c>
      <c r="H129" s="161">
        <v>491</v>
      </c>
      <c r="I129" s="162">
        <f t="shared" si="26"/>
        <v>-3.5363457760314354E-2</v>
      </c>
      <c r="J129" s="163">
        <f t="shared" si="27"/>
        <v>0.11845102505694771</v>
      </c>
      <c r="K129" s="162">
        <f>H129/H123</f>
        <v>2.711658474623074E-2</v>
      </c>
    </row>
    <row r="130" spans="2:11" x14ac:dyDescent="0.25">
      <c r="B130" s="160" t="s">
        <v>107</v>
      </c>
      <c r="C130" s="161">
        <v>648</v>
      </c>
      <c r="D130" s="161">
        <v>0</v>
      </c>
      <c r="E130" s="161">
        <v>822</v>
      </c>
      <c r="F130" s="161">
        <v>626</v>
      </c>
      <c r="G130" s="161">
        <v>636</v>
      </c>
      <c r="H130" s="161">
        <v>676</v>
      </c>
      <c r="I130" s="162">
        <f t="shared" si="26"/>
        <v>6.2893081761006275E-2</v>
      </c>
      <c r="J130" s="163">
        <f t="shared" si="27"/>
        <v>4.3209876543209846E-2</v>
      </c>
      <c r="K130" s="162">
        <f>H130/H123</f>
        <v>3.7333627878720937E-2</v>
      </c>
    </row>
    <row r="131" spans="2:11" x14ac:dyDescent="0.25">
      <c r="B131" s="160" t="s">
        <v>114</v>
      </c>
      <c r="C131" s="161">
        <v>96</v>
      </c>
      <c r="D131" s="161">
        <v>0</v>
      </c>
      <c r="E131" s="161">
        <v>58</v>
      </c>
      <c r="F131" s="161">
        <v>147</v>
      </c>
      <c r="G131" s="161">
        <v>165</v>
      </c>
      <c r="H131" s="161">
        <v>161</v>
      </c>
      <c r="I131" s="162">
        <f t="shared" si="26"/>
        <v>-2.4242424242424288E-2</v>
      </c>
      <c r="J131" s="163">
        <f t="shared" si="27"/>
        <v>0.67708333333333326</v>
      </c>
      <c r="K131" s="162">
        <f>H131/H123</f>
        <v>8.8915888882752526E-3</v>
      </c>
    </row>
    <row r="132" spans="2:11" x14ac:dyDescent="0.25">
      <c r="B132" s="160" t="s">
        <v>110</v>
      </c>
      <c r="C132" s="161">
        <v>130</v>
      </c>
      <c r="D132" s="161">
        <v>0</v>
      </c>
      <c r="E132" s="161">
        <v>102</v>
      </c>
      <c r="F132" s="161">
        <v>121</v>
      </c>
      <c r="G132" s="161">
        <v>92</v>
      </c>
      <c r="H132" s="161">
        <v>140</v>
      </c>
      <c r="I132" s="162">
        <f t="shared" si="26"/>
        <v>0.52173913043478271</v>
      </c>
      <c r="J132" s="163">
        <f t="shared" si="27"/>
        <v>7.6923076923076872E-2</v>
      </c>
      <c r="K132" s="162">
        <f>H132/H123</f>
        <v>7.731816424587176E-3</v>
      </c>
    </row>
    <row r="133" spans="2:11" x14ac:dyDescent="0.25">
      <c r="B133" s="160" t="s">
        <v>119</v>
      </c>
      <c r="C133" s="161">
        <v>27</v>
      </c>
      <c r="D133" s="161">
        <v>0</v>
      </c>
      <c r="E133" s="161">
        <v>14</v>
      </c>
      <c r="F133" s="161">
        <v>34</v>
      </c>
      <c r="G133" s="161">
        <v>21</v>
      </c>
      <c r="H133" s="161">
        <v>13</v>
      </c>
      <c r="I133" s="162">
        <f t="shared" si="26"/>
        <v>-0.38095238095238093</v>
      </c>
      <c r="J133" s="163">
        <f t="shared" si="27"/>
        <v>-0.5185185185185186</v>
      </c>
      <c r="K133" s="162">
        <f>H133/H123</f>
        <v>7.1795438228309497E-4</v>
      </c>
    </row>
    <row r="134" spans="2:11" x14ac:dyDescent="0.25">
      <c r="B134" s="160" t="s">
        <v>122</v>
      </c>
      <c r="C134" s="161">
        <v>30</v>
      </c>
      <c r="D134" s="161">
        <v>0</v>
      </c>
      <c r="E134" s="161">
        <v>28</v>
      </c>
      <c r="F134" s="161">
        <v>59</v>
      </c>
      <c r="G134" s="161">
        <v>61</v>
      </c>
      <c r="H134" s="161">
        <v>51</v>
      </c>
      <c r="I134" s="162">
        <f t="shared" si="26"/>
        <v>-0.16393442622950816</v>
      </c>
      <c r="J134" s="163">
        <f t="shared" si="27"/>
        <v>0.7</v>
      </c>
      <c r="K134" s="162">
        <f>H134/H123</f>
        <v>2.8165902689567569E-3</v>
      </c>
    </row>
    <row r="135" spans="2:11" x14ac:dyDescent="0.25">
      <c r="B135" s="166" t="s">
        <v>136</v>
      </c>
      <c r="C135" s="167">
        <f t="shared" ref="C135:H135" si="28">C127-SUM(C128:C134)</f>
        <v>4669</v>
      </c>
      <c r="D135" s="167">
        <f t="shared" si="28"/>
        <v>0</v>
      </c>
      <c r="E135" s="167">
        <f t="shared" si="28"/>
        <v>2501</v>
      </c>
      <c r="F135" s="167">
        <f t="shared" si="28"/>
        <v>3950</v>
      </c>
      <c r="G135" s="167">
        <f t="shared" si="28"/>
        <v>2983</v>
      </c>
      <c r="H135" s="167">
        <f t="shared" si="28"/>
        <v>3208</v>
      </c>
      <c r="I135" s="168">
        <f t="shared" si="26"/>
        <v>7.542742205833064E-2</v>
      </c>
      <c r="J135" s="169">
        <f t="shared" si="27"/>
        <v>-0.31291497108588562</v>
      </c>
      <c r="K135" s="168">
        <f>H135/H123</f>
        <v>0.17716905064339758</v>
      </c>
    </row>
    <row r="136" spans="2:11" x14ac:dyDescent="0.25">
      <c r="B136" s="151" t="s">
        <v>44</v>
      </c>
      <c r="C136" s="172"/>
      <c r="D136" s="172"/>
      <c r="E136" s="172"/>
      <c r="F136" s="172"/>
      <c r="G136" s="172"/>
      <c r="H136" s="172"/>
      <c r="I136" s="173"/>
      <c r="J136" s="173"/>
      <c r="K136" s="173"/>
    </row>
    <row r="137" spans="2:11" x14ac:dyDescent="0.25">
      <c r="B137" s="152" t="s">
        <v>59</v>
      </c>
      <c r="C137" s="174">
        <v>18380</v>
      </c>
      <c r="D137" s="174">
        <v>0</v>
      </c>
      <c r="E137" s="174">
        <v>7502</v>
      </c>
      <c r="F137" s="174">
        <v>23721</v>
      </c>
      <c r="G137" s="174">
        <v>25208</v>
      </c>
      <c r="H137" s="174">
        <v>27847</v>
      </c>
      <c r="I137" s="175">
        <f t="shared" ref="I137:I149" si="29">IFERROR(H137/G137-1,"-")</f>
        <v>0.10468898762297685</v>
      </c>
      <c r="J137" s="175">
        <f t="shared" ref="J137:J149" si="30">IFERROR(H137/C137-1,"-")</f>
        <v>0.51507072905331874</v>
      </c>
      <c r="K137" s="175">
        <f>H137/H137</f>
        <v>1</v>
      </c>
    </row>
    <row r="138" spans="2:11" x14ac:dyDescent="0.25">
      <c r="B138" s="155" t="s">
        <v>88</v>
      </c>
      <c r="C138" s="156">
        <v>3964</v>
      </c>
      <c r="D138" s="156">
        <v>0</v>
      </c>
      <c r="E138" s="156">
        <v>4554</v>
      </c>
      <c r="F138" s="156">
        <v>3062</v>
      </c>
      <c r="G138" s="156">
        <v>2739</v>
      </c>
      <c r="H138" s="156">
        <v>2371</v>
      </c>
      <c r="I138" s="157">
        <f t="shared" si="29"/>
        <v>-0.13435560423512227</v>
      </c>
      <c r="J138" s="158">
        <f t="shared" si="30"/>
        <v>-0.40186680121089813</v>
      </c>
      <c r="K138" s="157">
        <f>H138/H137</f>
        <v>8.5143821596581321E-2</v>
      </c>
    </row>
    <row r="139" spans="2:11" x14ac:dyDescent="0.25">
      <c r="B139" s="160" t="s">
        <v>94</v>
      </c>
      <c r="C139" s="161">
        <v>2828</v>
      </c>
      <c r="D139" s="161">
        <v>0</v>
      </c>
      <c r="E139" s="161">
        <v>3831</v>
      </c>
      <c r="F139" s="161">
        <v>2339</v>
      </c>
      <c r="G139" s="161">
        <v>1768</v>
      </c>
      <c r="H139" s="161">
        <v>1502</v>
      </c>
      <c r="I139" s="162">
        <f t="shared" si="29"/>
        <v>-0.15045248868778283</v>
      </c>
      <c r="J139" s="163">
        <f t="shared" si="30"/>
        <v>-0.46888260254596892</v>
      </c>
      <c r="K139" s="162">
        <f>H139/H137</f>
        <v>5.3937587531870577E-2</v>
      </c>
    </row>
    <row r="140" spans="2:11" x14ac:dyDescent="0.25">
      <c r="B140" s="160" t="s">
        <v>91</v>
      </c>
      <c r="C140" s="161">
        <v>1136</v>
      </c>
      <c r="D140" s="161">
        <v>0</v>
      </c>
      <c r="E140" s="161">
        <v>723</v>
      </c>
      <c r="F140" s="161">
        <v>723</v>
      </c>
      <c r="G140" s="161">
        <v>971</v>
      </c>
      <c r="H140" s="161">
        <v>869</v>
      </c>
      <c r="I140" s="162">
        <f t="shared" si="29"/>
        <v>-0.10504634397528323</v>
      </c>
      <c r="J140" s="163">
        <f t="shared" si="30"/>
        <v>-0.23503521126760563</v>
      </c>
      <c r="K140" s="162">
        <f>H140/H137</f>
        <v>3.120623406471074E-2</v>
      </c>
    </row>
    <row r="141" spans="2:11" x14ac:dyDescent="0.25">
      <c r="B141" s="155" t="s">
        <v>98</v>
      </c>
      <c r="C141" s="156">
        <v>14416</v>
      </c>
      <c r="D141" s="156">
        <v>0</v>
      </c>
      <c r="E141" s="156">
        <v>2948</v>
      </c>
      <c r="F141" s="156">
        <v>20659</v>
      </c>
      <c r="G141" s="156">
        <v>22469</v>
      </c>
      <c r="H141" s="156">
        <v>25476</v>
      </c>
      <c r="I141" s="157">
        <f t="shared" si="29"/>
        <v>0.13382883083359287</v>
      </c>
      <c r="J141" s="158">
        <f t="shared" si="30"/>
        <v>0.76720310765815758</v>
      </c>
      <c r="K141" s="157">
        <f>H141/H137</f>
        <v>0.91485617840341871</v>
      </c>
    </row>
    <row r="142" spans="2:11" x14ac:dyDescent="0.25">
      <c r="B142" s="160" t="s">
        <v>101</v>
      </c>
      <c r="C142" s="161">
        <v>6800</v>
      </c>
      <c r="D142" s="161">
        <v>0</v>
      </c>
      <c r="E142" s="161">
        <v>60</v>
      </c>
      <c r="F142" s="161">
        <v>9563</v>
      </c>
      <c r="G142" s="161">
        <v>10003</v>
      </c>
      <c r="H142" s="161">
        <v>12004</v>
      </c>
      <c r="I142" s="162">
        <f t="shared" si="29"/>
        <v>0.20003998800359901</v>
      </c>
      <c r="J142" s="163">
        <f t="shared" si="30"/>
        <v>0.7652941176470589</v>
      </c>
      <c r="K142" s="162">
        <f>H142/H137</f>
        <v>0.43106977412288577</v>
      </c>
    </row>
    <row r="143" spans="2:11" x14ac:dyDescent="0.25">
      <c r="B143" s="160" t="s">
        <v>104</v>
      </c>
      <c r="C143" s="161">
        <v>920</v>
      </c>
      <c r="D143" s="161">
        <v>0</v>
      </c>
      <c r="E143" s="161">
        <v>287</v>
      </c>
      <c r="F143" s="161">
        <v>1049</v>
      </c>
      <c r="G143" s="161">
        <v>1887</v>
      </c>
      <c r="H143" s="161">
        <v>2055</v>
      </c>
      <c r="I143" s="162">
        <f t="shared" si="29"/>
        <v>8.9030206677265467E-2</v>
      </c>
      <c r="J143" s="163">
        <f t="shared" si="30"/>
        <v>1.2336956521739131</v>
      </c>
      <c r="K143" s="162">
        <f>H143/H137</f>
        <v>7.3796100118504682E-2</v>
      </c>
    </row>
    <row r="144" spans="2:11" x14ac:dyDescent="0.25">
      <c r="B144" s="160" t="s">
        <v>107</v>
      </c>
      <c r="C144" s="161">
        <v>1797</v>
      </c>
      <c r="D144" s="161">
        <v>0</v>
      </c>
      <c r="E144" s="161">
        <v>915</v>
      </c>
      <c r="F144" s="161">
        <v>3034</v>
      </c>
      <c r="G144" s="161">
        <v>3032</v>
      </c>
      <c r="H144" s="161">
        <v>3126</v>
      </c>
      <c r="I144" s="162">
        <f t="shared" si="29"/>
        <v>3.100263852242735E-2</v>
      </c>
      <c r="J144" s="163">
        <f t="shared" si="30"/>
        <v>0.73956594323873115</v>
      </c>
      <c r="K144" s="162">
        <f>H144/H137</f>
        <v>0.11225625740654289</v>
      </c>
    </row>
    <row r="145" spans="2:11" x14ac:dyDescent="0.25">
      <c r="B145" s="160" t="s">
        <v>114</v>
      </c>
      <c r="C145" s="161">
        <v>467</v>
      </c>
      <c r="D145" s="161">
        <v>0</v>
      </c>
      <c r="E145" s="161">
        <v>46</v>
      </c>
      <c r="F145" s="161">
        <v>1212</v>
      </c>
      <c r="G145" s="161">
        <v>906</v>
      </c>
      <c r="H145" s="161">
        <v>782</v>
      </c>
      <c r="I145" s="162">
        <f t="shared" si="29"/>
        <v>-0.13686534216335544</v>
      </c>
      <c r="J145" s="163">
        <f t="shared" si="30"/>
        <v>0.67451820128479656</v>
      </c>
      <c r="K145" s="162">
        <f>H145/H137</f>
        <v>2.8082019607139009E-2</v>
      </c>
    </row>
    <row r="146" spans="2:11" x14ac:dyDescent="0.25">
      <c r="B146" s="160" t="s">
        <v>110</v>
      </c>
      <c r="C146" s="161">
        <v>311</v>
      </c>
      <c r="D146" s="161">
        <v>0</v>
      </c>
      <c r="E146" s="161">
        <v>123</v>
      </c>
      <c r="F146" s="161">
        <v>240</v>
      </c>
      <c r="G146" s="161">
        <v>595</v>
      </c>
      <c r="H146" s="161">
        <v>717</v>
      </c>
      <c r="I146" s="162">
        <f t="shared" si="29"/>
        <v>0.20504201680672263</v>
      </c>
      <c r="J146" s="163">
        <f t="shared" si="30"/>
        <v>1.305466237942122</v>
      </c>
      <c r="K146" s="162">
        <f>H146/H137</f>
        <v>2.5747836391711854E-2</v>
      </c>
    </row>
    <row r="147" spans="2:11" x14ac:dyDescent="0.25">
      <c r="B147" s="160" t="s">
        <v>119</v>
      </c>
      <c r="C147" s="161">
        <v>8</v>
      </c>
      <c r="D147" s="161">
        <v>0</v>
      </c>
      <c r="E147" s="161">
        <v>10</v>
      </c>
      <c r="F147" s="161">
        <v>22</v>
      </c>
      <c r="G147" s="161">
        <v>11</v>
      </c>
      <c r="H147" s="161">
        <v>46</v>
      </c>
      <c r="I147" s="162">
        <f t="shared" si="29"/>
        <v>3.1818181818181817</v>
      </c>
      <c r="J147" s="163">
        <f t="shared" si="30"/>
        <v>4.75</v>
      </c>
      <c r="K147" s="162">
        <f>H147/H137</f>
        <v>1.6518835063022946E-3</v>
      </c>
    </row>
    <row r="148" spans="2:11" x14ac:dyDescent="0.25">
      <c r="B148" s="160" t="s">
        <v>122</v>
      </c>
      <c r="C148" s="161">
        <v>12</v>
      </c>
      <c r="D148" s="161">
        <v>0</v>
      </c>
      <c r="E148" s="161">
        <v>3</v>
      </c>
      <c r="F148" s="161">
        <v>6</v>
      </c>
      <c r="G148" s="161">
        <v>34</v>
      </c>
      <c r="H148" s="161">
        <v>22</v>
      </c>
      <c r="I148" s="162">
        <f t="shared" si="29"/>
        <v>-0.3529411764705882</v>
      </c>
      <c r="J148" s="163">
        <f t="shared" si="30"/>
        <v>0.83333333333333326</v>
      </c>
      <c r="K148" s="162">
        <f>H148/H137</f>
        <v>7.9003124214457572E-4</v>
      </c>
    </row>
    <row r="149" spans="2:11" x14ac:dyDescent="0.25">
      <c r="B149" s="166" t="s">
        <v>136</v>
      </c>
      <c r="C149" s="167">
        <f t="shared" ref="C149:H149" si="31">C141-SUM(C142:C148)</f>
        <v>4101</v>
      </c>
      <c r="D149" s="167">
        <f t="shared" si="31"/>
        <v>0</v>
      </c>
      <c r="E149" s="167">
        <f t="shared" si="31"/>
        <v>1504</v>
      </c>
      <c r="F149" s="167">
        <f t="shared" si="31"/>
        <v>5533</v>
      </c>
      <c r="G149" s="167">
        <f t="shared" si="31"/>
        <v>6001</v>
      </c>
      <c r="H149" s="167">
        <f t="shared" si="31"/>
        <v>6724</v>
      </c>
      <c r="I149" s="168">
        <f t="shared" si="29"/>
        <v>0.12047992001333108</v>
      </c>
      <c r="J149" s="169">
        <f t="shared" si="30"/>
        <v>0.63960009753718605</v>
      </c>
      <c r="K149" s="168">
        <f>H149/H137</f>
        <v>0.24146227600818759</v>
      </c>
    </row>
    <row r="150" spans="2:11" x14ac:dyDescent="0.25">
      <c r="B150" s="151" t="s">
        <v>45</v>
      </c>
      <c r="C150" s="172"/>
      <c r="D150" s="172"/>
      <c r="E150" s="172"/>
      <c r="F150" s="172"/>
      <c r="G150" s="172"/>
      <c r="H150" s="172"/>
      <c r="I150" s="173"/>
      <c r="J150" s="173"/>
      <c r="K150" s="173"/>
    </row>
    <row r="151" spans="2:11" x14ac:dyDescent="0.25">
      <c r="B151" s="152" t="s">
        <v>59</v>
      </c>
      <c r="C151" s="174">
        <v>11904</v>
      </c>
      <c r="D151" s="174">
        <v>0</v>
      </c>
      <c r="E151" s="174">
        <v>5688</v>
      </c>
      <c r="F151" s="174">
        <v>10579</v>
      </c>
      <c r="G151" s="174">
        <v>11344</v>
      </c>
      <c r="H151" s="174">
        <v>11706</v>
      </c>
      <c r="I151" s="175">
        <f t="shared" ref="I151:I163" si="32">IFERROR(H151/G151-1,"-")</f>
        <v>3.1911142454160712E-2</v>
      </c>
      <c r="J151" s="175">
        <f t="shared" ref="J151:J163" si="33">IFERROR(H151/C151-1,"-")</f>
        <v>-1.6633064516129004E-2</v>
      </c>
      <c r="K151" s="175">
        <f>H151/H151</f>
        <v>1</v>
      </c>
    </row>
    <row r="152" spans="2:11" x14ac:dyDescent="0.25">
      <c r="B152" s="155" t="s">
        <v>88</v>
      </c>
      <c r="C152" s="156">
        <v>6105</v>
      </c>
      <c r="D152" s="156">
        <v>0</v>
      </c>
      <c r="E152" s="156">
        <v>3943</v>
      </c>
      <c r="F152" s="156">
        <v>6639</v>
      </c>
      <c r="G152" s="156">
        <v>6234</v>
      </c>
      <c r="H152" s="156">
        <v>6382</v>
      </c>
      <c r="I152" s="157">
        <f t="shared" si="32"/>
        <v>2.374077638755212E-2</v>
      </c>
      <c r="J152" s="158">
        <f t="shared" si="33"/>
        <v>4.5372645372645293E-2</v>
      </c>
      <c r="K152" s="157">
        <f>H152/H151</f>
        <v>0.54519050059798391</v>
      </c>
    </row>
    <row r="153" spans="2:11" x14ac:dyDescent="0.25">
      <c r="B153" s="160" t="s">
        <v>94</v>
      </c>
      <c r="C153" s="161">
        <v>3592</v>
      </c>
      <c r="D153" s="161">
        <v>0</v>
      </c>
      <c r="E153" s="161">
        <v>3625</v>
      </c>
      <c r="F153" s="161">
        <v>4205</v>
      </c>
      <c r="G153" s="161">
        <v>4078</v>
      </c>
      <c r="H153" s="161">
        <v>4033</v>
      </c>
      <c r="I153" s="162">
        <f t="shared" si="32"/>
        <v>-1.103482099068176E-2</v>
      </c>
      <c r="J153" s="163">
        <f t="shared" si="33"/>
        <v>0.12277282850779514</v>
      </c>
      <c r="K153" s="162">
        <f>H153/H151</f>
        <v>0.34452417563642579</v>
      </c>
    </row>
    <row r="154" spans="2:11" x14ac:dyDescent="0.25">
      <c r="B154" s="160" t="s">
        <v>91</v>
      </c>
      <c r="C154" s="161">
        <v>2513</v>
      </c>
      <c r="D154" s="161">
        <v>0</v>
      </c>
      <c r="E154" s="161">
        <v>318</v>
      </c>
      <c r="F154" s="161">
        <v>2434</v>
      </c>
      <c r="G154" s="161">
        <v>2156</v>
      </c>
      <c r="H154" s="161">
        <v>2349</v>
      </c>
      <c r="I154" s="162">
        <f t="shared" si="32"/>
        <v>8.951762523191098E-2</v>
      </c>
      <c r="J154" s="163">
        <f t="shared" si="33"/>
        <v>-6.5260644647831323E-2</v>
      </c>
      <c r="K154" s="162">
        <f>H154/H151</f>
        <v>0.20066632496155817</v>
      </c>
    </row>
    <row r="155" spans="2:11" x14ac:dyDescent="0.25">
      <c r="B155" s="155" t="s">
        <v>98</v>
      </c>
      <c r="C155" s="156">
        <v>5799</v>
      </c>
      <c r="D155" s="156">
        <v>0</v>
      </c>
      <c r="E155" s="156">
        <v>1745</v>
      </c>
      <c r="F155" s="156">
        <v>3940</v>
      </c>
      <c r="G155" s="156">
        <v>5110</v>
      </c>
      <c r="H155" s="156">
        <v>5324</v>
      </c>
      <c r="I155" s="157">
        <f t="shared" si="32"/>
        <v>4.1878669275929647E-2</v>
      </c>
      <c r="J155" s="158">
        <f t="shared" si="33"/>
        <v>-8.1910674254181748E-2</v>
      </c>
      <c r="K155" s="157">
        <f>H155/H151</f>
        <v>0.45480949940201604</v>
      </c>
    </row>
    <row r="156" spans="2:11" x14ac:dyDescent="0.25">
      <c r="B156" s="160" t="s">
        <v>101</v>
      </c>
      <c r="C156" s="161">
        <v>1681</v>
      </c>
      <c r="D156" s="161">
        <v>0</v>
      </c>
      <c r="E156" s="161">
        <v>70</v>
      </c>
      <c r="F156" s="161">
        <v>1499</v>
      </c>
      <c r="G156" s="161">
        <v>1913</v>
      </c>
      <c r="H156" s="161">
        <v>1713</v>
      </c>
      <c r="I156" s="162">
        <f t="shared" si="32"/>
        <v>-0.10454783063251438</v>
      </c>
      <c r="J156" s="163">
        <f t="shared" si="33"/>
        <v>1.9036287923854811E-2</v>
      </c>
      <c r="K156" s="162">
        <f>H156/H151</f>
        <v>0.14633521271143005</v>
      </c>
    </row>
    <row r="157" spans="2:11" x14ac:dyDescent="0.25">
      <c r="B157" s="160" t="s">
        <v>104</v>
      </c>
      <c r="C157" s="161">
        <v>1864</v>
      </c>
      <c r="D157" s="161">
        <v>0</v>
      </c>
      <c r="E157" s="161">
        <v>272</v>
      </c>
      <c r="F157" s="161">
        <v>863</v>
      </c>
      <c r="G157" s="161">
        <v>833</v>
      </c>
      <c r="H157" s="161">
        <v>925</v>
      </c>
      <c r="I157" s="162">
        <f t="shared" si="32"/>
        <v>0.11044417767106851</v>
      </c>
      <c r="J157" s="163">
        <f t="shared" si="33"/>
        <v>-0.50375536480686689</v>
      </c>
      <c r="K157" s="162">
        <f>H157/H151</f>
        <v>7.9019306338629761E-2</v>
      </c>
    </row>
    <row r="158" spans="2:11" x14ac:dyDescent="0.25">
      <c r="B158" s="160" t="s">
        <v>107</v>
      </c>
      <c r="C158" s="161">
        <v>883</v>
      </c>
      <c r="D158" s="161">
        <v>0</v>
      </c>
      <c r="E158" s="161">
        <v>643</v>
      </c>
      <c r="F158" s="161">
        <v>491</v>
      </c>
      <c r="G158" s="161">
        <v>972</v>
      </c>
      <c r="H158" s="161">
        <v>978</v>
      </c>
      <c r="I158" s="162">
        <f t="shared" si="32"/>
        <v>6.1728395061728669E-3</v>
      </c>
      <c r="J158" s="163">
        <f t="shared" si="33"/>
        <v>0.10758776896942246</v>
      </c>
      <c r="K158" s="162">
        <f>H158/H151</f>
        <v>8.3546899026140445E-2</v>
      </c>
    </row>
    <row r="159" spans="2:11" x14ac:dyDescent="0.25">
      <c r="B159" s="160" t="s">
        <v>114</v>
      </c>
      <c r="C159" s="161">
        <v>87</v>
      </c>
      <c r="D159" s="161">
        <v>0</v>
      </c>
      <c r="E159" s="161">
        <v>59</v>
      </c>
      <c r="F159" s="161">
        <v>92</v>
      </c>
      <c r="G159" s="161">
        <v>127</v>
      </c>
      <c r="H159" s="161">
        <v>195</v>
      </c>
      <c r="I159" s="162">
        <f t="shared" si="32"/>
        <v>0.53543307086614167</v>
      </c>
      <c r="J159" s="163">
        <f t="shared" si="33"/>
        <v>1.2413793103448274</v>
      </c>
      <c r="K159" s="162">
        <f>H159/H151</f>
        <v>1.6658124038954381E-2</v>
      </c>
    </row>
    <row r="160" spans="2:11" x14ac:dyDescent="0.25">
      <c r="B160" s="160" t="s">
        <v>110</v>
      </c>
      <c r="C160" s="161">
        <v>118</v>
      </c>
      <c r="D160" s="161">
        <v>0</v>
      </c>
      <c r="E160" s="161">
        <v>66</v>
      </c>
      <c r="F160" s="161">
        <v>157</v>
      </c>
      <c r="G160" s="161">
        <v>160</v>
      </c>
      <c r="H160" s="161">
        <v>179</v>
      </c>
      <c r="I160" s="162">
        <f t="shared" si="32"/>
        <v>0.11874999999999991</v>
      </c>
      <c r="J160" s="163">
        <f t="shared" si="33"/>
        <v>0.51694915254237284</v>
      </c>
      <c r="K160" s="162">
        <f>H160/H151</f>
        <v>1.5291303604988895E-2</v>
      </c>
    </row>
    <row r="161" spans="2:11" x14ac:dyDescent="0.25">
      <c r="B161" s="160" t="s">
        <v>119</v>
      </c>
      <c r="C161" s="161">
        <v>3</v>
      </c>
      <c r="D161" s="161">
        <v>0</v>
      </c>
      <c r="E161" s="161">
        <v>1</v>
      </c>
      <c r="F161" s="161">
        <v>11</v>
      </c>
      <c r="G161" s="161">
        <v>33</v>
      </c>
      <c r="H161" s="161">
        <v>3</v>
      </c>
      <c r="I161" s="162">
        <f t="shared" si="32"/>
        <v>-0.90909090909090906</v>
      </c>
      <c r="J161" s="163">
        <f t="shared" si="33"/>
        <v>0</v>
      </c>
      <c r="K161" s="162">
        <f>H161/H151</f>
        <v>2.5627883136852895E-4</v>
      </c>
    </row>
    <row r="162" spans="2:11" x14ac:dyDescent="0.25">
      <c r="B162" s="160" t="s">
        <v>122</v>
      </c>
      <c r="C162" s="161">
        <v>3</v>
      </c>
      <c r="D162" s="161">
        <v>0</v>
      </c>
      <c r="E162" s="161">
        <v>23</v>
      </c>
      <c r="F162" s="161">
        <v>12</v>
      </c>
      <c r="G162" s="161">
        <v>5</v>
      </c>
      <c r="H162" s="161">
        <v>3</v>
      </c>
      <c r="I162" s="162">
        <f t="shared" si="32"/>
        <v>-0.4</v>
      </c>
      <c r="J162" s="163">
        <f t="shared" si="33"/>
        <v>0</v>
      </c>
      <c r="K162" s="162">
        <f>H162/H151</f>
        <v>2.5627883136852895E-4</v>
      </c>
    </row>
    <row r="163" spans="2:11" x14ac:dyDescent="0.25">
      <c r="B163" s="166" t="s">
        <v>136</v>
      </c>
      <c r="C163" s="167">
        <f t="shared" ref="C163:H163" si="34">C155-SUM(C156:C162)</f>
        <v>1160</v>
      </c>
      <c r="D163" s="167">
        <f t="shared" si="34"/>
        <v>0</v>
      </c>
      <c r="E163" s="167">
        <f t="shared" si="34"/>
        <v>611</v>
      </c>
      <c r="F163" s="167">
        <f t="shared" si="34"/>
        <v>815</v>
      </c>
      <c r="G163" s="167">
        <f t="shared" si="34"/>
        <v>1067</v>
      </c>
      <c r="H163" s="167">
        <f t="shared" si="34"/>
        <v>1328</v>
      </c>
      <c r="I163" s="168">
        <f t="shared" si="32"/>
        <v>0.24461105904404867</v>
      </c>
      <c r="J163" s="169">
        <f t="shared" si="33"/>
        <v>0.14482758620689662</v>
      </c>
      <c r="K163" s="168">
        <f>H163/H151</f>
        <v>0.11344609601913548</v>
      </c>
    </row>
    <row r="164" spans="2:11" x14ac:dyDescent="0.25">
      <c r="C164" s="77"/>
      <c r="D164" s="77"/>
      <c r="E164" s="77"/>
      <c r="F164" s="77"/>
      <c r="G164" s="77"/>
      <c r="H164" s="77"/>
      <c r="I164" s="77"/>
    </row>
    <row r="165" spans="2:11" x14ac:dyDescent="0.25">
      <c r="B165" s="103" t="s">
        <v>30</v>
      </c>
      <c r="C165" s="103"/>
      <c r="D165" s="103"/>
      <c r="E165" s="103"/>
      <c r="F165" s="103"/>
      <c r="G165" s="103"/>
      <c r="H165" s="103"/>
      <c r="I165" s="103"/>
      <c r="J165" s="103"/>
      <c r="K165" s="103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65D18-A5D7-4CF0-B3A1-F4A1EEFAE310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5" t="s">
        <v>212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0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1" t="s">
        <v>213</v>
      </c>
      <c r="F6" s="11" t="s">
        <v>214</v>
      </c>
      <c r="G6" s="11" t="s">
        <v>215</v>
      </c>
      <c r="H6" s="11" t="s">
        <v>216</v>
      </c>
      <c r="I6" s="11" t="s">
        <v>217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4" x14ac:dyDescent="0.25">
      <c r="B7" s="266" t="s">
        <v>36</v>
      </c>
      <c r="C7" s="269" t="s">
        <v>5</v>
      </c>
      <c r="D7" s="13" t="s">
        <v>26</v>
      </c>
      <c r="E7" s="14">
        <v>147295</v>
      </c>
      <c r="F7" s="14">
        <v>42014</v>
      </c>
      <c r="G7" s="14">
        <v>145846</v>
      </c>
      <c r="H7" s="14">
        <v>150325</v>
      </c>
      <c r="I7" s="14">
        <v>161561</v>
      </c>
      <c r="J7" s="15">
        <f>I7/H7-1</f>
        <v>7.4744719773823354E-2</v>
      </c>
      <c r="K7" s="14">
        <f>I7-H7</f>
        <v>11236</v>
      </c>
      <c r="L7" s="15">
        <f>I7/E7-1</f>
        <v>9.6853253674598516E-2</v>
      </c>
      <c r="M7" s="14">
        <f>I7-E7</f>
        <v>14266</v>
      </c>
      <c r="N7" s="16">
        <f>I7/$I$7</f>
        <v>1</v>
      </c>
    </row>
    <row r="8" spans="2:14" x14ac:dyDescent="0.25">
      <c r="B8" s="267"/>
      <c r="C8" s="270"/>
      <c r="D8" s="17" t="s">
        <v>27</v>
      </c>
      <c r="E8" s="18">
        <v>113491</v>
      </c>
      <c r="F8" s="18">
        <v>33362</v>
      </c>
      <c r="G8" s="18">
        <v>125144</v>
      </c>
      <c r="H8" s="18">
        <v>124155</v>
      </c>
      <c r="I8" s="18">
        <v>132737</v>
      </c>
      <c r="J8" s="19">
        <f t="shared" ref="J8:J20" si="0">I8/H8-1</f>
        <v>6.9123273327695189E-2</v>
      </c>
      <c r="K8" s="18">
        <f t="shared" ref="K8:K17" si="1">I8-H8</f>
        <v>8582</v>
      </c>
      <c r="L8" s="19">
        <f t="shared" ref="L8:L20" si="2">I8/E8-1</f>
        <v>0.16958172894766976</v>
      </c>
      <c r="M8" s="18">
        <f t="shared" ref="M8:M17" si="3">I8-E8</f>
        <v>19246</v>
      </c>
      <c r="N8" s="20">
        <f>I8/$I$7</f>
        <v>0.82159060664393013</v>
      </c>
    </row>
    <row r="9" spans="2:14" x14ac:dyDescent="0.25">
      <c r="B9" s="267"/>
      <c r="C9" s="271"/>
      <c r="D9" s="21" t="s">
        <v>28</v>
      </c>
      <c r="E9" s="22">
        <v>33804</v>
      </c>
      <c r="F9" s="22">
        <v>8652</v>
      </c>
      <c r="G9" s="22">
        <v>20702</v>
      </c>
      <c r="H9" s="22">
        <v>26170</v>
      </c>
      <c r="I9" s="22">
        <v>28824</v>
      </c>
      <c r="J9" s="23">
        <f>IFERROR(I9/H9-1,"-")</f>
        <v>0.10141383263278558</v>
      </c>
      <c r="K9" s="22">
        <f>IFERROR(I9-H9,"-")</f>
        <v>2654</v>
      </c>
      <c r="L9" s="23">
        <f>IFERROR(I9/E9-1,"-")</f>
        <v>-0.14731984380546681</v>
      </c>
      <c r="M9" s="22">
        <f>IFERROR(I9-E9,"-")</f>
        <v>-4980</v>
      </c>
      <c r="N9" s="23">
        <f>IFERROR(I9/$I$7,"-")</f>
        <v>0.17840939335606984</v>
      </c>
    </row>
    <row r="10" spans="2:14" x14ac:dyDescent="0.25">
      <c r="B10" s="267"/>
      <c r="C10" s="272" t="s">
        <v>313</v>
      </c>
      <c r="D10" s="24" t="s">
        <v>26</v>
      </c>
      <c r="E10" s="25">
        <v>174128</v>
      </c>
      <c r="F10" s="25">
        <v>46850</v>
      </c>
      <c r="G10" s="25">
        <v>173757</v>
      </c>
      <c r="H10" s="25">
        <v>180265</v>
      </c>
      <c r="I10" s="25">
        <v>191773</v>
      </c>
      <c r="J10" s="26">
        <f t="shared" si="0"/>
        <v>6.3839347627104637E-2</v>
      </c>
      <c r="K10" s="25">
        <f t="shared" si="1"/>
        <v>11508</v>
      </c>
      <c r="L10" s="26">
        <f t="shared" si="2"/>
        <v>0.10133350179178535</v>
      </c>
      <c r="M10" s="25">
        <f t="shared" si="3"/>
        <v>17645</v>
      </c>
      <c r="N10" s="16">
        <f>I10/$I$10</f>
        <v>1</v>
      </c>
    </row>
    <row r="11" spans="2:14" x14ac:dyDescent="0.25">
      <c r="B11" s="267"/>
      <c r="C11" s="273"/>
      <c r="D11" s="4" t="s">
        <v>27</v>
      </c>
      <c r="E11" s="27">
        <v>134411</v>
      </c>
      <c r="F11" s="27">
        <v>37240</v>
      </c>
      <c r="G11" s="27">
        <v>148257</v>
      </c>
      <c r="H11" s="27">
        <v>148577</v>
      </c>
      <c r="I11" s="27">
        <v>157609</v>
      </c>
      <c r="J11" s="28">
        <f t="shared" si="0"/>
        <v>6.0790028066255219E-2</v>
      </c>
      <c r="K11" s="27">
        <f t="shared" si="1"/>
        <v>9032</v>
      </c>
      <c r="L11" s="28">
        <f t="shared" si="2"/>
        <v>0.1725900409936687</v>
      </c>
      <c r="M11" s="27">
        <f t="shared" si="3"/>
        <v>23198</v>
      </c>
      <c r="N11" s="29">
        <f>I11/$I$10</f>
        <v>0.82185187695869599</v>
      </c>
    </row>
    <row r="12" spans="2:14" x14ac:dyDescent="0.25">
      <c r="B12" s="267"/>
      <c r="C12" s="274"/>
      <c r="D12" s="30" t="s">
        <v>28</v>
      </c>
      <c r="E12" s="31">
        <v>39717</v>
      </c>
      <c r="F12" s="31">
        <v>9610</v>
      </c>
      <c r="G12" s="31">
        <v>25500</v>
      </c>
      <c r="H12" s="31">
        <v>31688</v>
      </c>
      <c r="I12" s="31">
        <v>34164</v>
      </c>
      <c r="J12" s="32">
        <f>IFERROR(I12/H12-1,"-")</f>
        <v>7.8136834132794819E-2</v>
      </c>
      <c r="K12" s="31">
        <f>IFERROR(I12-H12,"-")</f>
        <v>2476</v>
      </c>
      <c r="L12" s="32">
        <f>IFERROR(I12/E12-1,"-")</f>
        <v>-0.13981418536143209</v>
      </c>
      <c r="M12" s="31">
        <f>IFERROR(I12-E12,"-")</f>
        <v>-5553</v>
      </c>
      <c r="N12" s="32">
        <f>IFERROR(I12/$I$10,"-")</f>
        <v>0.17814812304130404</v>
      </c>
    </row>
    <row r="13" spans="2:14" x14ac:dyDescent="0.25">
      <c r="B13" s="267"/>
      <c r="C13" s="269" t="s">
        <v>18</v>
      </c>
      <c r="D13" s="13" t="s">
        <v>26</v>
      </c>
      <c r="E13" s="14">
        <v>983762</v>
      </c>
      <c r="F13" s="14">
        <v>187306</v>
      </c>
      <c r="G13" s="14">
        <v>995707</v>
      </c>
      <c r="H13" s="14">
        <v>1038688</v>
      </c>
      <c r="I13" s="14">
        <v>1088673</v>
      </c>
      <c r="J13" s="15">
        <f t="shared" si="0"/>
        <v>4.8123209279398615E-2</v>
      </c>
      <c r="K13" s="14">
        <f t="shared" si="1"/>
        <v>49985</v>
      </c>
      <c r="L13" s="15">
        <f t="shared" si="2"/>
        <v>0.10664266357106689</v>
      </c>
      <c r="M13" s="14">
        <f t="shared" si="3"/>
        <v>104911</v>
      </c>
      <c r="N13" s="16">
        <f>I13/$I$13</f>
        <v>1</v>
      </c>
    </row>
    <row r="14" spans="2:14" x14ac:dyDescent="0.25">
      <c r="B14" s="267"/>
      <c r="C14" s="270"/>
      <c r="D14" s="17" t="s">
        <v>27</v>
      </c>
      <c r="E14" s="18">
        <v>772704</v>
      </c>
      <c r="F14" s="18">
        <v>155069</v>
      </c>
      <c r="G14" s="18">
        <v>838796</v>
      </c>
      <c r="H14" s="18">
        <v>859689</v>
      </c>
      <c r="I14" s="18">
        <v>895119</v>
      </c>
      <c r="J14" s="19">
        <f t="shared" si="0"/>
        <v>4.1212578036941228E-2</v>
      </c>
      <c r="K14" s="18">
        <f t="shared" si="1"/>
        <v>35430</v>
      </c>
      <c r="L14" s="19">
        <f t="shared" si="2"/>
        <v>0.15842418312833884</v>
      </c>
      <c r="M14" s="18">
        <f t="shared" si="3"/>
        <v>122415</v>
      </c>
      <c r="N14" s="20">
        <f>I14/$I$13</f>
        <v>0.82221107715539932</v>
      </c>
    </row>
    <row r="15" spans="2:14" x14ac:dyDescent="0.25">
      <c r="B15" s="267"/>
      <c r="C15" s="271"/>
      <c r="D15" s="21" t="s">
        <v>28</v>
      </c>
      <c r="E15" s="22">
        <v>211058</v>
      </c>
      <c r="F15" s="22">
        <v>32237</v>
      </c>
      <c r="G15" s="22">
        <v>156911</v>
      </c>
      <c r="H15" s="22">
        <v>178999</v>
      </c>
      <c r="I15" s="22">
        <v>193554</v>
      </c>
      <c r="J15" s="23">
        <f>IFERROR(I15/H15-1,"-")</f>
        <v>8.1313303426276073E-2</v>
      </c>
      <c r="K15" s="22">
        <f>IFERROR(I15-H15,"-")</f>
        <v>14555</v>
      </c>
      <c r="L15" s="23">
        <f>IFERROR(I15/E15-1,"-")</f>
        <v>-8.2934548797013119E-2</v>
      </c>
      <c r="M15" s="22">
        <f>IFERROR(I15-E15,"-")</f>
        <v>-17504</v>
      </c>
      <c r="N15" s="23">
        <f>IFERROR(I15/$I$13,"-")</f>
        <v>0.17778892284460071</v>
      </c>
    </row>
    <row r="16" spans="2:14" x14ac:dyDescent="0.25">
      <c r="B16" s="267"/>
      <c r="C16" s="272" t="s">
        <v>19</v>
      </c>
      <c r="D16" s="24" t="s">
        <v>26</v>
      </c>
      <c r="E16" s="33">
        <v>6.6788553582945793</v>
      </c>
      <c r="F16" s="33">
        <v>4.458180606464512</v>
      </c>
      <c r="G16" s="33">
        <v>6.827112159401012</v>
      </c>
      <c r="H16" s="33">
        <v>6.9096158323632126</v>
      </c>
      <c r="I16" s="33">
        <v>6.7384641095313844</v>
      </c>
      <c r="J16" s="34">
        <f t="shared" si="0"/>
        <v>-2.4770077958631065E-2</v>
      </c>
      <c r="K16" s="35">
        <f t="shared" si="1"/>
        <v>-0.17115172283182822</v>
      </c>
      <c r="L16" s="34">
        <f t="shared" si="2"/>
        <v>8.9249950835925684E-3</v>
      </c>
      <c r="M16" s="35">
        <f t="shared" si="3"/>
        <v>5.9608751236805091E-2</v>
      </c>
      <c r="N16" s="36"/>
    </row>
    <row r="17" spans="2:14" x14ac:dyDescent="0.25">
      <c r="B17" s="267"/>
      <c r="C17" s="273"/>
      <c r="D17" s="4" t="s">
        <v>27</v>
      </c>
      <c r="E17" s="37">
        <f>E14/E8</f>
        <v>6.8085046391343811</v>
      </c>
      <c r="F17" s="37">
        <f t="shared" ref="F17:I17" si="4">F14/F8</f>
        <v>4.6480726575145379</v>
      </c>
      <c r="G17" s="37">
        <f t="shared" si="4"/>
        <v>6.7026465511730491</v>
      </c>
      <c r="H17" s="37">
        <f t="shared" si="4"/>
        <v>6.924320405944183</v>
      </c>
      <c r="I17" s="37">
        <f t="shared" si="4"/>
        <v>6.7435530409757645</v>
      </c>
      <c r="J17" s="38">
        <f t="shared" si="0"/>
        <v>-2.6106152571050645E-2</v>
      </c>
      <c r="K17" s="39">
        <f t="shared" si="1"/>
        <v>-0.1807673649684185</v>
      </c>
      <c r="L17" s="38">
        <f t="shared" si="2"/>
        <v>-9.5397743853009587E-3</v>
      </c>
      <c r="M17" s="39">
        <f t="shared" si="3"/>
        <v>-6.4951598158616619E-2</v>
      </c>
      <c r="N17" s="40"/>
    </row>
    <row r="18" spans="2:14" x14ac:dyDescent="0.25">
      <c r="B18" s="267"/>
      <c r="C18" s="274"/>
      <c r="D18" s="30" t="s">
        <v>28</v>
      </c>
      <c r="E18" s="41">
        <f>IFERROR(E15/E9,"-")</f>
        <v>6.2435806413442192</v>
      </c>
      <c r="F18" s="41">
        <f t="shared" ref="F18:I18" si="5">IFERROR(F15/F9,"-")</f>
        <v>3.7259593157651412</v>
      </c>
      <c r="G18" s="41">
        <f t="shared" si="5"/>
        <v>7.5795092261617238</v>
      </c>
      <c r="H18" s="41">
        <f t="shared" si="5"/>
        <v>6.8398547955674438</v>
      </c>
      <c r="I18" s="41">
        <f t="shared" si="5"/>
        <v>6.7150291423813488</v>
      </c>
      <c r="J18" s="32">
        <f>IFERROR(I18/H18-1,"-")</f>
        <v>-1.8249751919731994E-2</v>
      </c>
      <c r="K18" s="31">
        <f>IFERROR(I18-H18,"-")</f>
        <v>-0.12482565318609495</v>
      </c>
      <c r="L18" s="32">
        <f>IFERROR(I18/E18-1,"-")</f>
        <v>7.5509315586517189E-2</v>
      </c>
      <c r="M18" s="31">
        <f>IFERROR(I18-E18,"-")</f>
        <v>0.47144850103712965</v>
      </c>
      <c r="N18" s="32"/>
    </row>
    <row r="19" spans="2:14" x14ac:dyDescent="0.25">
      <c r="B19" s="267"/>
      <c r="C19" s="275" t="s">
        <v>307</v>
      </c>
      <c r="D19" s="13" t="s">
        <v>26</v>
      </c>
      <c r="E19" s="16">
        <v>0.69900000000000007</v>
      </c>
      <c r="F19" s="16">
        <v>0.3014</v>
      </c>
      <c r="G19" s="16">
        <v>0.72030000000000005</v>
      </c>
      <c r="H19" s="16">
        <v>0.73370000000000002</v>
      </c>
      <c r="I19" s="16">
        <v>0.76329999999999998</v>
      </c>
      <c r="J19" s="15">
        <f t="shared" si="0"/>
        <v>4.0343464631320547E-2</v>
      </c>
      <c r="K19" s="42">
        <f>(I19-H19)*100</f>
        <v>2.959999999999996</v>
      </c>
      <c r="L19" s="15">
        <f t="shared" si="2"/>
        <v>9.1988555078683643E-2</v>
      </c>
      <c r="M19" s="42">
        <f>(I19-E19)*100</f>
        <v>6.4299999999999908</v>
      </c>
      <c r="N19" s="16"/>
    </row>
    <row r="20" spans="2:14" x14ac:dyDescent="0.25">
      <c r="B20" s="267"/>
      <c r="C20" s="276"/>
      <c r="D20" s="17" t="s">
        <v>27</v>
      </c>
      <c r="E20" s="20">
        <v>0.75670000000000004</v>
      </c>
      <c r="F20" s="20">
        <v>0.36119999999999997</v>
      </c>
      <c r="G20" s="20">
        <v>0.77670000000000006</v>
      </c>
      <c r="H20" s="20">
        <v>0.80019999999999991</v>
      </c>
      <c r="I20" s="20">
        <v>0.82900000000000007</v>
      </c>
      <c r="J20" s="19">
        <f t="shared" si="0"/>
        <v>3.5991002249437853E-2</v>
      </c>
      <c r="K20" s="43">
        <f>(I20-H20)*100</f>
        <v>2.8800000000000159</v>
      </c>
      <c r="L20" s="19">
        <f t="shared" si="2"/>
        <v>9.5546451698163004E-2</v>
      </c>
      <c r="M20" s="43">
        <f>(I20-E20)*100</f>
        <v>7.2300000000000031</v>
      </c>
      <c r="N20" s="20"/>
    </row>
    <row r="21" spans="2:14" x14ac:dyDescent="0.25">
      <c r="B21" s="267"/>
      <c r="C21" s="277"/>
      <c r="D21" s="21" t="s">
        <v>28</v>
      </c>
      <c r="E21" s="23">
        <v>0.5464</v>
      </c>
      <c r="F21" s="23">
        <v>0.16789999999999999</v>
      </c>
      <c r="G21" s="23">
        <v>0.51890000000000003</v>
      </c>
      <c r="H21" s="23">
        <v>0.52439999999999998</v>
      </c>
      <c r="I21" s="23">
        <v>0.55859999999999999</v>
      </c>
      <c r="J21" s="23">
        <f>IFERROR(I21/H21-1,"-")</f>
        <v>6.5217391304347894E-2</v>
      </c>
      <c r="K21" s="22">
        <f>IFERROR(I21-H21,"-")</f>
        <v>3.4200000000000008E-2</v>
      </c>
      <c r="L21" s="23">
        <f>IFERROR(I21/E21-1,"-")</f>
        <v>2.2327964860907823E-2</v>
      </c>
      <c r="M21" s="22">
        <f>IFERROR(I21-E21,"-")</f>
        <v>1.2199999999999989E-2</v>
      </c>
      <c r="N21" s="44"/>
    </row>
    <row r="22" spans="2:14" x14ac:dyDescent="0.25">
      <c r="B22" s="267"/>
      <c r="C22" s="278" t="s">
        <v>29</v>
      </c>
      <c r="D22" s="24" t="s">
        <v>26</v>
      </c>
      <c r="E22" s="25">
        <v>45400</v>
      </c>
      <c r="F22" s="25">
        <v>20045</v>
      </c>
      <c r="G22" s="25">
        <v>44594</v>
      </c>
      <c r="H22" s="25">
        <v>45668</v>
      </c>
      <c r="I22" s="25">
        <v>46009</v>
      </c>
      <c r="J22" s="34">
        <f>I22/H22-1</f>
        <v>7.46693527196296E-3</v>
      </c>
      <c r="K22" s="25">
        <f>I22-H22</f>
        <v>341</v>
      </c>
      <c r="L22" s="34">
        <f>I22/E22-1</f>
        <v>1.3414096916299467E-2</v>
      </c>
      <c r="M22" s="25">
        <f>I22-E22</f>
        <v>609</v>
      </c>
      <c r="N22" s="36">
        <f>I22/$I$22</f>
        <v>1</v>
      </c>
    </row>
    <row r="23" spans="2:14" x14ac:dyDescent="0.25">
      <c r="B23" s="267"/>
      <c r="C23" s="279"/>
      <c r="D23" s="4" t="s">
        <v>27</v>
      </c>
      <c r="E23" s="27">
        <v>32940</v>
      </c>
      <c r="F23" s="27">
        <v>13850</v>
      </c>
      <c r="G23" s="27">
        <v>34839</v>
      </c>
      <c r="H23" s="27">
        <v>34658</v>
      </c>
      <c r="I23" s="27">
        <v>34832</v>
      </c>
      <c r="J23" s="38">
        <f>I23/H23-1</f>
        <v>5.0204858907034744E-3</v>
      </c>
      <c r="K23" s="27">
        <f>I23-H23</f>
        <v>174</v>
      </c>
      <c r="L23" s="38">
        <f>I23/E23-1</f>
        <v>5.7437765634486881E-2</v>
      </c>
      <c r="M23" s="27">
        <f>I23-E23</f>
        <v>1892</v>
      </c>
      <c r="N23" s="40">
        <f>I23/$I$22</f>
        <v>0.75706926905605421</v>
      </c>
    </row>
    <row r="24" spans="2:14" x14ac:dyDescent="0.25">
      <c r="B24" s="268"/>
      <c r="C24" s="280"/>
      <c r="D24" s="30" t="s">
        <v>28</v>
      </c>
      <c r="E24" s="31">
        <v>12460</v>
      </c>
      <c r="F24" s="31">
        <v>6195</v>
      </c>
      <c r="G24" s="31">
        <v>9755</v>
      </c>
      <c r="H24" s="31">
        <v>11010</v>
      </c>
      <c r="I24" s="31">
        <v>11177</v>
      </c>
      <c r="J24" s="32">
        <f>IFERROR(I24/H24-1,"-")</f>
        <v>1.5168029064486888E-2</v>
      </c>
      <c r="K24" s="31">
        <f>IFERROR(I24-H24,"-")</f>
        <v>167</v>
      </c>
      <c r="L24" s="32">
        <f>IFERROR(I24/E24-1,"-")</f>
        <v>-0.10296950240770464</v>
      </c>
      <c r="M24" s="31">
        <f>IFERROR(I24-E24,"-")</f>
        <v>-1283</v>
      </c>
      <c r="N24" s="32">
        <f>IFERROR(I24/$I$22,"-")</f>
        <v>0.24293073094394574</v>
      </c>
    </row>
    <row r="25" spans="2:14" ht="7.5" customHeight="1" x14ac:dyDescent="0.25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45"/>
    </row>
    <row r="26" spans="2:14" ht="30" customHeight="1" x14ac:dyDescent="0.25">
      <c r="B26" s="263" t="s">
        <v>314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</row>
    <row r="29" spans="2:14" ht="21.75" customHeight="1" thickBot="1" x14ac:dyDescent="0.3">
      <c r="B29" s="265" t="s">
        <v>212</v>
      </c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10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1" t="s">
        <v>218</v>
      </c>
      <c r="F31" s="11" t="s">
        <v>219</v>
      </c>
      <c r="G31" s="11" t="s">
        <v>220</v>
      </c>
      <c r="H31" s="11" t="s">
        <v>221</v>
      </c>
      <c r="I31" s="11" t="s">
        <v>222</v>
      </c>
      <c r="J31" s="12" t="str">
        <f>CONCATENATE("var. ",RIGHT(I31,2),"/",RIGHT(H31,2))</f>
        <v>var. 24/23</v>
      </c>
      <c r="K31" s="12" t="str">
        <f>CONCATENATE("dif. ",RIGHT(I31,2),"/",RIGHT(H31,2))</f>
        <v>dif. 24/23</v>
      </c>
      <c r="L31" s="12" t="str">
        <f>CONCATENATE("var. ",RIGHT(I31,2),"/",RIGHT(E31,2))</f>
        <v>var. 24/19</v>
      </c>
      <c r="M31" s="12" t="str">
        <f>CONCATENATE("dif. ",RIGHT(I31,2),"/",RIGHT(E31,2))</f>
        <v>dif. 24/19</v>
      </c>
      <c r="N31" s="12" t="str">
        <f>CONCATENATE("cuota ",I31)</f>
        <v>cuota acumulado a mayo 2024</v>
      </c>
    </row>
    <row r="32" spans="2:14" ht="15" customHeight="1" x14ac:dyDescent="0.25">
      <c r="B32" s="266" t="s">
        <v>36</v>
      </c>
      <c r="C32" s="269" t="s">
        <v>5</v>
      </c>
      <c r="D32" s="13" t="s">
        <v>26</v>
      </c>
      <c r="E32" s="47">
        <v>718372</v>
      </c>
      <c r="F32" s="47">
        <v>134314</v>
      </c>
      <c r="G32" s="47">
        <v>683221</v>
      </c>
      <c r="H32" s="47">
        <v>758695</v>
      </c>
      <c r="I32" s="47">
        <v>801852</v>
      </c>
      <c r="J32" s="15">
        <f>I32/H32-1</f>
        <v>5.6883200759198393E-2</v>
      </c>
      <c r="K32" s="14">
        <f>I32-H32</f>
        <v>43157</v>
      </c>
      <c r="L32" s="15">
        <f>I32/E32-1</f>
        <v>0.11620720183971534</v>
      </c>
      <c r="M32" s="14">
        <f>I32-E32</f>
        <v>83480</v>
      </c>
      <c r="N32" s="16">
        <f>I32/$I$32</f>
        <v>1</v>
      </c>
    </row>
    <row r="33" spans="1:14" x14ac:dyDescent="0.25">
      <c r="B33" s="267"/>
      <c r="C33" s="270"/>
      <c r="D33" s="17" t="s">
        <v>27</v>
      </c>
      <c r="E33" s="48">
        <v>554976</v>
      </c>
      <c r="F33" s="48">
        <v>106333</v>
      </c>
      <c r="G33" s="48">
        <v>589877</v>
      </c>
      <c r="H33" s="48">
        <v>623197</v>
      </c>
      <c r="I33" s="48">
        <v>652775</v>
      </c>
      <c r="J33" s="19">
        <f t="shared" ref="J33:J45" si="6">I33/H33-1</f>
        <v>4.7461717562825134E-2</v>
      </c>
      <c r="K33" s="18">
        <f t="shared" ref="K33:K42" si="7">I33-H33</f>
        <v>29578</v>
      </c>
      <c r="L33" s="19">
        <f t="shared" ref="L33:L45" si="8">I33/E33-1</f>
        <v>0.17622203482673116</v>
      </c>
      <c r="M33" s="18">
        <f t="shared" ref="M33:M42" si="9">I33-E33</f>
        <v>97799</v>
      </c>
      <c r="N33" s="20">
        <f>I33/$I$32</f>
        <v>0.81408414520385308</v>
      </c>
    </row>
    <row r="34" spans="1:14" x14ac:dyDescent="0.25">
      <c r="B34" s="267"/>
      <c r="C34" s="271"/>
      <c r="D34" s="21" t="s">
        <v>28</v>
      </c>
      <c r="E34" s="22">
        <v>163396</v>
      </c>
      <c r="F34" s="22">
        <v>27981</v>
      </c>
      <c r="G34" s="22">
        <v>93344</v>
      </c>
      <c r="H34" s="22">
        <v>135498</v>
      </c>
      <c r="I34" s="22">
        <v>149077</v>
      </c>
      <c r="J34" s="23">
        <f>IFERROR(I34/H34-1,"-")</f>
        <v>0.10021550133581303</v>
      </c>
      <c r="K34" s="22">
        <f>IFERROR(I34-H34,"-")</f>
        <v>13579</v>
      </c>
      <c r="L34" s="23">
        <f>IFERROR(I34/E34-1,"-")</f>
        <v>-8.763372420377491E-2</v>
      </c>
      <c r="M34" s="22">
        <f>IFERROR(I34-E34,"-")</f>
        <v>-14319</v>
      </c>
      <c r="N34" s="23">
        <f>IFERROR(I34/I32,"-")</f>
        <v>0.18591585479614692</v>
      </c>
    </row>
    <row r="35" spans="1:14" x14ac:dyDescent="0.25">
      <c r="B35" s="267"/>
      <c r="C35" s="272" t="s">
        <v>313</v>
      </c>
      <c r="D35" s="24" t="s">
        <v>26</v>
      </c>
      <c r="E35" s="49">
        <v>869327</v>
      </c>
      <c r="F35" s="49">
        <v>154973</v>
      </c>
      <c r="G35" s="49">
        <v>820890</v>
      </c>
      <c r="H35" s="49">
        <v>916524</v>
      </c>
      <c r="I35" s="49">
        <v>970339</v>
      </c>
      <c r="J35" s="26">
        <f t="shared" si="6"/>
        <v>5.8716411135987689E-2</v>
      </c>
      <c r="K35" s="25">
        <f t="shared" si="7"/>
        <v>53815</v>
      </c>
      <c r="L35" s="26">
        <f t="shared" si="8"/>
        <v>0.1161956317933297</v>
      </c>
      <c r="M35" s="25">
        <f t="shared" si="9"/>
        <v>101012</v>
      </c>
      <c r="N35" s="16">
        <f>I35/$I$35</f>
        <v>1</v>
      </c>
    </row>
    <row r="36" spans="1:14" x14ac:dyDescent="0.25">
      <c r="B36" s="267"/>
      <c r="C36" s="273"/>
      <c r="D36" s="4" t="s">
        <v>27</v>
      </c>
      <c r="E36" s="50">
        <v>672982</v>
      </c>
      <c r="F36" s="50">
        <v>122799</v>
      </c>
      <c r="G36" s="50">
        <v>704806</v>
      </c>
      <c r="H36" s="50">
        <v>749901</v>
      </c>
      <c r="I36" s="50">
        <v>787489</v>
      </c>
      <c r="J36" s="28">
        <f t="shared" si="6"/>
        <v>5.0123949694693026E-2</v>
      </c>
      <c r="K36" s="27">
        <f t="shared" si="7"/>
        <v>37588</v>
      </c>
      <c r="L36" s="28">
        <f t="shared" si="8"/>
        <v>0.17014868153977369</v>
      </c>
      <c r="M36" s="27">
        <f t="shared" si="9"/>
        <v>114507</v>
      </c>
      <c r="N36" s="29">
        <f>I36/$I$35</f>
        <v>0.81156070198147245</v>
      </c>
    </row>
    <row r="37" spans="1:14" x14ac:dyDescent="0.25">
      <c r="B37" s="267"/>
      <c r="C37" s="274"/>
      <c r="D37" s="30" t="s">
        <v>28</v>
      </c>
      <c r="E37" s="31">
        <v>196345</v>
      </c>
      <c r="F37" s="31">
        <v>32174</v>
      </c>
      <c r="G37" s="31">
        <v>116084</v>
      </c>
      <c r="H37" s="31">
        <v>166623</v>
      </c>
      <c r="I37" s="31">
        <v>182850</v>
      </c>
      <c r="J37" s="32">
        <f>IFERROR(I37/H37-1,"-")</f>
        <v>9.7387515529068658E-2</v>
      </c>
      <c r="K37" s="31">
        <f>IFERROR(I37-H37,"-")</f>
        <v>16227</v>
      </c>
      <c r="L37" s="32">
        <f>IFERROR(I37/E37-1,"-")</f>
        <v>-6.8731060123761734E-2</v>
      </c>
      <c r="M37" s="31">
        <f>IFERROR(I37-E37,"-")</f>
        <v>-13495</v>
      </c>
      <c r="N37" s="32">
        <f>IFERROR(I37/I35,"-")</f>
        <v>0.18843929801852755</v>
      </c>
    </row>
    <row r="38" spans="1:14" x14ac:dyDescent="0.25">
      <c r="B38" s="267"/>
      <c r="C38" s="269" t="s">
        <v>18</v>
      </c>
      <c r="D38" s="13" t="s">
        <v>26</v>
      </c>
      <c r="E38" s="47">
        <v>5272128</v>
      </c>
      <c r="F38" s="47">
        <v>667222</v>
      </c>
      <c r="G38" s="47">
        <v>4868672</v>
      </c>
      <c r="H38" s="47">
        <v>5427808</v>
      </c>
      <c r="I38" s="47">
        <v>5660857</v>
      </c>
      <c r="J38" s="15">
        <f t="shared" si="6"/>
        <v>4.2936117121312956E-2</v>
      </c>
      <c r="K38" s="14">
        <f t="shared" si="7"/>
        <v>233049</v>
      </c>
      <c r="L38" s="15">
        <f t="shared" si="8"/>
        <v>7.3732845636524713E-2</v>
      </c>
      <c r="M38" s="14">
        <f t="shared" si="9"/>
        <v>388729</v>
      </c>
      <c r="N38" s="16">
        <f>I38/$I$38</f>
        <v>1</v>
      </c>
    </row>
    <row r="39" spans="1:14" x14ac:dyDescent="0.25">
      <c r="B39" s="267"/>
      <c r="C39" s="270"/>
      <c r="D39" s="17" t="s">
        <v>27</v>
      </c>
      <c r="E39" s="48">
        <v>4076443</v>
      </c>
      <c r="F39" s="48">
        <v>539464</v>
      </c>
      <c r="G39" s="48">
        <v>4095681</v>
      </c>
      <c r="H39" s="48">
        <v>4391399</v>
      </c>
      <c r="I39" s="48">
        <v>4547167</v>
      </c>
      <c r="J39" s="19">
        <f t="shared" si="6"/>
        <v>3.5471156230622691E-2</v>
      </c>
      <c r="K39" s="18">
        <f t="shared" si="7"/>
        <v>155768</v>
      </c>
      <c r="L39" s="19">
        <f t="shared" si="8"/>
        <v>0.11547420140549014</v>
      </c>
      <c r="M39" s="18">
        <f t="shared" si="9"/>
        <v>470724</v>
      </c>
      <c r="N39" s="20">
        <f>I39/$I$38</f>
        <v>0.80326477068754787</v>
      </c>
    </row>
    <row r="40" spans="1:14" x14ac:dyDescent="0.25">
      <c r="B40" s="267"/>
      <c r="C40" s="271"/>
      <c r="D40" s="21" t="s">
        <v>28</v>
      </c>
      <c r="E40" s="22">
        <v>1195685</v>
      </c>
      <c r="F40" s="22">
        <v>127758</v>
      </c>
      <c r="G40" s="22">
        <v>772991</v>
      </c>
      <c r="H40" s="22">
        <v>1036409</v>
      </c>
      <c r="I40" s="22">
        <v>1113690</v>
      </c>
      <c r="J40" s="23">
        <f>IFERROR(I40/H40-1,"-")</f>
        <v>7.4566122061850093E-2</v>
      </c>
      <c r="K40" s="22">
        <f>IFERROR(I40-H40,"-")</f>
        <v>77281</v>
      </c>
      <c r="L40" s="23">
        <f>IFERROR(I40/E40-1,"-")</f>
        <v>-6.85757536474908E-2</v>
      </c>
      <c r="M40" s="22">
        <f>IFERROR(I40-E40,"-")</f>
        <v>-81995</v>
      </c>
      <c r="N40" s="23">
        <f>IFERROR(I40/I38,"-")</f>
        <v>0.19673522931245216</v>
      </c>
    </row>
    <row r="41" spans="1:14" x14ac:dyDescent="0.25">
      <c r="B41" s="267"/>
      <c r="C41" s="272" t="s">
        <v>19</v>
      </c>
      <c r="D41" s="24" t="s">
        <v>26</v>
      </c>
      <c r="E41" s="51">
        <v>7.3389942815143128</v>
      </c>
      <c r="F41" s="51">
        <v>4.9676280953586369</v>
      </c>
      <c r="G41" s="51">
        <v>7.1260573079574545</v>
      </c>
      <c r="H41" s="51">
        <v>7.1541370379401474</v>
      </c>
      <c r="I41" s="51">
        <v>7.0597279797269321</v>
      </c>
      <c r="J41" s="34">
        <f t="shared" si="6"/>
        <v>-1.3196428543728045E-2</v>
      </c>
      <c r="K41" s="35">
        <f t="shared" si="7"/>
        <v>-9.4409058213215324E-2</v>
      </c>
      <c r="L41" s="34">
        <f t="shared" si="8"/>
        <v>-3.8052393975943732E-2</v>
      </c>
      <c r="M41" s="35">
        <f t="shared" si="9"/>
        <v>-0.27926630178738066</v>
      </c>
      <c r="N41" s="36"/>
    </row>
    <row r="42" spans="1:14" x14ac:dyDescent="0.25">
      <c r="B42" s="267"/>
      <c r="C42" s="273"/>
      <c r="D42" s="4" t="s">
        <v>27</v>
      </c>
      <c r="E42" s="52">
        <f t="shared" ref="E42:I42" si="10">E39/E33</f>
        <v>7.3452599752061349</v>
      </c>
      <c r="F42" s="52">
        <f t="shared" si="10"/>
        <v>5.0733450575080177</v>
      </c>
      <c r="G42" s="52">
        <f t="shared" si="10"/>
        <v>6.9432797006833624</v>
      </c>
      <c r="H42" s="52">
        <f t="shared" si="10"/>
        <v>7.0465663345619447</v>
      </c>
      <c r="I42" s="52">
        <f t="shared" si="10"/>
        <v>6.9659024932020985</v>
      </c>
      <c r="J42" s="38">
        <f t="shared" si="6"/>
        <v>-1.1447254950855523E-2</v>
      </c>
      <c r="K42" s="39">
        <f t="shared" si="7"/>
        <v>-8.0663841359846167E-2</v>
      </c>
      <c r="L42" s="38">
        <f t="shared" si="8"/>
        <v>-5.1646569799374653E-2</v>
      </c>
      <c r="M42" s="39">
        <f t="shared" si="9"/>
        <v>-0.37935748200403641</v>
      </c>
      <c r="N42" s="40"/>
    </row>
    <row r="43" spans="1:14" x14ac:dyDescent="0.25">
      <c r="B43" s="267"/>
      <c r="C43" s="274"/>
      <c r="D43" s="30" t="s">
        <v>28</v>
      </c>
      <c r="E43" s="41">
        <f>IFERROR(E40/E34,"-")</f>
        <v>7.3177127959068766</v>
      </c>
      <c r="F43" s="41">
        <f t="shared" ref="F43:I43" si="11">IFERROR(F40/F34,"-")</f>
        <v>4.5658839927093382</v>
      </c>
      <c r="G43" s="41">
        <f t="shared" si="11"/>
        <v>8.2811000171408988</v>
      </c>
      <c r="H43" s="41">
        <f t="shared" si="11"/>
        <v>7.6488878064620884</v>
      </c>
      <c r="I43" s="41">
        <f t="shared" si="11"/>
        <v>7.470568900635242</v>
      </c>
      <c r="J43" s="32">
        <f>IFERROR(I43/H43-1,"-")</f>
        <v>-2.3313050254991974E-2</v>
      </c>
      <c r="K43" s="31">
        <f>IFERROR(I43-H43,"-")</f>
        <v>-0.1783189058268464</v>
      </c>
      <c r="L43" s="32">
        <f>IFERROR(I43/E43-1,"-")</f>
        <v>2.0888508334717004E-2</v>
      </c>
      <c r="M43" s="31">
        <f>IFERROR(I43-E43,"-")</f>
        <v>0.15285610472836542</v>
      </c>
      <c r="N43" s="53"/>
    </row>
    <row r="44" spans="1:14" x14ac:dyDescent="0.25">
      <c r="A44" s="54"/>
      <c r="B44" s="267"/>
      <c r="C44" s="275" t="s">
        <v>307</v>
      </c>
      <c r="D44" s="13" t="s">
        <v>26</v>
      </c>
      <c r="E44" s="55">
        <v>0.75301269178361985</v>
      </c>
      <c r="F44" s="55">
        <v>0.24825285535320357</v>
      </c>
      <c r="G44" s="55">
        <v>0.73584387511907823</v>
      </c>
      <c r="H44" s="55">
        <v>0.78432519492499952</v>
      </c>
      <c r="I44" s="55">
        <v>0.80238254529373243</v>
      </c>
      <c r="J44" s="55">
        <f t="shared" si="6"/>
        <v>2.3022785045761163E-2</v>
      </c>
      <c r="K44" s="42">
        <f>(I44-H44)*100</f>
        <v>1.8057350368732905</v>
      </c>
      <c r="L44" s="15">
        <f t="shared" si="8"/>
        <v>6.5563109425384125E-2</v>
      </c>
      <c r="M44" s="42">
        <f>(I44-E44)*100</f>
        <v>4.9369853510112582</v>
      </c>
      <c r="N44" s="16"/>
    </row>
    <row r="45" spans="1:14" x14ac:dyDescent="0.25">
      <c r="B45" s="267"/>
      <c r="C45" s="276"/>
      <c r="D45" s="17" t="s">
        <v>27</v>
      </c>
      <c r="E45" s="56">
        <v>0.79619271394865543</v>
      </c>
      <c r="F45" s="56">
        <v>0.27999755018233496</v>
      </c>
      <c r="G45" s="56">
        <v>0.77250151928329813</v>
      </c>
      <c r="H45" s="56">
        <v>0.83634926245687224</v>
      </c>
      <c r="I45" s="56">
        <v>0.84739999202388661</v>
      </c>
      <c r="J45" s="56">
        <f t="shared" si="6"/>
        <v>1.3213055912253191E-2</v>
      </c>
      <c r="K45" s="43">
        <f>(I45-H45)*100</f>
        <v>1.1050729567014361</v>
      </c>
      <c r="L45" s="19">
        <f t="shared" si="8"/>
        <v>6.431518045583795E-2</v>
      </c>
      <c r="M45" s="43">
        <f>(I45-E45)*100</f>
        <v>5.1207278075231173</v>
      </c>
      <c r="N45" s="20"/>
    </row>
    <row r="46" spans="1:14" x14ac:dyDescent="0.25">
      <c r="B46" s="267"/>
      <c r="C46" s="277"/>
      <c r="D46" s="21" t="s">
        <v>28</v>
      </c>
      <c r="E46" s="57">
        <v>0.63550912589159481</v>
      </c>
      <c r="F46" s="57">
        <v>0.16788239638264013</v>
      </c>
      <c r="G46" s="57">
        <v>0.5880024798323451</v>
      </c>
      <c r="H46" s="57">
        <v>0.62072387610066138</v>
      </c>
      <c r="I46" s="57">
        <v>0.65936349567031649</v>
      </c>
      <c r="J46" s="23">
        <f>IFERROR(I46/H46-1,"-")</f>
        <v>6.2249288383082968E-2</v>
      </c>
      <c r="K46" s="22">
        <f>IFERROR(I46-H46,"-")</f>
        <v>3.8639619569655115E-2</v>
      </c>
      <c r="L46" s="23">
        <f>IFERROR(I46/E46-1,"-")</f>
        <v>3.7535841433047779E-2</v>
      </c>
      <c r="M46" s="22">
        <f>IFERROR(I46-E46,"-")</f>
        <v>2.3854369778721685E-2</v>
      </c>
      <c r="N46" s="44"/>
    </row>
    <row r="47" spans="1:14" x14ac:dyDescent="0.25">
      <c r="B47" s="267"/>
      <c r="C47" s="278" t="s">
        <v>31</v>
      </c>
      <c r="D47" s="24" t="s">
        <v>26</v>
      </c>
      <c r="E47" s="49">
        <v>46373.2</v>
      </c>
      <c r="F47" s="49">
        <v>17747.400000000001</v>
      </c>
      <c r="G47" s="49">
        <v>43811</v>
      </c>
      <c r="H47" s="49">
        <v>45831</v>
      </c>
      <c r="I47" s="49">
        <v>46415.4</v>
      </c>
      <c r="J47" s="34">
        <f>I47/H47-1</f>
        <v>1.2751194606270833E-2</v>
      </c>
      <c r="K47" s="25">
        <f>I47-H47</f>
        <v>584.40000000000146</v>
      </c>
      <c r="L47" s="34">
        <f>I47/E47-1</f>
        <v>9.1000836690158238E-4</v>
      </c>
      <c r="M47" s="25">
        <f>I47-E47</f>
        <v>42.200000000004366</v>
      </c>
      <c r="N47" s="36">
        <f>I47/$I$22</f>
        <v>1.0088330544023996</v>
      </c>
    </row>
    <row r="48" spans="1:14" x14ac:dyDescent="0.25">
      <c r="B48" s="267"/>
      <c r="C48" s="273"/>
      <c r="D48" s="4" t="s">
        <v>27</v>
      </c>
      <c r="E48" s="50">
        <v>33913.199999999997</v>
      </c>
      <c r="F48" s="50">
        <v>12726.8</v>
      </c>
      <c r="G48" s="50">
        <v>35112</v>
      </c>
      <c r="H48" s="50">
        <v>34773</v>
      </c>
      <c r="I48" s="50">
        <v>35303.599999999999</v>
      </c>
      <c r="J48" s="38">
        <f>I48/H48-1</f>
        <v>1.5258965289161042E-2</v>
      </c>
      <c r="K48" s="27">
        <f>I48-H48</f>
        <v>530.59999999999854</v>
      </c>
      <c r="L48" s="38">
        <f>I48/E48-1</f>
        <v>4.0998785133812277E-2</v>
      </c>
      <c r="M48" s="27">
        <f>I48-E48</f>
        <v>1390.4000000000015</v>
      </c>
      <c r="N48" s="40">
        <f>I48/$I$22</f>
        <v>0.76731943750135845</v>
      </c>
    </row>
    <row r="49" spans="2:14" x14ac:dyDescent="0.25">
      <c r="B49" s="268"/>
      <c r="C49" s="274"/>
      <c r="D49" s="30" t="s">
        <v>28</v>
      </c>
      <c r="E49" s="31">
        <v>12460</v>
      </c>
      <c r="F49" s="31">
        <v>5020.6000000000004</v>
      </c>
      <c r="G49" s="31">
        <v>8699</v>
      </c>
      <c r="H49" s="31">
        <v>11058</v>
      </c>
      <c r="I49" s="31">
        <v>11111.8</v>
      </c>
      <c r="J49" s="32">
        <f>IFERROR(I49/H49-1,"-")</f>
        <v>4.8652559233133275E-3</v>
      </c>
      <c r="K49" s="31">
        <f>IFERROR(I49-H49,"-")</f>
        <v>53.799999999999272</v>
      </c>
      <c r="L49" s="32">
        <f>IFERROR(I49/E49-1,"-")</f>
        <v>-0.10820224719101135</v>
      </c>
      <c r="M49" s="31">
        <f>IFERROR(I49-E49,"-")</f>
        <v>-1348.2000000000007</v>
      </c>
      <c r="N49" s="32">
        <f>IFERROR(I49/I47,"-")</f>
        <v>0.23939899257573993</v>
      </c>
    </row>
    <row r="50" spans="2:14" ht="6" customHeight="1" x14ac:dyDescent="0.25">
      <c r="B50" s="262"/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45"/>
    </row>
    <row r="51" spans="2:14" ht="24" customHeight="1" x14ac:dyDescent="0.25">
      <c r="B51" s="263" t="s">
        <v>317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</row>
    <row r="52" spans="2:14" x14ac:dyDescent="0.25">
      <c r="B52" s="58"/>
    </row>
    <row r="54" spans="2:14" ht="21.75" thickBot="1" x14ac:dyDescent="0.3">
      <c r="B54" s="265" t="s">
        <v>212</v>
      </c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10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2">
        <v>2019</v>
      </c>
      <c r="F56" s="12">
        <v>2020</v>
      </c>
      <c r="G56" s="12">
        <v>2021</v>
      </c>
      <c r="H56" s="12">
        <v>2022</v>
      </c>
      <c r="I56" s="12">
        <v>2023</v>
      </c>
      <c r="J56" s="12" t="str">
        <f>CONCATENATE("var. ",RIGHT(I56,2),"/",RIGHT(H56,2))</f>
        <v>var. 23/22</v>
      </c>
      <c r="K56" s="12" t="str">
        <f>CONCATENATE("dif. ",RIGHT(I56,2),"/",RIGHT(H56,2))</f>
        <v>dif. 23/22</v>
      </c>
      <c r="L56" s="12" t="str">
        <f>CONCATENATE("var. ",RIGHT(I56,2),"/",RIGHT(E56,2))</f>
        <v>var. 23/19</v>
      </c>
      <c r="M56" s="12" t="str">
        <f>CONCATENATE("dif. ",RIGHT(I56,2),"/",RIGHT(E56,2))</f>
        <v>dif. 23/19</v>
      </c>
      <c r="N56" s="12" t="str">
        <f>CONCATENATE("cuota ",I56)</f>
        <v>cuota 2023</v>
      </c>
    </row>
    <row r="57" spans="2:14" x14ac:dyDescent="0.25">
      <c r="B57" s="266" t="s">
        <v>36</v>
      </c>
      <c r="C57" s="269" t="s">
        <v>5</v>
      </c>
      <c r="D57" s="13" t="s">
        <v>26</v>
      </c>
      <c r="E57" s="47">
        <v>1762715</v>
      </c>
      <c r="F57" s="47">
        <v>550867</v>
      </c>
      <c r="G57" s="47">
        <v>881045</v>
      </c>
      <c r="H57" s="47">
        <v>1757049</v>
      </c>
      <c r="I57" s="47">
        <v>1888332</v>
      </c>
      <c r="J57" s="15">
        <f t="shared" ref="J57:J73" si="12">I57/H57-1</f>
        <v>7.4717893467968199E-2</v>
      </c>
      <c r="K57" s="14">
        <f t="shared" ref="K57:K73" si="13">I57-H57</f>
        <v>131283</v>
      </c>
      <c r="L57" s="15">
        <f t="shared" ref="L57:L73" si="14">I57/E57-1</f>
        <v>7.1263363618055076E-2</v>
      </c>
      <c r="M57" s="14">
        <f t="shared" ref="M57:M73" si="15">I57-E57</f>
        <v>125617</v>
      </c>
      <c r="N57" s="15">
        <f>I57/$I$57</f>
        <v>1</v>
      </c>
    </row>
    <row r="58" spans="2:14" x14ac:dyDescent="0.25">
      <c r="B58" s="267"/>
      <c r="C58" s="270"/>
      <c r="D58" s="17" t="s">
        <v>27</v>
      </c>
      <c r="E58" s="48">
        <v>1371352</v>
      </c>
      <c r="F58" s="48">
        <v>441622</v>
      </c>
      <c r="G58" s="48">
        <v>752768</v>
      </c>
      <c r="H58" s="48">
        <v>1490629</v>
      </c>
      <c r="I58" s="48">
        <v>1543103</v>
      </c>
      <c r="J58" s="19">
        <f t="shared" si="12"/>
        <v>3.5202588974184712E-2</v>
      </c>
      <c r="K58" s="18">
        <f t="shared" si="13"/>
        <v>52474</v>
      </c>
      <c r="L58" s="19">
        <f t="shared" si="14"/>
        <v>0.12524209685040755</v>
      </c>
      <c r="M58" s="18">
        <f t="shared" si="15"/>
        <v>171751</v>
      </c>
      <c r="N58" s="19">
        <f t="shared" ref="N58" si="16">I58/$I$57</f>
        <v>0.81717780559774444</v>
      </c>
    </row>
    <row r="59" spans="2:14" x14ac:dyDescent="0.25">
      <c r="B59" s="267"/>
      <c r="C59" s="271"/>
      <c r="D59" s="21" t="s">
        <v>28</v>
      </c>
      <c r="E59" s="22">
        <v>391363</v>
      </c>
      <c r="F59" s="22">
        <v>109245</v>
      </c>
      <c r="G59" s="22">
        <v>128277</v>
      </c>
      <c r="H59" s="22">
        <v>266420</v>
      </c>
      <c r="I59" s="22">
        <v>345229</v>
      </c>
      <c r="J59" s="23">
        <f>IFERROR(I59/H59-1,"-")</f>
        <v>0.29580737181893246</v>
      </c>
      <c r="K59" s="22">
        <f>IFERROR(I59-H59,"-")</f>
        <v>78809</v>
      </c>
      <c r="L59" s="23">
        <f>IFERROR(I59/E59-1,"-")</f>
        <v>-0.11788033104815732</v>
      </c>
      <c r="M59" s="22">
        <f>IFERROR(I59-E59,"-")</f>
        <v>-46134</v>
      </c>
      <c r="N59" s="23">
        <f>IFERROR(I59/I57,"-")</f>
        <v>0.18282219440225553</v>
      </c>
    </row>
    <row r="60" spans="2:14" x14ac:dyDescent="0.25">
      <c r="B60" s="267"/>
      <c r="C60" s="272" t="s">
        <v>313</v>
      </c>
      <c r="D60" s="24" t="s">
        <v>26</v>
      </c>
      <c r="E60" s="49">
        <v>1762715</v>
      </c>
      <c r="F60" s="49">
        <v>550867</v>
      </c>
      <c r="G60" s="49">
        <v>881045</v>
      </c>
      <c r="H60" s="49">
        <v>1757049</v>
      </c>
      <c r="I60" s="49">
        <v>1888332</v>
      </c>
      <c r="J60" s="34">
        <f t="shared" si="12"/>
        <v>7.4717893467968199E-2</v>
      </c>
      <c r="K60" s="49">
        <f t="shared" si="13"/>
        <v>131283</v>
      </c>
      <c r="L60" s="34">
        <f t="shared" si="14"/>
        <v>7.1263363618055076E-2</v>
      </c>
      <c r="M60" s="49">
        <f t="shared" si="15"/>
        <v>125617</v>
      </c>
      <c r="N60" s="34">
        <f>I60/$I$60</f>
        <v>1</v>
      </c>
    </row>
    <row r="61" spans="2:14" x14ac:dyDescent="0.25">
      <c r="B61" s="267"/>
      <c r="C61" s="273"/>
      <c r="D61" s="4" t="s">
        <v>27</v>
      </c>
      <c r="E61" s="50">
        <v>1371352</v>
      </c>
      <c r="F61" s="50">
        <v>441622</v>
      </c>
      <c r="G61" s="50">
        <v>752768</v>
      </c>
      <c r="H61" s="50">
        <v>1490629</v>
      </c>
      <c r="I61" s="50">
        <v>1543103</v>
      </c>
      <c r="J61" s="38">
        <f t="shared" si="12"/>
        <v>3.5202588974184712E-2</v>
      </c>
      <c r="K61" s="50">
        <f t="shared" si="13"/>
        <v>52474</v>
      </c>
      <c r="L61" s="38">
        <f t="shared" si="14"/>
        <v>0.12524209685040755</v>
      </c>
      <c r="M61" s="50">
        <f t="shared" si="15"/>
        <v>171751</v>
      </c>
      <c r="N61" s="38">
        <f t="shared" ref="N61" si="17">I61/$I$60</f>
        <v>0.81717780559774444</v>
      </c>
    </row>
    <row r="62" spans="2:14" x14ac:dyDescent="0.25">
      <c r="B62" s="267"/>
      <c r="C62" s="274"/>
      <c r="D62" s="30" t="s">
        <v>28</v>
      </c>
      <c r="E62" s="31">
        <v>391363</v>
      </c>
      <c r="F62" s="31">
        <v>109245</v>
      </c>
      <c r="G62" s="31">
        <v>128277</v>
      </c>
      <c r="H62" s="31">
        <v>266420</v>
      </c>
      <c r="I62" s="31">
        <v>345229</v>
      </c>
      <c r="J62" s="32">
        <f>IFERROR(I62/H62-1,"-")</f>
        <v>0.29580737181893246</v>
      </c>
      <c r="K62" s="31">
        <f>IFERROR(I62-H62,"-")</f>
        <v>78809</v>
      </c>
      <c r="L62" s="32">
        <f>IFERROR(I62/E62-1,"-")</f>
        <v>-0.11788033104815732</v>
      </c>
      <c r="M62" s="31">
        <f>IFERROR(I62-E62,"-")</f>
        <v>-46134</v>
      </c>
      <c r="N62" s="59">
        <f>IFERROR(I62/I60,"-")</f>
        <v>0.18282219440225553</v>
      </c>
    </row>
    <row r="63" spans="2:14" x14ac:dyDescent="0.25">
      <c r="B63" s="267"/>
      <c r="C63" s="269" t="s">
        <v>18</v>
      </c>
      <c r="D63" s="13" t="s">
        <v>26</v>
      </c>
      <c r="E63" s="47">
        <v>13105945</v>
      </c>
      <c r="F63" s="47">
        <v>3913809</v>
      </c>
      <c r="G63" s="47">
        <v>5763674</v>
      </c>
      <c r="H63" s="47">
        <v>12632387</v>
      </c>
      <c r="I63" s="47">
        <v>13590517</v>
      </c>
      <c r="J63" s="15">
        <f t="shared" si="12"/>
        <v>7.5847106330735325E-2</v>
      </c>
      <c r="K63" s="14">
        <f t="shared" si="13"/>
        <v>958130</v>
      </c>
      <c r="L63" s="15">
        <f t="shared" si="14"/>
        <v>3.6973449835170147E-2</v>
      </c>
      <c r="M63" s="14">
        <f t="shared" si="15"/>
        <v>484572</v>
      </c>
      <c r="N63" s="15">
        <f>I63/$I$63</f>
        <v>1</v>
      </c>
    </row>
    <row r="64" spans="2:14" x14ac:dyDescent="0.25">
      <c r="B64" s="267"/>
      <c r="C64" s="270"/>
      <c r="D64" s="17" t="s">
        <v>27</v>
      </c>
      <c r="E64" s="48">
        <v>10072229</v>
      </c>
      <c r="F64" s="48">
        <v>3047683</v>
      </c>
      <c r="G64" s="48">
        <v>4898283</v>
      </c>
      <c r="H64" s="48">
        <v>10516355</v>
      </c>
      <c r="I64" s="48">
        <v>10980785</v>
      </c>
      <c r="J64" s="19">
        <f t="shared" si="12"/>
        <v>4.4162640002167963E-2</v>
      </c>
      <c r="K64" s="18">
        <f t="shared" si="13"/>
        <v>464430</v>
      </c>
      <c r="L64" s="19">
        <f t="shared" si="14"/>
        <v>9.0204065058488991E-2</v>
      </c>
      <c r="M64" s="18">
        <f t="shared" si="15"/>
        <v>908556</v>
      </c>
      <c r="N64" s="19">
        <f t="shared" ref="N64" si="18">I64/$I$63</f>
        <v>0.80797404543182572</v>
      </c>
    </row>
    <row r="65" spans="2:14" x14ac:dyDescent="0.25">
      <c r="B65" s="267"/>
      <c r="C65" s="271"/>
      <c r="D65" s="21" t="s">
        <v>28</v>
      </c>
      <c r="E65" s="22">
        <v>3033716</v>
      </c>
      <c r="F65" s="22">
        <v>866126</v>
      </c>
      <c r="G65" s="22">
        <v>865391</v>
      </c>
      <c r="H65" s="22">
        <v>2116032</v>
      </c>
      <c r="I65" s="22">
        <v>2609732</v>
      </c>
      <c r="J65" s="23">
        <f>IFERROR(I65/H65-1,"-")</f>
        <v>0.23331405196140698</v>
      </c>
      <c r="K65" s="22">
        <f>IFERROR(I65-H65,"-")</f>
        <v>493700</v>
      </c>
      <c r="L65" s="23">
        <f>IFERROR(I65/E65-1,"-")</f>
        <v>-0.13975731413223913</v>
      </c>
      <c r="M65" s="22">
        <f>IFERROR(I65-E65,"-")</f>
        <v>-423984</v>
      </c>
      <c r="N65" s="23">
        <f>IFERROR(I65/I63,"-")</f>
        <v>0.19202595456817426</v>
      </c>
    </row>
    <row r="66" spans="2:14" x14ac:dyDescent="0.25">
      <c r="B66" s="267"/>
      <c r="C66" s="272" t="s">
        <v>19</v>
      </c>
      <c r="D66" s="24" t="s">
        <v>26</v>
      </c>
      <c r="E66" s="51">
        <v>7.4350901875799549</v>
      </c>
      <c r="F66" s="51">
        <v>7.1048165891222386</v>
      </c>
      <c r="G66" s="51">
        <v>6.5418610854156141</v>
      </c>
      <c r="H66" s="51">
        <v>7.1895473603752658</v>
      </c>
      <c r="I66" s="51">
        <v>7.1971014630901768</v>
      </c>
      <c r="J66" s="34">
        <f t="shared" si="12"/>
        <v>1.0507063012819007E-3</v>
      </c>
      <c r="K66" s="35">
        <f t="shared" si="13"/>
        <v>7.5541027149110818E-3</v>
      </c>
      <c r="L66" s="34">
        <f t="shared" si="14"/>
        <v>-3.2008855102703349E-2</v>
      </c>
      <c r="M66" s="35">
        <f t="shared" si="15"/>
        <v>-0.23798872448977804</v>
      </c>
      <c r="N66" s="34"/>
    </row>
    <row r="67" spans="2:14" x14ac:dyDescent="0.25">
      <c r="B67" s="267"/>
      <c r="C67" s="273"/>
      <c r="D67" s="4" t="s">
        <v>27</v>
      </c>
      <c r="E67" s="52">
        <f t="shared" ref="E67:I67" si="19">E64/E58</f>
        <v>7.3447437273581109</v>
      </c>
      <c r="F67" s="52">
        <f t="shared" si="19"/>
        <v>6.9011122634289048</v>
      </c>
      <c r="G67" s="52">
        <f t="shared" si="19"/>
        <v>6.5070287259819759</v>
      </c>
      <c r="H67" s="52">
        <f t="shared" si="19"/>
        <v>7.0549781333920114</v>
      </c>
      <c r="I67" s="52">
        <f t="shared" si="19"/>
        <v>7.1160415085707172</v>
      </c>
      <c r="J67" s="38">
        <f t="shared" si="12"/>
        <v>8.6553599492655842E-3</v>
      </c>
      <c r="K67" s="39">
        <f t="shared" si="13"/>
        <v>6.1063375178705748E-2</v>
      </c>
      <c r="L67" s="38">
        <f t="shared" si="14"/>
        <v>-3.1138216291401788E-2</v>
      </c>
      <c r="M67" s="39">
        <f t="shared" si="15"/>
        <v>-0.22870221878739372</v>
      </c>
      <c r="N67" s="38"/>
    </row>
    <row r="68" spans="2:14" x14ac:dyDescent="0.25">
      <c r="B68" s="267"/>
      <c r="C68" s="274"/>
      <c r="D68" s="30" t="s">
        <v>28</v>
      </c>
      <c r="E68" s="41">
        <f>IFERROR(E65/E59,"-")</f>
        <v>7.7516678888908759</v>
      </c>
      <c r="F68" s="41">
        <f t="shared" ref="F68:I68" si="20">IFERROR(F65/F59,"-")</f>
        <v>7.9282896242390954</v>
      </c>
      <c r="G68" s="41">
        <f t="shared" si="20"/>
        <v>6.7462678422476356</v>
      </c>
      <c r="H68" s="41">
        <f t="shared" si="20"/>
        <v>7.94246678177314</v>
      </c>
      <c r="I68" s="41">
        <f t="shared" si="20"/>
        <v>7.5594228758302462</v>
      </c>
      <c r="J68" s="32">
        <f>IFERROR(I68/H68-1,"-")</f>
        <v>-4.822732237570404E-2</v>
      </c>
      <c r="K68" s="31">
        <f>IFERROR(I68-H68,"-")</f>
        <v>-0.38304390594289384</v>
      </c>
      <c r="L68" s="32">
        <f>IFERROR(I68/E68-1,"-")</f>
        <v>-2.480047079108505E-2</v>
      </c>
      <c r="M68" s="31">
        <f>IFERROR(I68-E68,"-")</f>
        <v>-0.19224501306062969</v>
      </c>
      <c r="N68" s="59">
        <f>IFERROR(I68/I66,"-")</f>
        <v>1.0503426851209767</v>
      </c>
    </row>
    <row r="69" spans="2:14" x14ac:dyDescent="0.25">
      <c r="B69" s="267"/>
      <c r="C69" s="275" t="s">
        <v>307</v>
      </c>
      <c r="D69" s="13" t="s">
        <v>26</v>
      </c>
      <c r="E69" s="55">
        <v>0.76972196158821105</v>
      </c>
      <c r="F69" s="55">
        <v>0.49563348888170433</v>
      </c>
      <c r="G69" s="55">
        <v>0.53007392392769836</v>
      </c>
      <c r="H69" s="55">
        <v>0.78235212112064911</v>
      </c>
      <c r="I69" s="55">
        <v>0.81120905005064936</v>
      </c>
      <c r="J69" s="55">
        <f t="shared" si="12"/>
        <v>3.6884835039068253E-2</v>
      </c>
      <c r="K69" s="42">
        <f t="shared" si="13"/>
        <v>2.8856928930000247E-2</v>
      </c>
      <c r="L69" s="15">
        <f t="shared" si="14"/>
        <v>5.3898797920271857E-2</v>
      </c>
      <c r="M69" s="42">
        <f t="shared" si="15"/>
        <v>4.1487088462438315E-2</v>
      </c>
      <c r="N69" s="15"/>
    </row>
    <row r="70" spans="2:14" x14ac:dyDescent="0.25">
      <c r="B70" s="267"/>
      <c r="C70" s="276"/>
      <c r="D70" s="17" t="s">
        <v>27</v>
      </c>
      <c r="E70" s="56">
        <v>0.81043671021028874</v>
      </c>
      <c r="F70" s="56">
        <v>0.51616511753038752</v>
      </c>
      <c r="G70" s="56">
        <v>0.57306823809480911</v>
      </c>
      <c r="H70" s="56">
        <v>0.82736563433026633</v>
      </c>
      <c r="I70" s="56">
        <v>0.86092257017663798</v>
      </c>
      <c r="J70" s="56">
        <f t="shared" si="12"/>
        <v>4.0558774082434912E-2</v>
      </c>
      <c r="K70" s="43">
        <f t="shared" si="13"/>
        <v>3.3556935846371649E-2</v>
      </c>
      <c r="L70" s="19">
        <f t="shared" si="14"/>
        <v>6.2294636126798197E-2</v>
      </c>
      <c r="M70" s="43">
        <f t="shared" si="15"/>
        <v>5.0485859966349245E-2</v>
      </c>
      <c r="N70" s="19"/>
    </row>
    <row r="71" spans="2:14" x14ac:dyDescent="0.25">
      <c r="B71" s="267"/>
      <c r="C71" s="277"/>
      <c r="D71" s="21" t="s">
        <v>28</v>
      </c>
      <c r="E71" s="57">
        <v>0.65968905165931457</v>
      </c>
      <c r="F71" s="57">
        <v>0.4347790730011355</v>
      </c>
      <c r="G71" s="57">
        <v>0.37207179589925665</v>
      </c>
      <c r="H71" s="57">
        <v>0.61583683713777571</v>
      </c>
      <c r="I71" s="57">
        <v>0.65263907078660088</v>
      </c>
      <c r="J71" s="23">
        <f>IFERROR(I71/H71-1,"-")</f>
        <v>5.9759714634595174E-2</v>
      </c>
      <c r="K71" s="22">
        <f>IFERROR(I71-H71,"-")</f>
        <v>3.6802233648825178E-2</v>
      </c>
      <c r="L71" s="23">
        <f>IFERROR(I71/E71-1,"-")</f>
        <v>-1.0686824125670902E-2</v>
      </c>
      <c r="M71" s="22">
        <f>IFERROR(I71-E71,"-")</f>
        <v>-7.0499808727136903E-3</v>
      </c>
      <c r="N71" s="23">
        <f>IFERROR(I71/I69,"-")</f>
        <v>0.8045263680747301</v>
      </c>
    </row>
    <row r="72" spans="2:14" x14ac:dyDescent="0.25">
      <c r="B72" s="267"/>
      <c r="C72" s="278" t="s">
        <v>32</v>
      </c>
      <c r="D72" s="24" t="s">
        <v>26</v>
      </c>
      <c r="E72" s="49">
        <v>46648</v>
      </c>
      <c r="F72" s="49">
        <v>23742</v>
      </c>
      <c r="G72" s="49">
        <v>29697</v>
      </c>
      <c r="H72" s="49">
        <v>44233</v>
      </c>
      <c r="I72" s="49">
        <v>45902</v>
      </c>
      <c r="J72" s="34">
        <f t="shared" si="12"/>
        <v>3.7732010037754726E-2</v>
      </c>
      <c r="K72" s="25">
        <f t="shared" si="13"/>
        <v>1669</v>
      </c>
      <c r="L72" s="34">
        <f t="shared" si="14"/>
        <v>-1.5992111130166298E-2</v>
      </c>
      <c r="M72" s="25">
        <f t="shared" si="15"/>
        <v>-746</v>
      </c>
      <c r="N72" s="34">
        <f>I72/$I$72</f>
        <v>1</v>
      </c>
    </row>
    <row r="73" spans="2:14" x14ac:dyDescent="0.25">
      <c r="B73" s="267"/>
      <c r="C73" s="273"/>
      <c r="D73" s="4" t="s">
        <v>27</v>
      </c>
      <c r="E73" s="50">
        <v>34050</v>
      </c>
      <c r="F73" s="50">
        <v>17566</v>
      </c>
      <c r="G73" s="50">
        <v>23340</v>
      </c>
      <c r="H73" s="50">
        <v>34827</v>
      </c>
      <c r="I73" s="50">
        <v>34946</v>
      </c>
      <c r="J73" s="38">
        <f t="shared" si="12"/>
        <v>3.4168891951646962E-3</v>
      </c>
      <c r="K73" s="27">
        <f t="shared" si="13"/>
        <v>119</v>
      </c>
      <c r="L73" s="38">
        <f t="shared" si="14"/>
        <v>2.631424375917768E-2</v>
      </c>
      <c r="M73" s="27">
        <f t="shared" si="15"/>
        <v>896</v>
      </c>
      <c r="N73" s="38">
        <f t="shared" ref="N73" si="21">I73/$I$72</f>
        <v>0.76131758964750995</v>
      </c>
    </row>
    <row r="74" spans="2:14" x14ac:dyDescent="0.25">
      <c r="B74" s="268"/>
      <c r="C74" s="274"/>
      <c r="D74" s="30" t="s">
        <v>28</v>
      </c>
      <c r="E74" s="31">
        <v>12598</v>
      </c>
      <c r="F74" s="31">
        <v>6176</v>
      </c>
      <c r="G74" s="31">
        <v>6357</v>
      </c>
      <c r="H74" s="31">
        <v>9406</v>
      </c>
      <c r="I74" s="31">
        <v>10956</v>
      </c>
      <c r="J74" s="32">
        <f>IFERROR(I74/H74-1,"-")</f>
        <v>0.16478843291516054</v>
      </c>
      <c r="K74" s="31">
        <f>IFERROR(I74-H74,"-")</f>
        <v>1550</v>
      </c>
      <c r="L74" s="32">
        <f>IFERROR(I74/E74-1,"-")</f>
        <v>-0.13033814891252582</v>
      </c>
      <c r="M74" s="31">
        <f>IFERROR(I74-E74,"-")</f>
        <v>-1642</v>
      </c>
      <c r="N74" s="59">
        <f>IFERROR(I74/I72,"-")</f>
        <v>0.23868241035249008</v>
      </c>
    </row>
    <row r="75" spans="2:14" x14ac:dyDescent="0.25">
      <c r="B75" s="262"/>
      <c r="C75" s="262"/>
      <c r="D75" s="262"/>
      <c r="E75" s="262"/>
      <c r="F75" s="262"/>
      <c r="G75" s="262"/>
      <c r="H75" s="262"/>
      <c r="I75" s="262"/>
      <c r="J75" s="262"/>
      <c r="K75" s="262"/>
      <c r="L75" s="262"/>
      <c r="M75" s="262"/>
      <c r="N75" s="45"/>
    </row>
    <row r="76" spans="2:14" ht="33.75" customHeight="1" x14ac:dyDescent="0.25">
      <c r="B76" s="263" t="s">
        <v>314</v>
      </c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4:M54"/>
    <mergeCell ref="B57:B74"/>
    <mergeCell ref="C57:C59"/>
    <mergeCell ref="C60:C62"/>
    <mergeCell ref="C63:C65"/>
    <mergeCell ref="C66:C68"/>
    <mergeCell ref="C69:C71"/>
    <mergeCell ref="C72:C74"/>
    <mergeCell ref="B51:M51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ED3CC-A678-41F2-9A59-0E8D034A7AB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140"/>
      <c r="L4" s="140"/>
      <c r="M4" s="140"/>
      <c r="P4" s="139" t="s">
        <v>249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35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35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250</v>
      </c>
      <c r="D7" s="170" t="s">
        <v>251</v>
      </c>
      <c r="E7" s="170" t="s">
        <v>252</v>
      </c>
      <c r="F7" s="170" t="s">
        <v>253</v>
      </c>
      <c r="G7" s="170" t="s">
        <v>254</v>
      </c>
      <c r="H7" s="170" t="s">
        <v>255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250</v>
      </c>
      <c r="R7" s="170" t="s">
        <v>251</v>
      </c>
      <c r="S7" s="170" t="s">
        <v>252</v>
      </c>
      <c r="T7" s="170" t="s">
        <v>253</v>
      </c>
      <c r="U7" s="170" t="s">
        <v>254</v>
      </c>
      <c r="V7" s="170" t="s">
        <v>255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35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36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87</v>
      </c>
      <c r="B9" s="152" t="s">
        <v>59</v>
      </c>
      <c r="C9" s="174">
        <v>1941334</v>
      </c>
      <c r="D9" s="174">
        <v>1958653</v>
      </c>
      <c r="E9" s="174">
        <v>948382</v>
      </c>
      <c r="F9" s="174">
        <v>1821530</v>
      </c>
      <c r="G9" s="174">
        <v>2092095</v>
      </c>
      <c r="H9" s="174">
        <v>2239198</v>
      </c>
      <c r="I9" s="175">
        <f>IFERROR(H9/G9-1,"-")</f>
        <v>7.0313728583071056E-2</v>
      </c>
      <c r="J9" s="175">
        <f>IFERROR(H9/D9-1,"-")</f>
        <v>0.14323364067039956</v>
      </c>
      <c r="K9" s="174">
        <f>H9-G9</f>
        <v>147103</v>
      </c>
      <c r="L9" s="174">
        <f>H9-D9</f>
        <v>280545</v>
      </c>
      <c r="M9" s="175">
        <f t="shared" ref="M9:M21" si="0">H9/H$9</f>
        <v>1</v>
      </c>
      <c r="P9" s="152" t="s">
        <v>59</v>
      </c>
      <c r="Q9" s="174">
        <v>675460</v>
      </c>
      <c r="R9" s="174">
        <v>718372</v>
      </c>
      <c r="S9" s="174">
        <v>344170</v>
      </c>
      <c r="T9" s="174">
        <v>683221</v>
      </c>
      <c r="U9" s="174">
        <v>758695</v>
      </c>
      <c r="V9" s="174">
        <v>801852</v>
      </c>
      <c r="W9" s="175">
        <f>IFERROR(V9/U9-1,"-")</f>
        <v>5.6883200759198393E-2</v>
      </c>
      <c r="X9" s="175">
        <f>IFERROR(V9/R9-1,"-")</f>
        <v>0.11620720183971534</v>
      </c>
      <c r="Y9" s="174">
        <f>V9-U9</f>
        <v>43157</v>
      </c>
      <c r="Z9" s="174">
        <f>V9-R9</f>
        <v>83480</v>
      </c>
      <c r="AA9" s="175">
        <f t="shared" ref="AA9:AA21" si="1">V9/V$9</f>
        <v>1</v>
      </c>
    </row>
    <row r="10" spans="1:27" x14ac:dyDescent="0.25">
      <c r="A10" s="159" t="s">
        <v>94</v>
      </c>
      <c r="B10" s="155" t="s">
        <v>88</v>
      </c>
      <c r="C10" s="156">
        <v>351904</v>
      </c>
      <c r="D10" s="156">
        <v>354708</v>
      </c>
      <c r="E10" s="156">
        <v>140877</v>
      </c>
      <c r="F10" s="156">
        <v>345836</v>
      </c>
      <c r="G10" s="156">
        <v>368879</v>
      </c>
      <c r="H10" s="156">
        <v>368338</v>
      </c>
      <c r="I10" s="158">
        <f>IFERROR(H10/G10-1,"-")</f>
        <v>-1.4666055806917822E-3</v>
      </c>
      <c r="J10" s="157">
        <f t="shared" ref="J10:J21" si="2">IFERROR(H10/D10-1,"-")</f>
        <v>3.8425972912931261E-2</v>
      </c>
      <c r="K10" s="156">
        <f t="shared" ref="K10:K20" si="3">H10-G10</f>
        <v>-541</v>
      </c>
      <c r="L10" s="156">
        <f t="shared" ref="L10:L21" si="4">H10-D10</f>
        <v>13630</v>
      </c>
      <c r="M10" s="157">
        <f t="shared" si="0"/>
        <v>0.16449550240755842</v>
      </c>
      <c r="P10" s="155" t="s">
        <v>88</v>
      </c>
      <c r="Q10" s="156">
        <v>48183</v>
      </c>
      <c r="R10" s="156">
        <v>63407</v>
      </c>
      <c r="S10" s="156">
        <v>20277</v>
      </c>
      <c r="T10" s="156">
        <v>65893</v>
      </c>
      <c r="U10" s="156">
        <v>57104</v>
      </c>
      <c r="V10" s="156">
        <v>49810</v>
      </c>
      <c r="W10" s="158">
        <f>IFERROR(V10/U10-1,"-")</f>
        <v>-0.12773185766321093</v>
      </c>
      <c r="X10" s="157">
        <f t="shared" ref="X10:X21" si="5">IFERROR(V10/R10-1,"-")</f>
        <v>-0.21444004605169775</v>
      </c>
      <c r="Y10" s="155">
        <f t="shared" ref="Y10:Y20" si="6">V10-U10</f>
        <v>-7294</v>
      </c>
      <c r="Z10" s="156">
        <f t="shared" ref="Z10:Z21" si="7">V10-R10</f>
        <v>-13597</v>
      </c>
      <c r="AA10" s="157">
        <f t="shared" si="1"/>
        <v>6.2118695220564395E-2</v>
      </c>
    </row>
    <row r="11" spans="1:27" x14ac:dyDescent="0.25">
      <c r="A11" s="159" t="s">
        <v>91</v>
      </c>
      <c r="B11" s="160" t="s">
        <v>94</v>
      </c>
      <c r="C11" s="161">
        <v>138563</v>
      </c>
      <c r="D11" s="161">
        <v>129903</v>
      </c>
      <c r="E11" s="161">
        <v>51468</v>
      </c>
      <c r="F11" s="161">
        <v>149185</v>
      </c>
      <c r="G11" s="161">
        <v>146637</v>
      </c>
      <c r="H11" s="161">
        <v>140766</v>
      </c>
      <c r="I11" s="163">
        <f>IFERROR(H11/G11-1,"-")</f>
        <v>-4.0037643977986481E-2</v>
      </c>
      <c r="J11" s="162">
        <f t="shared" si="2"/>
        <v>8.3623934782106613E-2</v>
      </c>
      <c r="K11" s="161">
        <f t="shared" si="3"/>
        <v>-5871</v>
      </c>
      <c r="L11" s="161">
        <f t="shared" si="4"/>
        <v>10863</v>
      </c>
      <c r="M11" s="162">
        <f t="shared" si="0"/>
        <v>6.2864472011854244E-2</v>
      </c>
      <c r="P11" s="160" t="s">
        <v>94</v>
      </c>
      <c r="Q11" s="161">
        <v>23182</v>
      </c>
      <c r="R11" s="161">
        <v>29292</v>
      </c>
      <c r="S11" s="161">
        <v>9378</v>
      </c>
      <c r="T11" s="161">
        <v>30408</v>
      </c>
      <c r="U11" s="161">
        <v>24427</v>
      </c>
      <c r="V11" s="161">
        <v>18567</v>
      </c>
      <c r="W11" s="163">
        <f>IFERROR(V11/U11-1,"-")</f>
        <v>-0.23989847300118716</v>
      </c>
      <c r="X11" s="162">
        <f t="shared" si="5"/>
        <v>-0.36614092585006142</v>
      </c>
      <c r="Y11" s="160">
        <f t="shared" si="6"/>
        <v>-5860</v>
      </c>
      <c r="Z11" s="161">
        <f t="shared" si="7"/>
        <v>-10725</v>
      </c>
      <c r="AA11" s="162">
        <f>V11/V$9</f>
        <v>2.315514583738645E-2</v>
      </c>
    </row>
    <row r="12" spans="1:27" x14ac:dyDescent="0.25">
      <c r="A12" s="1"/>
      <c r="B12" s="160" t="s">
        <v>91</v>
      </c>
      <c r="C12" s="161">
        <v>213341</v>
      </c>
      <c r="D12" s="161">
        <v>224805</v>
      </c>
      <c r="E12" s="161">
        <v>89409</v>
      </c>
      <c r="F12" s="161">
        <v>196651</v>
      </c>
      <c r="G12" s="161">
        <v>222242</v>
      </c>
      <c r="H12" s="161">
        <v>227572</v>
      </c>
      <c r="I12" s="163">
        <f>IFERROR(H12/G12-1,"-")</f>
        <v>2.3982865524968311E-2</v>
      </c>
      <c r="J12" s="162">
        <f t="shared" si="2"/>
        <v>1.2308445096861798E-2</v>
      </c>
      <c r="K12" s="161">
        <f t="shared" si="3"/>
        <v>5330</v>
      </c>
      <c r="L12" s="161">
        <f t="shared" si="4"/>
        <v>2767</v>
      </c>
      <c r="M12" s="162">
        <f t="shared" si="0"/>
        <v>0.10163103039570417</v>
      </c>
      <c r="P12" s="160" t="s">
        <v>91</v>
      </c>
      <c r="Q12" s="161">
        <v>25001</v>
      </c>
      <c r="R12" s="161">
        <v>34115</v>
      </c>
      <c r="S12" s="161">
        <v>10899</v>
      </c>
      <c r="T12" s="161">
        <v>35485</v>
      </c>
      <c r="U12" s="161">
        <v>32677</v>
      </c>
      <c r="V12" s="161">
        <v>31243</v>
      </c>
      <c r="W12" s="163">
        <f>IFERROR(V12/U12-1,"-")</f>
        <v>-4.388407748569334E-2</v>
      </c>
      <c r="X12" s="162">
        <f t="shared" si="5"/>
        <v>-8.4185842004983136E-2</v>
      </c>
      <c r="Y12" s="160">
        <f t="shared" si="6"/>
        <v>-1434</v>
      </c>
      <c r="Z12" s="161">
        <f t="shared" si="7"/>
        <v>-2872</v>
      </c>
      <c r="AA12" s="162">
        <f t="shared" si="1"/>
        <v>3.8963549383177941E-2</v>
      </c>
    </row>
    <row r="13" spans="1:27" s="54" customFormat="1" x14ac:dyDescent="0.25">
      <c r="B13" s="155" t="s">
        <v>98</v>
      </c>
      <c r="C13" s="156">
        <v>1589430</v>
      </c>
      <c r="D13" s="156">
        <v>1603945</v>
      </c>
      <c r="E13" s="156">
        <v>807505</v>
      </c>
      <c r="F13" s="156">
        <v>1475694</v>
      </c>
      <c r="G13" s="156">
        <v>1723216</v>
      </c>
      <c r="H13" s="156">
        <v>1870860</v>
      </c>
      <c r="I13" s="158">
        <f>IFERROR(H13/G13-1,"-")</f>
        <v>8.5679334453719003E-2</v>
      </c>
      <c r="J13" s="157">
        <f t="shared" si="2"/>
        <v>0.16641156648139432</v>
      </c>
      <c r="K13" s="156">
        <f t="shared" si="3"/>
        <v>147644</v>
      </c>
      <c r="L13" s="156">
        <f t="shared" si="4"/>
        <v>266915</v>
      </c>
      <c r="M13" s="157">
        <f t="shared" si="0"/>
        <v>0.83550449759244161</v>
      </c>
      <c r="P13" s="155" t="s">
        <v>98</v>
      </c>
      <c r="Q13" s="156">
        <v>627277</v>
      </c>
      <c r="R13" s="156">
        <v>654965</v>
      </c>
      <c r="S13" s="156">
        <v>323893</v>
      </c>
      <c r="T13" s="156">
        <v>617328</v>
      </c>
      <c r="U13" s="156">
        <v>701591</v>
      </c>
      <c r="V13" s="156">
        <v>752042</v>
      </c>
      <c r="W13" s="158">
        <f>IFERROR(V13/U13-1,"-")</f>
        <v>7.1909417310085155E-2</v>
      </c>
      <c r="X13" s="157">
        <f t="shared" si="5"/>
        <v>0.14821708030200087</v>
      </c>
      <c r="Y13" s="155">
        <f t="shared" si="6"/>
        <v>50451</v>
      </c>
      <c r="Z13" s="156">
        <f t="shared" si="7"/>
        <v>97077</v>
      </c>
      <c r="AA13" s="157">
        <f t="shared" si="1"/>
        <v>0.93788130477943565</v>
      </c>
    </row>
    <row r="14" spans="1:27" s="54" customFormat="1" x14ac:dyDescent="0.25">
      <c r="B14" s="160" t="s">
        <v>101</v>
      </c>
      <c r="C14" s="161">
        <v>664793</v>
      </c>
      <c r="D14" s="161">
        <v>708370</v>
      </c>
      <c r="E14" s="161">
        <v>328474</v>
      </c>
      <c r="F14" s="161">
        <v>629929</v>
      </c>
      <c r="G14" s="161">
        <v>755555</v>
      </c>
      <c r="H14" s="161">
        <v>827641</v>
      </c>
      <c r="I14" s="163">
        <f t="shared" ref="I14:I21" si="8">IFERROR(H14/G14-1,"-")</f>
        <v>9.5408011329420006E-2</v>
      </c>
      <c r="J14" s="162">
        <f t="shared" si="2"/>
        <v>0.16837387241131041</v>
      </c>
      <c r="K14" s="161">
        <f t="shared" si="3"/>
        <v>72086</v>
      </c>
      <c r="L14" s="161">
        <f t="shared" si="4"/>
        <v>119271</v>
      </c>
      <c r="M14" s="162">
        <f t="shared" si="0"/>
        <v>0.3696149246292646</v>
      </c>
      <c r="P14" s="160" t="s">
        <v>101</v>
      </c>
      <c r="Q14" s="161">
        <v>294237</v>
      </c>
      <c r="R14" s="161">
        <v>324182</v>
      </c>
      <c r="S14" s="161">
        <v>148381</v>
      </c>
      <c r="T14" s="161">
        <v>294265</v>
      </c>
      <c r="U14" s="161">
        <v>345601</v>
      </c>
      <c r="V14" s="161">
        <v>376629</v>
      </c>
      <c r="W14" s="163">
        <f t="shared" ref="W14:W21" si="9">IFERROR(V14/U14-1,"-")</f>
        <v>8.977983281298374E-2</v>
      </c>
      <c r="X14" s="162">
        <f t="shared" si="5"/>
        <v>0.16178257892171688</v>
      </c>
      <c r="Y14" s="160">
        <f t="shared" si="6"/>
        <v>31028</v>
      </c>
      <c r="Z14" s="161">
        <f t="shared" si="7"/>
        <v>52447</v>
      </c>
      <c r="AA14" s="162">
        <f t="shared" si="1"/>
        <v>0.46969889705332157</v>
      </c>
    </row>
    <row r="15" spans="1:27" x14ac:dyDescent="0.25">
      <c r="A15" s="1"/>
      <c r="B15" s="160" t="s">
        <v>104</v>
      </c>
      <c r="C15" s="161">
        <v>240061</v>
      </c>
      <c r="D15" s="161">
        <v>212904</v>
      </c>
      <c r="E15" s="161">
        <v>101828</v>
      </c>
      <c r="F15" s="161">
        <v>156103</v>
      </c>
      <c r="G15" s="161">
        <v>187152</v>
      </c>
      <c r="H15" s="161">
        <v>202373</v>
      </c>
      <c r="I15" s="163">
        <f t="shared" si="8"/>
        <v>8.132961443105069E-2</v>
      </c>
      <c r="J15" s="162">
        <f t="shared" si="2"/>
        <v>-4.9463608011122373E-2</v>
      </c>
      <c r="K15" s="161">
        <f t="shared" si="3"/>
        <v>15221</v>
      </c>
      <c r="L15" s="161">
        <f t="shared" si="4"/>
        <v>-10531</v>
      </c>
      <c r="M15" s="162">
        <f t="shared" si="0"/>
        <v>9.0377447639735292E-2</v>
      </c>
      <c r="P15" s="160" t="s">
        <v>104</v>
      </c>
      <c r="Q15" s="161">
        <v>86650</v>
      </c>
      <c r="R15" s="161">
        <v>82171</v>
      </c>
      <c r="S15" s="161">
        <v>39437</v>
      </c>
      <c r="T15" s="161">
        <v>65984</v>
      </c>
      <c r="U15" s="161">
        <v>76107</v>
      </c>
      <c r="V15" s="161">
        <v>78866</v>
      </c>
      <c r="W15" s="163">
        <f t="shared" si="9"/>
        <v>3.6251593151746864E-2</v>
      </c>
      <c r="X15" s="162">
        <f t="shared" si="5"/>
        <v>-4.0221002543476381E-2</v>
      </c>
      <c r="Y15" s="160">
        <f t="shared" si="6"/>
        <v>2759</v>
      </c>
      <c r="Z15" s="161">
        <f t="shared" si="7"/>
        <v>-3305</v>
      </c>
      <c r="AA15" s="162">
        <f t="shared" si="1"/>
        <v>9.8354808618049211E-2</v>
      </c>
    </row>
    <row r="16" spans="1:27" x14ac:dyDescent="0.25">
      <c r="A16" s="1"/>
      <c r="B16" s="160" t="s">
        <v>107</v>
      </c>
      <c r="C16" s="161">
        <v>73803</v>
      </c>
      <c r="D16" s="161">
        <v>72746</v>
      </c>
      <c r="E16" s="161">
        <v>37341</v>
      </c>
      <c r="F16" s="161">
        <v>83832</v>
      </c>
      <c r="G16" s="161">
        <v>97110</v>
      </c>
      <c r="H16" s="161">
        <v>102984</v>
      </c>
      <c r="I16" s="163">
        <f t="shared" si="8"/>
        <v>6.0488106271238795E-2</v>
      </c>
      <c r="J16" s="162">
        <f t="shared" si="2"/>
        <v>0.41566546614246835</v>
      </c>
      <c r="K16" s="161">
        <f t="shared" si="3"/>
        <v>5874</v>
      </c>
      <c r="L16" s="161">
        <f t="shared" si="4"/>
        <v>30238</v>
      </c>
      <c r="M16" s="162">
        <f t="shared" si="0"/>
        <v>4.5991466587590735E-2</v>
      </c>
      <c r="P16" s="160" t="s">
        <v>107</v>
      </c>
      <c r="Q16" s="161">
        <v>22123</v>
      </c>
      <c r="R16" s="161">
        <v>23653</v>
      </c>
      <c r="S16" s="161">
        <v>12858</v>
      </c>
      <c r="T16" s="161">
        <v>27461</v>
      </c>
      <c r="U16" s="161">
        <v>28821</v>
      </c>
      <c r="V16" s="161">
        <v>28446</v>
      </c>
      <c r="W16" s="163">
        <f t="shared" si="9"/>
        <v>-1.3011345893619186E-2</v>
      </c>
      <c r="X16" s="162">
        <f t="shared" si="5"/>
        <v>0.20263814315308837</v>
      </c>
      <c r="Y16" s="160">
        <f t="shared" si="6"/>
        <v>-375</v>
      </c>
      <c r="Z16" s="161">
        <f t="shared" si="7"/>
        <v>4793</v>
      </c>
      <c r="AA16" s="162">
        <f t="shared" si="1"/>
        <v>3.5475374508013947E-2</v>
      </c>
    </row>
    <row r="17" spans="1:27" x14ac:dyDescent="0.25">
      <c r="A17" s="1"/>
      <c r="B17" s="160" t="s">
        <v>114</v>
      </c>
      <c r="C17" s="161">
        <v>61219</v>
      </c>
      <c r="D17" s="161">
        <v>57191</v>
      </c>
      <c r="E17" s="161">
        <v>27570</v>
      </c>
      <c r="F17" s="161">
        <v>75561</v>
      </c>
      <c r="G17" s="161">
        <v>65126</v>
      </c>
      <c r="H17" s="161">
        <v>72306</v>
      </c>
      <c r="I17" s="163">
        <f t="shared" si="8"/>
        <v>0.11024782728864047</v>
      </c>
      <c r="J17" s="162">
        <f t="shared" si="2"/>
        <v>0.26428983581332721</v>
      </c>
      <c r="K17" s="161">
        <f t="shared" si="3"/>
        <v>7180</v>
      </c>
      <c r="L17" s="161">
        <f t="shared" si="4"/>
        <v>15115</v>
      </c>
      <c r="M17" s="162">
        <f t="shared" si="0"/>
        <v>3.2291025626139357E-2</v>
      </c>
      <c r="P17" s="160" t="s">
        <v>114</v>
      </c>
      <c r="Q17" s="161">
        <v>28282</v>
      </c>
      <c r="R17" s="161">
        <v>25460</v>
      </c>
      <c r="S17" s="161">
        <v>12503</v>
      </c>
      <c r="T17" s="161">
        <v>34729</v>
      </c>
      <c r="U17" s="161">
        <v>28769</v>
      </c>
      <c r="V17" s="161">
        <v>30041</v>
      </c>
      <c r="W17" s="163">
        <f t="shared" si="9"/>
        <v>4.4214258403142193E-2</v>
      </c>
      <c r="X17" s="162">
        <f t="shared" si="5"/>
        <v>0.17992930086410053</v>
      </c>
      <c r="Y17" s="160">
        <f t="shared" si="6"/>
        <v>1272</v>
      </c>
      <c r="Z17" s="161">
        <f t="shared" si="7"/>
        <v>4581</v>
      </c>
      <c r="AA17" s="162">
        <f t="shared" si="1"/>
        <v>3.7464519637040249E-2</v>
      </c>
    </row>
    <row r="18" spans="1:27" x14ac:dyDescent="0.25">
      <c r="A18" s="1"/>
      <c r="B18" s="160" t="s">
        <v>110</v>
      </c>
      <c r="C18" s="161">
        <v>58676</v>
      </c>
      <c r="D18" s="161">
        <v>56070</v>
      </c>
      <c r="E18" s="161">
        <v>29512</v>
      </c>
      <c r="F18" s="161">
        <v>62498</v>
      </c>
      <c r="G18" s="161">
        <v>60701</v>
      </c>
      <c r="H18" s="161">
        <v>65977</v>
      </c>
      <c r="I18" s="163">
        <f t="shared" si="8"/>
        <v>8.6917843198629274E-2</v>
      </c>
      <c r="J18" s="162">
        <f t="shared" si="2"/>
        <v>0.17668985197075093</v>
      </c>
      <c r="K18" s="161">
        <f t="shared" si="3"/>
        <v>5276</v>
      </c>
      <c r="L18" s="161">
        <f t="shared" si="4"/>
        <v>9907</v>
      </c>
      <c r="M18" s="162">
        <f t="shared" si="0"/>
        <v>2.9464567224515206E-2</v>
      </c>
      <c r="P18" s="160" t="s">
        <v>110</v>
      </c>
      <c r="Q18" s="161">
        <v>31298</v>
      </c>
      <c r="R18" s="161">
        <v>30661</v>
      </c>
      <c r="S18" s="161">
        <v>15876</v>
      </c>
      <c r="T18" s="161">
        <v>36864</v>
      </c>
      <c r="U18" s="161">
        <v>32894</v>
      </c>
      <c r="V18" s="161">
        <v>34121</v>
      </c>
      <c r="W18" s="163">
        <f t="shared" si="9"/>
        <v>3.7301635556636459E-2</v>
      </c>
      <c r="X18" s="162">
        <f t="shared" si="5"/>
        <v>0.11284693910831356</v>
      </c>
      <c r="Y18" s="160">
        <f t="shared" si="6"/>
        <v>1227</v>
      </c>
      <c r="Z18" s="161">
        <f t="shared" si="7"/>
        <v>3460</v>
      </c>
      <c r="AA18" s="162">
        <f t="shared" si="1"/>
        <v>4.2552740405960202E-2</v>
      </c>
    </row>
    <row r="19" spans="1:27" x14ac:dyDescent="0.25">
      <c r="A19" s="159" t="s">
        <v>135</v>
      </c>
      <c r="B19" s="160" t="s">
        <v>119</v>
      </c>
      <c r="C19" s="161">
        <v>38864</v>
      </c>
      <c r="D19" s="161">
        <v>44559</v>
      </c>
      <c r="E19" s="161">
        <v>28338</v>
      </c>
      <c r="F19" s="161">
        <v>32029</v>
      </c>
      <c r="G19" s="161">
        <v>41258</v>
      </c>
      <c r="H19" s="161">
        <v>36390</v>
      </c>
      <c r="I19" s="163">
        <f t="shared" si="8"/>
        <v>-0.11798923845072473</v>
      </c>
      <c r="J19" s="162">
        <f t="shared" si="2"/>
        <v>-0.18332996701003168</v>
      </c>
      <c r="K19" s="161">
        <f t="shared" si="3"/>
        <v>-4868</v>
      </c>
      <c r="L19" s="161">
        <f t="shared" si="4"/>
        <v>-8169</v>
      </c>
      <c r="M19" s="162">
        <f t="shared" si="0"/>
        <v>1.6251354279523293E-2</v>
      </c>
      <c r="P19" s="160" t="s">
        <v>119</v>
      </c>
      <c r="Q19" s="161">
        <v>15496</v>
      </c>
      <c r="R19" s="161">
        <v>19091</v>
      </c>
      <c r="S19" s="161">
        <v>11519</v>
      </c>
      <c r="T19" s="161">
        <v>12546</v>
      </c>
      <c r="U19" s="161">
        <v>14777</v>
      </c>
      <c r="V19" s="161">
        <v>13260</v>
      </c>
      <c r="W19" s="163">
        <f t="shared" si="9"/>
        <v>-0.10265953847194964</v>
      </c>
      <c r="X19" s="162">
        <f t="shared" si="5"/>
        <v>-0.3054318788958148</v>
      </c>
      <c r="Y19" s="160">
        <f t="shared" si="6"/>
        <v>-1517</v>
      </c>
      <c r="Z19" s="161">
        <f t="shared" si="7"/>
        <v>-5831</v>
      </c>
      <c r="AA19" s="162">
        <f t="shared" si="1"/>
        <v>1.6536717498989838E-2</v>
      </c>
    </row>
    <row r="20" spans="1:27" x14ac:dyDescent="0.25">
      <c r="A20" s="165" t="s">
        <v>136</v>
      </c>
      <c r="B20" s="160" t="s">
        <v>122</v>
      </c>
      <c r="C20" s="161">
        <v>68541</v>
      </c>
      <c r="D20" s="161">
        <v>55924</v>
      </c>
      <c r="E20" s="161">
        <v>40106</v>
      </c>
      <c r="F20" s="161">
        <v>25354</v>
      </c>
      <c r="G20" s="161">
        <v>37850</v>
      </c>
      <c r="H20" s="161">
        <v>39869</v>
      </c>
      <c r="I20" s="163">
        <f t="shared" si="8"/>
        <v>5.3342140026420015E-2</v>
      </c>
      <c r="J20" s="162">
        <f t="shared" si="2"/>
        <v>-0.28708604534725701</v>
      </c>
      <c r="K20" s="161">
        <f t="shared" si="3"/>
        <v>2019</v>
      </c>
      <c r="L20" s="161">
        <f t="shared" si="4"/>
        <v>-16055</v>
      </c>
      <c r="M20" s="162">
        <f t="shared" si="0"/>
        <v>1.7805035552907782E-2</v>
      </c>
      <c r="P20" s="160" t="s">
        <v>122</v>
      </c>
      <c r="Q20" s="161">
        <v>20624</v>
      </c>
      <c r="R20" s="161">
        <v>17363</v>
      </c>
      <c r="S20" s="161">
        <v>12800</v>
      </c>
      <c r="T20" s="161">
        <v>7647</v>
      </c>
      <c r="U20" s="161">
        <v>13233</v>
      </c>
      <c r="V20" s="161">
        <v>13117</v>
      </c>
      <c r="W20" s="163">
        <f t="shared" si="9"/>
        <v>-8.7659638781832916E-3</v>
      </c>
      <c r="X20" s="162">
        <f t="shared" si="5"/>
        <v>-0.24454299372228305</v>
      </c>
      <c r="Y20" s="160">
        <f t="shared" si="6"/>
        <v>-116</v>
      </c>
      <c r="Z20" s="161">
        <f t="shared" si="7"/>
        <v>-4246</v>
      </c>
      <c r="AA20" s="162">
        <f t="shared" si="1"/>
        <v>1.6358380349490928E-2</v>
      </c>
    </row>
    <row r="21" spans="1:27" x14ac:dyDescent="0.25">
      <c r="B21" s="166" t="s">
        <v>136</v>
      </c>
      <c r="C21" s="167">
        <f t="shared" ref="C21:H21" si="10">C13-SUM(C14:C20)</f>
        <v>383473</v>
      </c>
      <c r="D21" s="167">
        <f t="shared" si="10"/>
        <v>396181</v>
      </c>
      <c r="E21" s="167">
        <f t="shared" si="10"/>
        <v>214336</v>
      </c>
      <c r="F21" s="167">
        <f t="shared" si="10"/>
        <v>410388</v>
      </c>
      <c r="G21" s="167">
        <f t="shared" si="10"/>
        <v>478464</v>
      </c>
      <c r="H21" s="167">
        <f t="shared" si="10"/>
        <v>523320</v>
      </c>
      <c r="I21" s="169">
        <f t="shared" si="8"/>
        <v>9.375E-2</v>
      </c>
      <c r="J21" s="168">
        <f t="shared" si="2"/>
        <v>0.32091140160684128</v>
      </c>
      <c r="K21" s="167">
        <f>H21-G21</f>
        <v>44856</v>
      </c>
      <c r="L21" s="167">
        <f t="shared" si="4"/>
        <v>127139</v>
      </c>
      <c r="M21" s="168">
        <f t="shared" si="0"/>
        <v>0.23370867605276532</v>
      </c>
      <c r="P21" s="166" t="s">
        <v>136</v>
      </c>
      <c r="Q21" s="167">
        <f t="shared" ref="Q21:V21" si="11">Q13-SUM(Q14:Q20)</f>
        <v>128567</v>
      </c>
      <c r="R21" s="167">
        <f t="shared" si="11"/>
        <v>132384</v>
      </c>
      <c r="S21" s="167">
        <f t="shared" si="11"/>
        <v>70519</v>
      </c>
      <c r="T21" s="167">
        <f t="shared" si="11"/>
        <v>137832</v>
      </c>
      <c r="U21" s="167">
        <f t="shared" si="11"/>
        <v>161389</v>
      </c>
      <c r="V21" s="167">
        <f t="shared" si="11"/>
        <v>177562</v>
      </c>
      <c r="W21" s="169">
        <f t="shared" si="9"/>
        <v>0.10021129073233004</v>
      </c>
      <c r="X21" s="168">
        <f t="shared" si="5"/>
        <v>0.34126480541455151</v>
      </c>
      <c r="Y21" s="166">
        <f>V21-U21</f>
        <v>16173</v>
      </c>
      <c r="Z21" s="167">
        <f t="shared" si="7"/>
        <v>45178</v>
      </c>
      <c r="AA21" s="168">
        <f t="shared" si="1"/>
        <v>0.22143986670856966</v>
      </c>
    </row>
    <row r="22" spans="1:27" x14ac:dyDescent="0.25">
      <c r="B22" s="151" t="s">
        <v>36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59</v>
      </c>
      <c r="C23" s="174">
        <v>675460</v>
      </c>
      <c r="D23" s="174">
        <v>718372</v>
      </c>
      <c r="E23" s="174">
        <v>344170</v>
      </c>
      <c r="F23" s="174">
        <v>683221</v>
      </c>
      <c r="G23" s="174">
        <v>758695</v>
      </c>
      <c r="H23" s="174">
        <v>801852</v>
      </c>
      <c r="I23" s="175">
        <f>IFERROR(H23/G23-1,"-")</f>
        <v>5.6883200759198393E-2</v>
      </c>
      <c r="J23" s="175">
        <f>IFERROR(H23/D23-1,"-")</f>
        <v>0.11620720183971534</v>
      </c>
      <c r="K23" s="174">
        <f>H23-G23</f>
        <v>43157</v>
      </c>
      <c r="L23" s="174">
        <f>H23-D23</f>
        <v>83480</v>
      </c>
      <c r="M23" s="175">
        <f t="shared" ref="M23:M35" si="12">H23/H$9</f>
        <v>0.35809785467832678</v>
      </c>
    </row>
    <row r="24" spans="1:27" x14ac:dyDescent="0.25">
      <c r="B24" s="155" t="s">
        <v>88</v>
      </c>
      <c r="C24" s="156">
        <v>48183</v>
      </c>
      <c r="D24" s="156">
        <v>63407</v>
      </c>
      <c r="E24" s="156">
        <v>20277</v>
      </c>
      <c r="F24" s="156">
        <v>65893</v>
      </c>
      <c r="G24" s="156">
        <v>57104</v>
      </c>
      <c r="H24" s="156">
        <v>49810</v>
      </c>
      <c r="I24" s="158">
        <f>IFERROR(H24/G24-1,"-")</f>
        <v>-0.12773185766321093</v>
      </c>
      <c r="J24" s="157">
        <f t="shared" ref="J24:J35" si="13">IFERROR(H24/D24-1,"-")</f>
        <v>-0.21444004605169775</v>
      </c>
      <c r="K24" s="156">
        <f t="shared" ref="K24:K34" si="14">H24-G24</f>
        <v>-7294</v>
      </c>
      <c r="L24" s="156">
        <f t="shared" ref="L24:L35" si="15">H24-D24</f>
        <v>-13597</v>
      </c>
      <c r="M24" s="157">
        <f t="shared" si="12"/>
        <v>2.2244571493900942E-2</v>
      </c>
    </row>
    <row r="25" spans="1:27" x14ac:dyDescent="0.25">
      <c r="B25" s="160" t="s">
        <v>94</v>
      </c>
      <c r="C25" s="161">
        <v>23182</v>
      </c>
      <c r="D25" s="161">
        <v>29292</v>
      </c>
      <c r="E25" s="161">
        <v>9378</v>
      </c>
      <c r="F25" s="161">
        <v>30408</v>
      </c>
      <c r="G25" s="161">
        <v>24427</v>
      </c>
      <c r="H25" s="161">
        <v>18567</v>
      </c>
      <c r="I25" s="163">
        <f>IFERROR(H25/G25-1,"-")</f>
        <v>-0.23989847300118716</v>
      </c>
      <c r="J25" s="162">
        <f t="shared" si="13"/>
        <v>-0.36614092585006142</v>
      </c>
      <c r="K25" s="161">
        <f t="shared" si="14"/>
        <v>-5860</v>
      </c>
      <c r="L25" s="161">
        <f t="shared" si="15"/>
        <v>-10725</v>
      </c>
      <c r="M25" s="162">
        <f t="shared" si="12"/>
        <v>8.2918080491318769E-3</v>
      </c>
    </row>
    <row r="26" spans="1:27" x14ac:dyDescent="0.25">
      <c r="B26" s="160" t="s">
        <v>91</v>
      </c>
      <c r="C26" s="161">
        <v>25001</v>
      </c>
      <c r="D26" s="161">
        <v>34115</v>
      </c>
      <c r="E26" s="161">
        <v>10899</v>
      </c>
      <c r="F26" s="161">
        <v>35485</v>
      </c>
      <c r="G26" s="161">
        <v>32677</v>
      </c>
      <c r="H26" s="161">
        <v>31243</v>
      </c>
      <c r="I26" s="163">
        <f>IFERROR(H26/G26-1,"-")</f>
        <v>-4.388407748569334E-2</v>
      </c>
      <c r="J26" s="162">
        <f t="shared" si="13"/>
        <v>-8.4185842004983136E-2</v>
      </c>
      <c r="K26" s="161">
        <f t="shared" si="14"/>
        <v>-1434</v>
      </c>
      <c r="L26" s="161">
        <f t="shared" si="15"/>
        <v>-2872</v>
      </c>
      <c r="M26" s="162">
        <f t="shared" si="12"/>
        <v>1.3952763444769065E-2</v>
      </c>
    </row>
    <row r="27" spans="1:27" x14ac:dyDescent="0.25">
      <c r="B27" s="155" t="s">
        <v>98</v>
      </c>
      <c r="C27" s="156">
        <v>627277</v>
      </c>
      <c r="D27" s="156">
        <v>654965</v>
      </c>
      <c r="E27" s="156">
        <v>323893</v>
      </c>
      <c r="F27" s="156">
        <v>617328</v>
      </c>
      <c r="G27" s="156">
        <v>701591</v>
      </c>
      <c r="H27" s="156">
        <v>752042</v>
      </c>
      <c r="I27" s="158">
        <f>IFERROR(H27/G27-1,"-")</f>
        <v>7.1909417310085155E-2</v>
      </c>
      <c r="J27" s="157">
        <f t="shared" si="13"/>
        <v>0.14821708030200087</v>
      </c>
      <c r="K27" s="156">
        <f t="shared" si="14"/>
        <v>50451</v>
      </c>
      <c r="L27" s="156">
        <f t="shared" si="15"/>
        <v>97077</v>
      </c>
      <c r="M27" s="157">
        <f t="shared" si="12"/>
        <v>0.33585328318442587</v>
      </c>
    </row>
    <row r="28" spans="1:27" x14ac:dyDescent="0.25">
      <c r="B28" s="160" t="s">
        <v>101</v>
      </c>
      <c r="C28" s="161">
        <v>294237</v>
      </c>
      <c r="D28" s="161">
        <v>324182</v>
      </c>
      <c r="E28" s="161">
        <v>148381</v>
      </c>
      <c r="F28" s="161">
        <v>294265</v>
      </c>
      <c r="G28" s="161">
        <v>345601</v>
      </c>
      <c r="H28" s="161">
        <v>376629</v>
      </c>
      <c r="I28" s="163">
        <f t="shared" ref="I28:I35" si="16">IFERROR(H28/G28-1,"-")</f>
        <v>8.977983281298374E-2</v>
      </c>
      <c r="J28" s="162">
        <f t="shared" si="13"/>
        <v>0.16178257892171688</v>
      </c>
      <c r="K28" s="161">
        <f t="shared" si="14"/>
        <v>31028</v>
      </c>
      <c r="L28" s="161">
        <f t="shared" si="15"/>
        <v>52447</v>
      </c>
      <c r="M28" s="162">
        <f t="shared" si="12"/>
        <v>0.16819816737957072</v>
      </c>
    </row>
    <row r="29" spans="1:27" x14ac:dyDescent="0.25">
      <c r="B29" s="160" t="s">
        <v>104</v>
      </c>
      <c r="C29" s="161">
        <v>86650</v>
      </c>
      <c r="D29" s="161">
        <v>82171</v>
      </c>
      <c r="E29" s="161">
        <v>39437</v>
      </c>
      <c r="F29" s="161">
        <v>65984</v>
      </c>
      <c r="G29" s="161">
        <v>76107</v>
      </c>
      <c r="H29" s="161">
        <v>78866</v>
      </c>
      <c r="I29" s="163">
        <f t="shared" si="16"/>
        <v>3.6251593151746864E-2</v>
      </c>
      <c r="J29" s="162">
        <f t="shared" si="13"/>
        <v>-4.0221002543476381E-2</v>
      </c>
      <c r="K29" s="161">
        <f t="shared" si="14"/>
        <v>2759</v>
      </c>
      <c r="L29" s="161">
        <f t="shared" si="15"/>
        <v>-3305</v>
      </c>
      <c r="M29" s="162">
        <f t="shared" si="12"/>
        <v>3.5220645963420831E-2</v>
      </c>
    </row>
    <row r="30" spans="1:27" x14ac:dyDescent="0.25">
      <c r="B30" s="160" t="s">
        <v>107</v>
      </c>
      <c r="C30" s="161">
        <v>22123</v>
      </c>
      <c r="D30" s="161">
        <v>23653</v>
      </c>
      <c r="E30" s="161">
        <v>12858</v>
      </c>
      <c r="F30" s="161">
        <v>27461</v>
      </c>
      <c r="G30" s="161">
        <v>28821</v>
      </c>
      <c r="H30" s="161">
        <v>28446</v>
      </c>
      <c r="I30" s="163">
        <f t="shared" si="16"/>
        <v>-1.3011345893619186E-2</v>
      </c>
      <c r="J30" s="162">
        <f t="shared" si="13"/>
        <v>0.20263814315308837</v>
      </c>
      <c r="K30" s="161">
        <f t="shared" si="14"/>
        <v>-375</v>
      </c>
      <c r="L30" s="161">
        <f t="shared" si="15"/>
        <v>4793</v>
      </c>
      <c r="M30" s="162">
        <f t="shared" si="12"/>
        <v>1.2703655505229998E-2</v>
      </c>
    </row>
    <row r="31" spans="1:27" x14ac:dyDescent="0.25">
      <c r="B31" s="160" t="s">
        <v>114</v>
      </c>
      <c r="C31" s="161">
        <v>28282</v>
      </c>
      <c r="D31" s="161">
        <v>25460</v>
      </c>
      <c r="E31" s="161">
        <v>12503</v>
      </c>
      <c r="F31" s="161">
        <v>34729</v>
      </c>
      <c r="G31" s="161">
        <v>28769</v>
      </c>
      <c r="H31" s="161">
        <v>30041</v>
      </c>
      <c r="I31" s="163">
        <f t="shared" si="16"/>
        <v>4.4214258403142193E-2</v>
      </c>
      <c r="J31" s="162">
        <f t="shared" si="13"/>
        <v>0.17992930086410053</v>
      </c>
      <c r="K31" s="161">
        <f t="shared" si="14"/>
        <v>1272</v>
      </c>
      <c r="L31" s="161">
        <f t="shared" si="15"/>
        <v>4581</v>
      </c>
      <c r="M31" s="162">
        <f t="shared" si="12"/>
        <v>1.3415964108578161E-2</v>
      </c>
    </row>
    <row r="32" spans="1:27" x14ac:dyDescent="0.25">
      <c r="B32" s="160" t="s">
        <v>110</v>
      </c>
      <c r="C32" s="161">
        <v>31298</v>
      </c>
      <c r="D32" s="161">
        <v>30661</v>
      </c>
      <c r="E32" s="161">
        <v>15876</v>
      </c>
      <c r="F32" s="161">
        <v>36864</v>
      </c>
      <c r="G32" s="161">
        <v>32894</v>
      </c>
      <c r="H32" s="161">
        <v>34121</v>
      </c>
      <c r="I32" s="163">
        <f t="shared" si="16"/>
        <v>3.7301635556636459E-2</v>
      </c>
      <c r="J32" s="162">
        <f t="shared" si="13"/>
        <v>0.11284693910831356</v>
      </c>
      <c r="K32" s="161">
        <f t="shared" si="14"/>
        <v>1227</v>
      </c>
      <c r="L32" s="161">
        <f t="shared" si="15"/>
        <v>3460</v>
      </c>
      <c r="M32" s="162">
        <f t="shared" si="12"/>
        <v>1.52380450500581E-2</v>
      </c>
    </row>
    <row r="33" spans="2:13" x14ac:dyDescent="0.25">
      <c r="B33" s="160" t="s">
        <v>119</v>
      </c>
      <c r="C33" s="161">
        <v>15496</v>
      </c>
      <c r="D33" s="161">
        <v>19091</v>
      </c>
      <c r="E33" s="161">
        <v>11519</v>
      </c>
      <c r="F33" s="161">
        <v>12546</v>
      </c>
      <c r="G33" s="161">
        <v>14777</v>
      </c>
      <c r="H33" s="161">
        <v>13260</v>
      </c>
      <c r="I33" s="163">
        <f t="shared" si="16"/>
        <v>-0.10265953847194964</v>
      </c>
      <c r="J33" s="162">
        <f t="shared" si="13"/>
        <v>-0.3054318788958148</v>
      </c>
      <c r="K33" s="161">
        <f t="shared" si="14"/>
        <v>-1517</v>
      </c>
      <c r="L33" s="161">
        <f t="shared" si="15"/>
        <v>-5831</v>
      </c>
      <c r="M33" s="162">
        <f t="shared" si="12"/>
        <v>5.9217630598098073E-3</v>
      </c>
    </row>
    <row r="34" spans="2:13" x14ac:dyDescent="0.25">
      <c r="B34" s="160" t="s">
        <v>122</v>
      </c>
      <c r="C34" s="161">
        <v>20624</v>
      </c>
      <c r="D34" s="161">
        <v>17363</v>
      </c>
      <c r="E34" s="161">
        <v>12800</v>
      </c>
      <c r="F34" s="161">
        <v>7647</v>
      </c>
      <c r="G34" s="161">
        <v>13233</v>
      </c>
      <c r="H34" s="161">
        <v>13117</v>
      </c>
      <c r="I34" s="163">
        <f t="shared" si="16"/>
        <v>-8.7659638781832916E-3</v>
      </c>
      <c r="J34" s="162">
        <f t="shared" si="13"/>
        <v>-0.24454299372228305</v>
      </c>
      <c r="K34" s="161">
        <f t="shared" si="14"/>
        <v>-116</v>
      </c>
      <c r="L34" s="161">
        <f t="shared" si="15"/>
        <v>-4246</v>
      </c>
      <c r="M34" s="162">
        <f t="shared" si="12"/>
        <v>5.8579009091647991E-3</v>
      </c>
    </row>
    <row r="35" spans="2:13" x14ac:dyDescent="0.25">
      <c r="B35" s="166" t="s">
        <v>136</v>
      </c>
      <c r="C35" s="167">
        <f t="shared" ref="C35:H35" si="17">C27-SUM(C28:C34)</f>
        <v>128567</v>
      </c>
      <c r="D35" s="167">
        <f t="shared" si="17"/>
        <v>132384</v>
      </c>
      <c r="E35" s="167">
        <f t="shared" si="17"/>
        <v>70519</v>
      </c>
      <c r="F35" s="167">
        <f t="shared" si="17"/>
        <v>137832</v>
      </c>
      <c r="G35" s="167">
        <f t="shared" si="17"/>
        <v>161389</v>
      </c>
      <c r="H35" s="167">
        <f t="shared" si="17"/>
        <v>177562</v>
      </c>
      <c r="I35" s="169">
        <f t="shared" si="16"/>
        <v>0.10021129073233004</v>
      </c>
      <c r="J35" s="168">
        <f t="shared" si="13"/>
        <v>0.34126480541455151</v>
      </c>
      <c r="K35" s="167">
        <f>H35-G35</f>
        <v>16173</v>
      </c>
      <c r="L35" s="167">
        <f t="shared" si="15"/>
        <v>45178</v>
      </c>
      <c r="M35" s="168">
        <f t="shared" si="12"/>
        <v>7.9297141208593436E-2</v>
      </c>
    </row>
    <row r="36" spans="2:13" x14ac:dyDescent="0.25">
      <c r="B36" s="151" t="s">
        <v>37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59</v>
      </c>
      <c r="C37" s="174">
        <v>525336</v>
      </c>
      <c r="D37" s="174">
        <v>532787</v>
      </c>
      <c r="E37" s="174">
        <v>249277</v>
      </c>
      <c r="F37" s="174">
        <v>473974</v>
      </c>
      <c r="G37" s="174">
        <v>528116</v>
      </c>
      <c r="H37" s="174">
        <v>561508</v>
      </c>
      <c r="I37" s="175">
        <f>IFERROR(H37/G37-1,"-")</f>
        <v>6.3228533125298192E-2</v>
      </c>
      <c r="J37" s="175">
        <f>IFERROR(H37/D37-1,"-")</f>
        <v>5.3907096081548644E-2</v>
      </c>
      <c r="K37" s="174">
        <f>H37-G37</f>
        <v>33392</v>
      </c>
      <c r="L37" s="174">
        <f>H37-D37</f>
        <v>28721</v>
      </c>
      <c r="M37" s="175">
        <f t="shared" ref="M37:M49" si="18">H37/H$9</f>
        <v>0.25076299639424471</v>
      </c>
    </row>
    <row r="38" spans="2:13" x14ac:dyDescent="0.25">
      <c r="B38" s="155" t="s">
        <v>88</v>
      </c>
      <c r="C38" s="156">
        <v>43131</v>
      </c>
      <c r="D38" s="156">
        <v>41775</v>
      </c>
      <c r="E38" s="156">
        <v>13953</v>
      </c>
      <c r="F38" s="156">
        <v>39365</v>
      </c>
      <c r="G38" s="156">
        <v>36909</v>
      </c>
      <c r="H38" s="156">
        <v>35905</v>
      </c>
      <c r="I38" s="158">
        <f>IFERROR(H38/G38-1,"-")</f>
        <v>-2.7202037443441962E-2</v>
      </c>
      <c r="J38" s="157">
        <f t="shared" ref="J38:J49" si="19">IFERROR(H38/D38-1,"-")</f>
        <v>-0.14051466187911432</v>
      </c>
      <c r="K38" s="156">
        <f t="shared" ref="K38:K48" si="20">H38-G38</f>
        <v>-1004</v>
      </c>
      <c r="L38" s="156">
        <f t="shared" ref="L38:L49" si="21">H38-D38</f>
        <v>-5870</v>
      </c>
      <c r="M38" s="157">
        <f t="shared" si="18"/>
        <v>1.6034758873489527E-2</v>
      </c>
    </row>
    <row r="39" spans="2:13" x14ac:dyDescent="0.25">
      <c r="B39" s="160" t="s">
        <v>94</v>
      </c>
      <c r="C39" s="161">
        <v>12745</v>
      </c>
      <c r="D39" s="161">
        <v>14543</v>
      </c>
      <c r="E39" s="161">
        <v>5079</v>
      </c>
      <c r="F39" s="161">
        <v>16361</v>
      </c>
      <c r="G39" s="161">
        <v>14446</v>
      </c>
      <c r="H39" s="161">
        <v>14932</v>
      </c>
      <c r="I39" s="163">
        <f>IFERROR(H39/G39-1,"-")</f>
        <v>3.3642530804374848E-2</v>
      </c>
      <c r="J39" s="162">
        <f t="shared" si="19"/>
        <v>2.6748263769511116E-2</v>
      </c>
      <c r="K39" s="161">
        <f t="shared" si="20"/>
        <v>486</v>
      </c>
      <c r="L39" s="161">
        <f t="shared" si="21"/>
        <v>389</v>
      </c>
      <c r="M39" s="162">
        <f t="shared" si="18"/>
        <v>6.6684589750437432E-3</v>
      </c>
    </row>
    <row r="40" spans="2:13" x14ac:dyDescent="0.25">
      <c r="B40" s="160" t="s">
        <v>91</v>
      </c>
      <c r="C40" s="161">
        <v>30386</v>
      </c>
      <c r="D40" s="161">
        <v>27232</v>
      </c>
      <c r="E40" s="161">
        <v>8874</v>
      </c>
      <c r="F40" s="161">
        <v>23004</v>
      </c>
      <c r="G40" s="161">
        <v>22463</v>
      </c>
      <c r="H40" s="161">
        <v>20973</v>
      </c>
      <c r="I40" s="163">
        <f>IFERROR(H40/G40-1,"-")</f>
        <v>-6.6331300360592982E-2</v>
      </c>
      <c r="J40" s="162">
        <f t="shared" si="19"/>
        <v>-0.22983989424206819</v>
      </c>
      <c r="K40" s="161">
        <f t="shared" si="20"/>
        <v>-1490</v>
      </c>
      <c r="L40" s="161">
        <f t="shared" si="21"/>
        <v>-6259</v>
      </c>
      <c r="M40" s="162">
        <f t="shared" si="18"/>
        <v>9.3662998984457829E-3</v>
      </c>
    </row>
    <row r="41" spans="2:13" x14ac:dyDescent="0.25">
      <c r="B41" s="155" t="s">
        <v>98</v>
      </c>
      <c r="C41" s="156">
        <v>482205</v>
      </c>
      <c r="D41" s="156">
        <v>491012</v>
      </c>
      <c r="E41" s="156">
        <v>235324</v>
      </c>
      <c r="F41" s="156">
        <v>434609</v>
      </c>
      <c r="G41" s="156">
        <v>491207</v>
      </c>
      <c r="H41" s="156">
        <v>525603</v>
      </c>
      <c r="I41" s="158">
        <f>IFERROR(H41/G41-1,"-")</f>
        <v>7.0023432076497194E-2</v>
      </c>
      <c r="J41" s="157">
        <f t="shared" si="19"/>
        <v>7.0448380080323947E-2</v>
      </c>
      <c r="K41" s="156">
        <f t="shared" si="20"/>
        <v>34396</v>
      </c>
      <c r="L41" s="156">
        <f t="shared" si="21"/>
        <v>34591</v>
      </c>
      <c r="M41" s="157">
        <f t="shared" si="18"/>
        <v>0.2347282375207552</v>
      </c>
    </row>
    <row r="42" spans="2:13" x14ac:dyDescent="0.25">
      <c r="B42" s="160" t="s">
        <v>101</v>
      </c>
      <c r="C42" s="161">
        <v>230844</v>
      </c>
      <c r="D42" s="161">
        <v>253102</v>
      </c>
      <c r="E42" s="161">
        <v>106790</v>
      </c>
      <c r="F42" s="161">
        <v>204109</v>
      </c>
      <c r="G42" s="161">
        <v>238903</v>
      </c>
      <c r="H42" s="161">
        <v>262960</v>
      </c>
      <c r="I42" s="163">
        <f t="shared" ref="I42:I49" si="22">IFERROR(H42/G42-1,"-")</f>
        <v>0.10069777273621505</v>
      </c>
      <c r="J42" s="162">
        <f t="shared" si="19"/>
        <v>3.8948724229757259E-2</v>
      </c>
      <c r="K42" s="161">
        <f t="shared" si="20"/>
        <v>24057</v>
      </c>
      <c r="L42" s="161">
        <f t="shared" si="21"/>
        <v>9858</v>
      </c>
      <c r="M42" s="162">
        <f t="shared" si="18"/>
        <v>0.11743490303224637</v>
      </c>
    </row>
    <row r="43" spans="2:13" x14ac:dyDescent="0.25">
      <c r="B43" s="160" t="s">
        <v>104</v>
      </c>
      <c r="C43" s="161">
        <v>31437</v>
      </c>
      <c r="D43" s="161">
        <v>23853</v>
      </c>
      <c r="E43" s="161">
        <v>11703</v>
      </c>
      <c r="F43" s="161">
        <v>15816</v>
      </c>
      <c r="G43" s="161">
        <v>19783</v>
      </c>
      <c r="H43" s="161">
        <v>20195</v>
      </c>
      <c r="I43" s="163">
        <f t="shared" si="22"/>
        <v>2.0825961684274308E-2</v>
      </c>
      <c r="J43" s="162">
        <f t="shared" si="19"/>
        <v>-0.15335597199513684</v>
      </c>
      <c r="K43" s="161">
        <f t="shared" si="20"/>
        <v>412</v>
      </c>
      <c r="L43" s="161">
        <f t="shared" si="21"/>
        <v>-3658</v>
      </c>
      <c r="M43" s="162">
        <f t="shared" si="18"/>
        <v>9.0188540718596569E-3</v>
      </c>
    </row>
    <row r="44" spans="2:13" x14ac:dyDescent="0.25">
      <c r="B44" s="160" t="s">
        <v>107</v>
      </c>
      <c r="C44" s="161">
        <v>11406</v>
      </c>
      <c r="D44" s="161">
        <v>10622</v>
      </c>
      <c r="E44" s="161">
        <v>5799</v>
      </c>
      <c r="F44" s="161">
        <v>11604</v>
      </c>
      <c r="G44" s="161">
        <v>13097</v>
      </c>
      <c r="H44" s="161">
        <v>12608</v>
      </c>
      <c r="I44" s="163">
        <f t="shared" si="22"/>
        <v>-3.7336794685805863E-2</v>
      </c>
      <c r="J44" s="162">
        <f t="shared" si="19"/>
        <v>0.18697043871210695</v>
      </c>
      <c r="K44" s="161">
        <f t="shared" si="20"/>
        <v>-489</v>
      </c>
      <c r="L44" s="161">
        <f t="shared" si="21"/>
        <v>1986</v>
      </c>
      <c r="M44" s="162">
        <f t="shared" si="18"/>
        <v>5.6305873799458554E-3</v>
      </c>
    </row>
    <row r="45" spans="2:13" x14ac:dyDescent="0.25">
      <c r="B45" s="160" t="s">
        <v>114</v>
      </c>
      <c r="C45" s="161">
        <v>22587</v>
      </c>
      <c r="D45" s="161">
        <v>22519</v>
      </c>
      <c r="E45" s="161">
        <v>10447</v>
      </c>
      <c r="F45" s="161">
        <v>24963</v>
      </c>
      <c r="G45" s="161">
        <v>21459</v>
      </c>
      <c r="H45" s="161">
        <v>23603</v>
      </c>
      <c r="I45" s="163">
        <f t="shared" si="22"/>
        <v>9.9911459061466035E-2</v>
      </c>
      <c r="J45" s="162">
        <f t="shared" si="19"/>
        <v>4.8137128646920324E-2</v>
      </c>
      <c r="K45" s="161">
        <f t="shared" si="20"/>
        <v>2144</v>
      </c>
      <c r="L45" s="161">
        <f t="shared" si="21"/>
        <v>1084</v>
      </c>
      <c r="M45" s="162">
        <f t="shared" si="18"/>
        <v>1.0540827564154667E-2</v>
      </c>
    </row>
    <row r="46" spans="2:13" x14ac:dyDescent="0.25">
      <c r="B46" s="160" t="s">
        <v>110</v>
      </c>
      <c r="C46" s="161">
        <v>18609</v>
      </c>
      <c r="D46" s="161">
        <v>16381</v>
      </c>
      <c r="E46" s="161">
        <v>9027</v>
      </c>
      <c r="F46" s="161">
        <v>15247</v>
      </c>
      <c r="G46" s="161">
        <v>17327</v>
      </c>
      <c r="H46" s="161">
        <v>19324</v>
      </c>
      <c r="I46" s="163">
        <f t="shared" si="22"/>
        <v>0.11525365037225144</v>
      </c>
      <c r="J46" s="162">
        <f t="shared" si="19"/>
        <v>0.17965936145534456</v>
      </c>
      <c r="K46" s="161">
        <f t="shared" si="20"/>
        <v>1997</v>
      </c>
      <c r="L46" s="161">
        <f t="shared" si="21"/>
        <v>2943</v>
      </c>
      <c r="M46" s="162">
        <f t="shared" si="18"/>
        <v>8.6298755179309728E-3</v>
      </c>
    </row>
    <row r="47" spans="2:13" x14ac:dyDescent="0.25">
      <c r="B47" s="160" t="s">
        <v>119</v>
      </c>
      <c r="C47" s="161">
        <v>15514</v>
      </c>
      <c r="D47" s="161">
        <v>16376</v>
      </c>
      <c r="E47" s="161">
        <v>9587</v>
      </c>
      <c r="F47" s="161">
        <v>11974</v>
      </c>
      <c r="G47" s="161">
        <v>13918</v>
      </c>
      <c r="H47" s="161">
        <v>12602</v>
      </c>
      <c r="I47" s="163">
        <f t="shared" si="22"/>
        <v>-9.4553815203333835E-2</v>
      </c>
      <c r="J47" s="162">
        <f t="shared" si="19"/>
        <v>-0.23045920859794822</v>
      </c>
      <c r="K47" s="161">
        <f t="shared" si="20"/>
        <v>-1316</v>
      </c>
      <c r="L47" s="161">
        <f t="shared" si="21"/>
        <v>-3774</v>
      </c>
      <c r="M47" s="162">
        <f t="shared" si="18"/>
        <v>5.627907849149562E-3</v>
      </c>
    </row>
    <row r="48" spans="2:13" x14ac:dyDescent="0.25">
      <c r="B48" s="160" t="s">
        <v>122</v>
      </c>
      <c r="C48" s="161">
        <v>27428</v>
      </c>
      <c r="D48" s="161">
        <v>23416</v>
      </c>
      <c r="E48" s="161">
        <v>15367</v>
      </c>
      <c r="F48" s="161">
        <v>11217</v>
      </c>
      <c r="G48" s="161">
        <v>13963</v>
      </c>
      <c r="H48" s="161">
        <v>14657</v>
      </c>
      <c r="I48" s="163">
        <f t="shared" si="22"/>
        <v>4.9702785934254923E-2</v>
      </c>
      <c r="J48" s="162">
        <f t="shared" si="19"/>
        <v>-0.37406047147249744</v>
      </c>
      <c r="K48" s="161">
        <f t="shared" si="20"/>
        <v>694</v>
      </c>
      <c r="L48" s="161">
        <f t="shared" si="21"/>
        <v>-8759</v>
      </c>
      <c r="M48" s="162">
        <f t="shared" si="18"/>
        <v>6.5456471468802666E-3</v>
      </c>
    </row>
    <row r="49" spans="2:13" x14ac:dyDescent="0.25">
      <c r="B49" s="166" t="s">
        <v>136</v>
      </c>
      <c r="C49" s="167">
        <f t="shared" ref="C49:H49" si="23">C41-SUM(C42:C48)</f>
        <v>124380</v>
      </c>
      <c r="D49" s="167">
        <f t="shared" si="23"/>
        <v>124743</v>
      </c>
      <c r="E49" s="167">
        <f t="shared" si="23"/>
        <v>66604</v>
      </c>
      <c r="F49" s="167">
        <f t="shared" si="23"/>
        <v>139679</v>
      </c>
      <c r="G49" s="167">
        <f t="shared" si="23"/>
        <v>152757</v>
      </c>
      <c r="H49" s="167">
        <f t="shared" si="23"/>
        <v>159654</v>
      </c>
      <c r="I49" s="169">
        <f t="shared" si="22"/>
        <v>4.515014041909704E-2</v>
      </c>
      <c r="J49" s="168">
        <f t="shared" si="19"/>
        <v>0.27986339914864966</v>
      </c>
      <c r="K49" s="167">
        <f>H49-G49</f>
        <v>6897</v>
      </c>
      <c r="L49" s="167">
        <f t="shared" si="21"/>
        <v>34911</v>
      </c>
      <c r="M49" s="168">
        <f t="shared" si="18"/>
        <v>7.1299634958587849E-2</v>
      </c>
    </row>
    <row r="50" spans="2:13" x14ac:dyDescent="0.25">
      <c r="B50" s="151" t="s">
        <v>38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59</v>
      </c>
      <c r="C51" s="174">
        <v>20177</v>
      </c>
      <c r="D51" s="174">
        <v>19848</v>
      </c>
      <c r="E51" s="174">
        <v>10070</v>
      </c>
      <c r="F51" s="174">
        <v>14300</v>
      </c>
      <c r="G51" s="174">
        <v>24366</v>
      </c>
      <c r="H51" s="174">
        <v>20854</v>
      </c>
      <c r="I51" s="175">
        <f>IFERROR(H51/G51-1,"-")</f>
        <v>-0.14413527045883612</v>
      </c>
      <c r="J51" s="175">
        <f>IFERROR(H51/D51-1,"-")</f>
        <v>5.0685207577589653E-2</v>
      </c>
      <c r="K51" s="174">
        <f>H51-G51</f>
        <v>-3512</v>
      </c>
      <c r="L51" s="174">
        <f>H51-D51</f>
        <v>1006</v>
      </c>
      <c r="M51" s="175">
        <f t="shared" ref="M51:M63" si="24">H51/H$9</f>
        <v>9.3131558709859518E-3</v>
      </c>
    </row>
    <row r="52" spans="2:13" x14ac:dyDescent="0.25">
      <c r="B52" s="155" t="s">
        <v>88</v>
      </c>
      <c r="C52" s="156">
        <v>4502</v>
      </c>
      <c r="D52" s="156">
        <v>4131</v>
      </c>
      <c r="E52" s="156">
        <v>1123</v>
      </c>
      <c r="F52" s="156">
        <v>1482</v>
      </c>
      <c r="G52" s="156">
        <v>10615</v>
      </c>
      <c r="H52" s="156">
        <v>5673</v>
      </c>
      <c r="I52" s="158">
        <f>IFERROR(H52/G52-1,"-")</f>
        <v>-0.46556759302873296</v>
      </c>
      <c r="J52" s="157">
        <f t="shared" ref="J52:J63" si="25">IFERROR(H52/D52-1,"-")</f>
        <v>0.37327523602033397</v>
      </c>
      <c r="K52" s="156">
        <f t="shared" ref="K52:K62" si="26">H52-G52</f>
        <v>-4942</v>
      </c>
      <c r="L52" s="156">
        <f t="shared" ref="L52:L63" si="27">H52-D52</f>
        <v>1542</v>
      </c>
      <c r="M52" s="157">
        <f t="shared" si="24"/>
        <v>2.5334963678960054E-3</v>
      </c>
    </row>
    <row r="53" spans="2:13" x14ac:dyDescent="0.25">
      <c r="B53" s="160" t="s">
        <v>94</v>
      </c>
      <c r="C53" s="161">
        <v>2565</v>
      </c>
      <c r="D53" s="161">
        <v>2341</v>
      </c>
      <c r="E53" s="161">
        <v>538</v>
      </c>
      <c r="F53" s="161">
        <v>479</v>
      </c>
      <c r="G53" s="161">
        <v>7891</v>
      </c>
      <c r="H53" s="161">
        <v>3879</v>
      </c>
      <c r="I53" s="163">
        <f>IFERROR(H53/G53-1,"-")</f>
        <v>-0.50842732226587251</v>
      </c>
      <c r="J53" s="162">
        <f t="shared" si="25"/>
        <v>0.65698419478855197</v>
      </c>
      <c r="K53" s="161">
        <f t="shared" si="26"/>
        <v>-4012</v>
      </c>
      <c r="L53" s="161">
        <f t="shared" si="27"/>
        <v>1538</v>
      </c>
      <c r="M53" s="162">
        <f t="shared" si="24"/>
        <v>1.7323166598040905E-3</v>
      </c>
    </row>
    <row r="54" spans="2:13" x14ac:dyDescent="0.25">
      <c r="B54" s="160" t="s">
        <v>91</v>
      </c>
      <c r="C54" s="161">
        <v>1937</v>
      </c>
      <c r="D54" s="161">
        <v>1790</v>
      </c>
      <c r="E54" s="161">
        <v>585</v>
      </c>
      <c r="F54" s="161">
        <v>1003</v>
      </c>
      <c r="G54" s="161">
        <v>2724</v>
      </c>
      <c r="H54" s="161">
        <v>1794</v>
      </c>
      <c r="I54" s="163">
        <f>IFERROR(H54/G54-1,"-")</f>
        <v>-0.34140969162995594</v>
      </c>
      <c r="J54" s="162">
        <f t="shared" si="25"/>
        <v>2.2346368715084886E-3</v>
      </c>
      <c r="K54" s="161">
        <f t="shared" si="26"/>
        <v>-930</v>
      </c>
      <c r="L54" s="161">
        <f t="shared" si="27"/>
        <v>4</v>
      </c>
      <c r="M54" s="162">
        <f t="shared" si="24"/>
        <v>8.0117970809191503E-4</v>
      </c>
    </row>
    <row r="55" spans="2:13" x14ac:dyDescent="0.25">
      <c r="B55" s="155" t="s">
        <v>98</v>
      </c>
      <c r="C55" s="156">
        <v>15675</v>
      </c>
      <c r="D55" s="156">
        <v>15717</v>
      </c>
      <c r="E55" s="156">
        <v>8947</v>
      </c>
      <c r="F55" s="156">
        <v>12818</v>
      </c>
      <c r="G55" s="156">
        <v>13751</v>
      </c>
      <c r="H55" s="156">
        <v>15181</v>
      </c>
      <c r="I55" s="158">
        <f>IFERROR(H55/G55-1,"-")</f>
        <v>0.1039924369136791</v>
      </c>
      <c r="J55" s="157">
        <f t="shared" si="25"/>
        <v>-3.4103200356302099E-2</v>
      </c>
      <c r="K55" s="156">
        <f t="shared" si="26"/>
        <v>1430</v>
      </c>
      <c r="L55" s="156">
        <f t="shared" si="27"/>
        <v>-536</v>
      </c>
      <c r="M55" s="157">
        <f t="shared" si="24"/>
        <v>6.779659503089946E-3</v>
      </c>
    </row>
    <row r="56" spans="2:13" x14ac:dyDescent="0.25">
      <c r="B56" s="160" t="s">
        <v>101</v>
      </c>
      <c r="C56" s="161">
        <v>4150</v>
      </c>
      <c r="D56" s="161">
        <v>4476</v>
      </c>
      <c r="E56" s="161">
        <v>2897</v>
      </c>
      <c r="F56" s="161">
        <v>4284</v>
      </c>
      <c r="G56" s="161">
        <v>3985</v>
      </c>
      <c r="H56" s="161">
        <v>4530</v>
      </c>
      <c r="I56" s="163">
        <f t="shared" ref="I56:I63" si="28">IFERROR(H56/G56-1,"-")</f>
        <v>0.13676286072772892</v>
      </c>
      <c r="J56" s="162">
        <f t="shared" si="25"/>
        <v>1.2064343163538771E-2</v>
      </c>
      <c r="K56" s="161">
        <f t="shared" si="26"/>
        <v>545</v>
      </c>
      <c r="L56" s="161">
        <f t="shared" si="27"/>
        <v>54</v>
      </c>
      <c r="M56" s="162">
        <f t="shared" si="24"/>
        <v>2.0230457512019928E-3</v>
      </c>
    </row>
    <row r="57" spans="2:13" x14ac:dyDescent="0.25">
      <c r="B57" s="160" t="s">
        <v>104</v>
      </c>
      <c r="C57" s="161">
        <v>5046</v>
      </c>
      <c r="D57" s="161">
        <v>4259</v>
      </c>
      <c r="E57" s="161">
        <v>2253</v>
      </c>
      <c r="F57" s="161">
        <v>3320</v>
      </c>
      <c r="G57" s="161">
        <v>2533</v>
      </c>
      <c r="H57" s="161">
        <v>3337</v>
      </c>
      <c r="I57" s="163">
        <f t="shared" si="28"/>
        <v>0.31741018555073031</v>
      </c>
      <c r="J57" s="162">
        <f t="shared" si="25"/>
        <v>-0.21648274242779997</v>
      </c>
      <c r="K57" s="161">
        <f t="shared" si="26"/>
        <v>804</v>
      </c>
      <c r="L57" s="161">
        <f t="shared" si="27"/>
        <v>-922</v>
      </c>
      <c r="M57" s="162">
        <f t="shared" si="24"/>
        <v>1.4902657112055297E-3</v>
      </c>
    </row>
    <row r="58" spans="2:13" x14ac:dyDescent="0.25">
      <c r="B58" s="160" t="s">
        <v>107</v>
      </c>
      <c r="C58" s="161">
        <v>1261</v>
      </c>
      <c r="D58" s="161">
        <v>1137</v>
      </c>
      <c r="E58" s="161">
        <v>449</v>
      </c>
      <c r="F58" s="161">
        <v>1008</v>
      </c>
      <c r="G58" s="161">
        <v>1449</v>
      </c>
      <c r="H58" s="161">
        <v>1165</v>
      </c>
      <c r="I58" s="163">
        <f t="shared" si="28"/>
        <v>-0.1959972394755003</v>
      </c>
      <c r="J58" s="162">
        <f t="shared" si="25"/>
        <v>2.4626209322779147E-2</v>
      </c>
      <c r="K58" s="161">
        <f t="shared" si="26"/>
        <v>-284</v>
      </c>
      <c r="L58" s="161">
        <f t="shared" si="27"/>
        <v>28</v>
      </c>
      <c r="M58" s="162">
        <f t="shared" si="24"/>
        <v>5.2027556294709091E-4</v>
      </c>
    </row>
    <row r="59" spans="2:13" x14ac:dyDescent="0.25">
      <c r="B59" s="160" t="s">
        <v>114</v>
      </c>
      <c r="C59" s="161">
        <v>292</v>
      </c>
      <c r="D59" s="161">
        <v>398</v>
      </c>
      <c r="E59" s="161">
        <v>218</v>
      </c>
      <c r="F59" s="161">
        <v>375</v>
      </c>
      <c r="G59" s="161">
        <v>331</v>
      </c>
      <c r="H59" s="161">
        <v>537</v>
      </c>
      <c r="I59" s="163">
        <f t="shared" si="28"/>
        <v>0.62235649546827787</v>
      </c>
      <c r="J59" s="162">
        <f t="shared" si="25"/>
        <v>0.34924623115577891</v>
      </c>
      <c r="K59" s="161">
        <f t="shared" si="26"/>
        <v>206</v>
      </c>
      <c r="L59" s="161">
        <f t="shared" si="27"/>
        <v>139</v>
      </c>
      <c r="M59" s="162">
        <f t="shared" si="24"/>
        <v>2.3981800626831571E-4</v>
      </c>
    </row>
    <row r="60" spans="2:13" x14ac:dyDescent="0.25">
      <c r="B60" s="160" t="s">
        <v>110</v>
      </c>
      <c r="C60" s="161">
        <v>249</v>
      </c>
      <c r="D60" s="161">
        <v>414</v>
      </c>
      <c r="E60" s="161">
        <v>187</v>
      </c>
      <c r="F60" s="161">
        <v>344</v>
      </c>
      <c r="G60" s="161">
        <v>345</v>
      </c>
      <c r="H60" s="161">
        <v>387</v>
      </c>
      <c r="I60" s="163">
        <f t="shared" si="28"/>
        <v>0.12173913043478257</v>
      </c>
      <c r="J60" s="162">
        <f t="shared" si="25"/>
        <v>-6.5217391304347783E-2</v>
      </c>
      <c r="K60" s="161">
        <f t="shared" si="26"/>
        <v>42</v>
      </c>
      <c r="L60" s="161">
        <f t="shared" si="27"/>
        <v>-27</v>
      </c>
      <c r="M60" s="162">
        <f t="shared" si="24"/>
        <v>1.7282973636096496E-4</v>
      </c>
    </row>
    <row r="61" spans="2:13" x14ac:dyDescent="0.25">
      <c r="B61" s="160" t="s">
        <v>119</v>
      </c>
      <c r="C61" s="161">
        <v>243</v>
      </c>
      <c r="D61" s="161">
        <v>161</v>
      </c>
      <c r="E61" s="161">
        <v>136</v>
      </c>
      <c r="F61" s="161">
        <v>44</v>
      </c>
      <c r="G61" s="161">
        <v>149</v>
      </c>
      <c r="H61" s="161">
        <v>78</v>
      </c>
      <c r="I61" s="163">
        <f t="shared" si="28"/>
        <v>-0.47651006711409394</v>
      </c>
      <c r="J61" s="162">
        <f t="shared" si="25"/>
        <v>-0.51552795031055898</v>
      </c>
      <c r="K61" s="161">
        <f t="shared" si="26"/>
        <v>-71</v>
      </c>
      <c r="L61" s="161">
        <f t="shared" si="27"/>
        <v>-83</v>
      </c>
      <c r="M61" s="162">
        <f t="shared" si="24"/>
        <v>3.4833900351822391E-5</v>
      </c>
    </row>
    <row r="62" spans="2:13" x14ac:dyDescent="0.25">
      <c r="B62" s="160" t="s">
        <v>122</v>
      </c>
      <c r="C62" s="161">
        <v>250</v>
      </c>
      <c r="D62" s="161">
        <v>246</v>
      </c>
      <c r="E62" s="161">
        <v>201</v>
      </c>
      <c r="F62" s="161">
        <v>88</v>
      </c>
      <c r="G62" s="161">
        <v>133</v>
      </c>
      <c r="H62" s="161">
        <v>85</v>
      </c>
      <c r="I62" s="163">
        <f t="shared" si="28"/>
        <v>-0.36090225563909772</v>
      </c>
      <c r="J62" s="162">
        <f t="shared" si="25"/>
        <v>-0.65447154471544722</v>
      </c>
      <c r="K62" s="161">
        <f t="shared" si="26"/>
        <v>-48</v>
      </c>
      <c r="L62" s="161">
        <f t="shared" si="27"/>
        <v>-161</v>
      </c>
      <c r="M62" s="162">
        <f t="shared" si="24"/>
        <v>3.7960019614165431E-5</v>
      </c>
    </row>
    <row r="63" spans="2:13" x14ac:dyDescent="0.25">
      <c r="B63" s="166" t="s">
        <v>136</v>
      </c>
      <c r="C63" s="167">
        <f t="shared" ref="C63:H63" si="29">C55-SUM(C56:C62)</f>
        <v>4184</v>
      </c>
      <c r="D63" s="167">
        <f t="shared" si="29"/>
        <v>4626</v>
      </c>
      <c r="E63" s="167">
        <f t="shared" si="29"/>
        <v>2606</v>
      </c>
      <c r="F63" s="167">
        <f t="shared" si="29"/>
        <v>3355</v>
      </c>
      <c r="G63" s="167">
        <f t="shared" si="29"/>
        <v>4826</v>
      </c>
      <c r="H63" s="167">
        <f t="shared" si="29"/>
        <v>5062</v>
      </c>
      <c r="I63" s="169">
        <f t="shared" si="28"/>
        <v>4.8901782014090234E-2</v>
      </c>
      <c r="J63" s="168">
        <f t="shared" si="25"/>
        <v>9.4249891915261674E-2</v>
      </c>
      <c r="K63" s="167">
        <f>H63-G63</f>
        <v>236</v>
      </c>
      <c r="L63" s="167">
        <f t="shared" si="27"/>
        <v>436</v>
      </c>
      <c r="M63" s="168">
        <f t="shared" si="24"/>
        <v>2.2606308151400635E-3</v>
      </c>
    </row>
    <row r="64" spans="2:13" x14ac:dyDescent="0.25">
      <c r="B64" s="151" t="s">
        <v>39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59</v>
      </c>
      <c r="C65" s="174">
        <v>56915</v>
      </c>
      <c r="D65" s="174">
        <v>52788</v>
      </c>
      <c r="E65" s="174">
        <v>24073</v>
      </c>
      <c r="F65" s="174">
        <v>56946</v>
      </c>
      <c r="G65" s="174">
        <v>71722</v>
      </c>
      <c r="H65" s="174">
        <v>100800</v>
      </c>
      <c r="I65" s="175">
        <f>IFERROR(H65/G65-1,"-")</f>
        <v>0.40542650790552415</v>
      </c>
      <c r="J65" s="175">
        <f>IFERROR(H65/D65-1,"-")</f>
        <v>0.9095248920209138</v>
      </c>
      <c r="K65" s="174">
        <f>H65-G65</f>
        <v>29078</v>
      </c>
      <c r="L65" s="174">
        <f>H65-D65</f>
        <v>48012</v>
      </c>
      <c r="M65" s="175">
        <f t="shared" ref="M65:M77" si="30">H65/H$9</f>
        <v>4.5016117377739709E-2</v>
      </c>
    </row>
    <row r="66" spans="2:13" x14ac:dyDescent="0.25">
      <c r="B66" s="155" t="s">
        <v>88</v>
      </c>
      <c r="C66" s="156">
        <v>9432</v>
      </c>
      <c r="D66" s="156">
        <v>10284</v>
      </c>
      <c r="E66" s="156">
        <v>5545</v>
      </c>
      <c r="F66" s="156">
        <v>12964</v>
      </c>
      <c r="G66" s="156">
        <v>7172</v>
      </c>
      <c r="H66" s="156">
        <v>21594</v>
      </c>
      <c r="I66" s="158">
        <f>IFERROR(H66/G66-1,"-")</f>
        <v>2.0108756274400448</v>
      </c>
      <c r="J66" s="157">
        <f t="shared" ref="J66:J77" si="31">IFERROR(H66/D66-1,"-")</f>
        <v>1.0997666277712952</v>
      </c>
      <c r="K66" s="156">
        <f t="shared" ref="K66:K76" si="32">H66-G66</f>
        <v>14422</v>
      </c>
      <c r="L66" s="156">
        <f t="shared" ref="L66:L77" si="33">H66-D66</f>
        <v>11310</v>
      </c>
      <c r="M66" s="157">
        <f t="shared" si="30"/>
        <v>9.6436313358622145E-3</v>
      </c>
    </row>
    <row r="67" spans="2:13" x14ac:dyDescent="0.25">
      <c r="B67" s="160" t="s">
        <v>94</v>
      </c>
      <c r="C67" s="161">
        <v>5520</v>
      </c>
      <c r="D67" s="161">
        <v>5113</v>
      </c>
      <c r="E67" s="161">
        <v>2263</v>
      </c>
      <c r="F67" s="161">
        <v>9096</v>
      </c>
      <c r="G67" s="161">
        <v>4567</v>
      </c>
      <c r="H67" s="161">
        <v>12190</v>
      </c>
      <c r="I67" s="163">
        <f>IFERROR(H67/G67-1,"-")</f>
        <v>1.6691482373549378</v>
      </c>
      <c r="J67" s="162">
        <f t="shared" si="31"/>
        <v>1.3841189125757873</v>
      </c>
      <c r="K67" s="161">
        <f t="shared" si="32"/>
        <v>7623</v>
      </c>
      <c r="L67" s="161">
        <f t="shared" si="33"/>
        <v>7077</v>
      </c>
      <c r="M67" s="162">
        <f t="shared" si="30"/>
        <v>5.4439134011373715E-3</v>
      </c>
    </row>
    <row r="68" spans="2:13" x14ac:dyDescent="0.25">
      <c r="B68" s="160" t="s">
        <v>91</v>
      </c>
      <c r="C68" s="161">
        <v>3912</v>
      </c>
      <c r="D68" s="161">
        <v>5171</v>
      </c>
      <c r="E68" s="161">
        <v>3282</v>
      </c>
      <c r="F68" s="161">
        <v>3868</v>
      </c>
      <c r="G68" s="161">
        <v>2605</v>
      </c>
      <c r="H68" s="161">
        <v>9404</v>
      </c>
      <c r="I68" s="163">
        <f>IFERROR(H68/G68-1,"-")</f>
        <v>2.6099808061420346</v>
      </c>
      <c r="J68" s="162">
        <f t="shared" si="31"/>
        <v>0.81860375169212918</v>
      </c>
      <c r="K68" s="161">
        <f t="shared" si="32"/>
        <v>6799</v>
      </c>
      <c r="L68" s="161">
        <f t="shared" si="33"/>
        <v>4233</v>
      </c>
      <c r="M68" s="162">
        <f t="shared" si="30"/>
        <v>4.199717934724843E-3</v>
      </c>
    </row>
    <row r="69" spans="2:13" x14ac:dyDescent="0.25">
      <c r="B69" s="155" t="s">
        <v>98</v>
      </c>
      <c r="C69" s="156">
        <v>47483</v>
      </c>
      <c r="D69" s="156">
        <v>42504</v>
      </c>
      <c r="E69" s="156">
        <v>18528</v>
      </c>
      <c r="F69" s="156">
        <v>43982</v>
      </c>
      <c r="G69" s="156">
        <v>64550</v>
      </c>
      <c r="H69" s="156">
        <v>79206</v>
      </c>
      <c r="I69" s="158">
        <f>IFERROR(H69/G69-1,"-")</f>
        <v>0.22704879938032541</v>
      </c>
      <c r="J69" s="157">
        <f t="shared" si="31"/>
        <v>0.86349520045172223</v>
      </c>
      <c r="K69" s="156">
        <f t="shared" si="32"/>
        <v>14656</v>
      </c>
      <c r="L69" s="156">
        <f t="shared" si="33"/>
        <v>36702</v>
      </c>
      <c r="M69" s="157">
        <f t="shared" si="30"/>
        <v>3.5372486041877496E-2</v>
      </c>
    </row>
    <row r="70" spans="2:13" x14ac:dyDescent="0.25">
      <c r="B70" s="160" t="s">
        <v>101</v>
      </c>
      <c r="C70" s="161">
        <v>21578</v>
      </c>
      <c r="D70" s="161">
        <v>18775</v>
      </c>
      <c r="E70" s="161">
        <v>7372</v>
      </c>
      <c r="F70" s="161">
        <v>17719</v>
      </c>
      <c r="G70" s="161">
        <v>23608</v>
      </c>
      <c r="H70" s="161">
        <v>30338</v>
      </c>
      <c r="I70" s="163">
        <f t="shared" ref="I70:I77" si="34">IFERROR(H70/G70-1,"-")</f>
        <v>0.2850728566587597</v>
      </c>
      <c r="J70" s="162">
        <f t="shared" si="31"/>
        <v>0.61587217043941411</v>
      </c>
      <c r="K70" s="161">
        <f t="shared" si="32"/>
        <v>6730</v>
      </c>
      <c r="L70" s="161">
        <f t="shared" si="33"/>
        <v>11563</v>
      </c>
      <c r="M70" s="162">
        <f t="shared" si="30"/>
        <v>1.3548600882994715E-2</v>
      </c>
    </row>
    <row r="71" spans="2:13" x14ac:dyDescent="0.25">
      <c r="B71" s="160" t="s">
        <v>104</v>
      </c>
      <c r="C71" s="161">
        <v>5854</v>
      </c>
      <c r="D71" s="161">
        <v>5178</v>
      </c>
      <c r="E71" s="161">
        <v>2105</v>
      </c>
      <c r="F71" s="161">
        <v>4763</v>
      </c>
      <c r="G71" s="161">
        <v>3885</v>
      </c>
      <c r="H71" s="161">
        <v>5065</v>
      </c>
      <c r="I71" s="163">
        <f t="shared" si="34"/>
        <v>0.30373230373230364</v>
      </c>
      <c r="J71" s="162">
        <f t="shared" si="31"/>
        <v>-2.1823097721127893E-2</v>
      </c>
      <c r="K71" s="161">
        <f t="shared" si="32"/>
        <v>1180</v>
      </c>
      <c r="L71" s="161">
        <f t="shared" si="33"/>
        <v>-113</v>
      </c>
      <c r="M71" s="162">
        <f t="shared" si="30"/>
        <v>2.2619705805382107E-3</v>
      </c>
    </row>
    <row r="72" spans="2:13" x14ac:dyDescent="0.25">
      <c r="B72" s="160" t="s">
        <v>107</v>
      </c>
      <c r="C72" s="161">
        <v>3129</v>
      </c>
      <c r="D72" s="161">
        <v>4602</v>
      </c>
      <c r="E72" s="161">
        <v>2465</v>
      </c>
      <c r="F72" s="161">
        <v>6182</v>
      </c>
      <c r="G72" s="161">
        <v>8347</v>
      </c>
      <c r="H72" s="161">
        <v>9699</v>
      </c>
      <c r="I72" s="163">
        <f t="shared" si="34"/>
        <v>0.16197436204624416</v>
      </c>
      <c r="J72" s="162">
        <f t="shared" si="31"/>
        <v>1.1075619295958279</v>
      </c>
      <c r="K72" s="161">
        <f t="shared" si="32"/>
        <v>1352</v>
      </c>
      <c r="L72" s="161">
        <f t="shared" si="33"/>
        <v>5097</v>
      </c>
      <c r="M72" s="162">
        <f t="shared" si="30"/>
        <v>4.3314615322093001E-3</v>
      </c>
    </row>
    <row r="73" spans="2:13" x14ac:dyDescent="0.25">
      <c r="B73" s="160" t="s">
        <v>114</v>
      </c>
      <c r="C73" s="161">
        <v>1055</v>
      </c>
      <c r="D73" s="161">
        <v>960</v>
      </c>
      <c r="E73" s="161">
        <v>210</v>
      </c>
      <c r="F73" s="161">
        <v>1336</v>
      </c>
      <c r="G73" s="161">
        <v>1751</v>
      </c>
      <c r="H73" s="161">
        <v>3178</v>
      </c>
      <c r="I73" s="163">
        <f t="shared" si="34"/>
        <v>0.81496287835522563</v>
      </c>
      <c r="J73" s="162">
        <f t="shared" si="31"/>
        <v>2.3104166666666668</v>
      </c>
      <c r="K73" s="161">
        <f t="shared" si="32"/>
        <v>1427</v>
      </c>
      <c r="L73" s="161">
        <f t="shared" si="33"/>
        <v>2218</v>
      </c>
      <c r="M73" s="162">
        <f t="shared" si="30"/>
        <v>1.4192581451037381E-3</v>
      </c>
    </row>
    <row r="74" spans="2:13" x14ac:dyDescent="0.25">
      <c r="B74" s="160" t="s">
        <v>110</v>
      </c>
      <c r="C74" s="161">
        <v>1460</v>
      </c>
      <c r="D74" s="161">
        <v>1085</v>
      </c>
      <c r="E74" s="161">
        <v>472</v>
      </c>
      <c r="F74" s="161">
        <v>1311</v>
      </c>
      <c r="G74" s="161">
        <v>1378</v>
      </c>
      <c r="H74" s="161">
        <v>1856</v>
      </c>
      <c r="I74" s="163">
        <f t="shared" si="34"/>
        <v>0.34687953555878082</v>
      </c>
      <c r="J74" s="162">
        <f t="shared" si="31"/>
        <v>0.71059907834101388</v>
      </c>
      <c r="K74" s="161">
        <f t="shared" si="32"/>
        <v>478</v>
      </c>
      <c r="L74" s="161">
        <f t="shared" si="33"/>
        <v>771</v>
      </c>
      <c r="M74" s="162">
        <f t="shared" si="30"/>
        <v>8.2886819298695332E-4</v>
      </c>
    </row>
    <row r="75" spans="2:13" x14ac:dyDescent="0.25">
      <c r="B75" s="160" t="s">
        <v>119</v>
      </c>
      <c r="C75" s="161">
        <v>850</v>
      </c>
      <c r="D75" s="161">
        <v>1088</v>
      </c>
      <c r="E75" s="161">
        <v>664</v>
      </c>
      <c r="F75" s="161">
        <v>1002</v>
      </c>
      <c r="G75" s="161">
        <v>3201</v>
      </c>
      <c r="H75" s="161">
        <v>2212</v>
      </c>
      <c r="I75" s="163">
        <f t="shared" si="34"/>
        <v>-0.30896594814120593</v>
      </c>
      <c r="J75" s="162">
        <f t="shared" si="31"/>
        <v>1.0330882352941178</v>
      </c>
      <c r="K75" s="161">
        <f t="shared" si="32"/>
        <v>-989</v>
      </c>
      <c r="L75" s="161">
        <f t="shared" si="33"/>
        <v>1124</v>
      </c>
      <c r="M75" s="162">
        <f t="shared" si="30"/>
        <v>9.878536869003991E-4</v>
      </c>
    </row>
    <row r="76" spans="2:13" x14ac:dyDescent="0.25">
      <c r="B76" s="160" t="s">
        <v>122</v>
      </c>
      <c r="C76" s="161">
        <v>1803</v>
      </c>
      <c r="D76" s="161">
        <v>1243</v>
      </c>
      <c r="E76" s="161">
        <v>788</v>
      </c>
      <c r="F76" s="161">
        <v>331</v>
      </c>
      <c r="G76" s="161">
        <v>934</v>
      </c>
      <c r="H76" s="161">
        <v>1640</v>
      </c>
      <c r="I76" s="163">
        <f t="shared" si="34"/>
        <v>0.75588865096359736</v>
      </c>
      <c r="J76" s="162">
        <f t="shared" si="31"/>
        <v>0.31938857602574422</v>
      </c>
      <c r="K76" s="161">
        <f t="shared" si="32"/>
        <v>706</v>
      </c>
      <c r="L76" s="161">
        <f t="shared" si="33"/>
        <v>397</v>
      </c>
      <c r="M76" s="162">
        <f t="shared" si="30"/>
        <v>7.3240508432036828E-4</v>
      </c>
    </row>
    <row r="77" spans="2:13" x14ac:dyDescent="0.25">
      <c r="B77" s="166" t="s">
        <v>136</v>
      </c>
      <c r="C77" s="167">
        <f t="shared" ref="C77:H77" si="35">C69-SUM(C70:C76)</f>
        <v>11754</v>
      </c>
      <c r="D77" s="167">
        <f t="shared" si="35"/>
        <v>9573</v>
      </c>
      <c r="E77" s="167">
        <f t="shared" si="35"/>
        <v>4452</v>
      </c>
      <c r="F77" s="167">
        <f t="shared" si="35"/>
        <v>11338</v>
      </c>
      <c r="G77" s="167">
        <f t="shared" si="35"/>
        <v>21446</v>
      </c>
      <c r="H77" s="167">
        <f t="shared" si="35"/>
        <v>25218</v>
      </c>
      <c r="I77" s="169">
        <f t="shared" si="34"/>
        <v>0.1758836146600764</v>
      </c>
      <c r="J77" s="168">
        <f t="shared" si="31"/>
        <v>1.6342839235349422</v>
      </c>
      <c r="K77" s="167">
        <f>H77-G77</f>
        <v>3772</v>
      </c>
      <c r="L77" s="167">
        <f t="shared" si="33"/>
        <v>15645</v>
      </c>
      <c r="M77" s="168">
        <f t="shared" si="30"/>
        <v>1.126206793682381E-2</v>
      </c>
    </row>
    <row r="78" spans="2:13" x14ac:dyDescent="0.25">
      <c r="B78" s="151" t="s">
        <v>40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59</v>
      </c>
      <c r="C79" s="174">
        <v>318148</v>
      </c>
      <c r="D79" s="174">
        <v>307401</v>
      </c>
      <c r="E79" s="174">
        <v>142242</v>
      </c>
      <c r="F79" s="174">
        <v>258125</v>
      </c>
      <c r="G79" s="174">
        <v>307593</v>
      </c>
      <c r="H79" s="174">
        <v>351238</v>
      </c>
      <c r="I79" s="175">
        <f>IFERROR(H79/G79-1,"-")</f>
        <v>0.14189204565773594</v>
      </c>
      <c r="J79" s="175">
        <f>IFERROR(H79/D79-1,"-")</f>
        <v>0.14260526153135489</v>
      </c>
      <c r="K79" s="174">
        <f>H79-G79</f>
        <v>43645</v>
      </c>
      <c r="L79" s="174">
        <f>H79-D79</f>
        <v>43837</v>
      </c>
      <c r="M79" s="175">
        <f t="shared" ref="M79:M91" si="36">H79/H$9</f>
        <v>0.15685883963812045</v>
      </c>
    </row>
    <row r="80" spans="2:13" x14ac:dyDescent="0.25">
      <c r="B80" s="155" t="s">
        <v>88</v>
      </c>
      <c r="C80" s="156">
        <v>129244</v>
      </c>
      <c r="D80" s="156">
        <v>125875</v>
      </c>
      <c r="E80" s="156">
        <v>47060</v>
      </c>
      <c r="F80" s="156">
        <v>115113</v>
      </c>
      <c r="G80" s="156">
        <v>123715</v>
      </c>
      <c r="H80" s="156">
        <v>132182</v>
      </c>
      <c r="I80" s="158">
        <f>IFERROR(H80/G80-1,"-")</f>
        <v>6.8439558663056177E-2</v>
      </c>
      <c r="J80" s="157">
        <f t="shared" ref="J80:J91" si="37">IFERROR(H80/D80-1,"-")</f>
        <v>5.0105263157894653E-2</v>
      </c>
      <c r="K80" s="156">
        <f t="shared" ref="K80:K90" si="38">H80-G80</f>
        <v>8467</v>
      </c>
      <c r="L80" s="156">
        <f t="shared" ref="L80:L91" si="39">H80-D80</f>
        <v>6307</v>
      </c>
      <c r="M80" s="157">
        <f t="shared" si="36"/>
        <v>5.9030956619289587E-2</v>
      </c>
    </row>
    <row r="81" spans="2:13" x14ac:dyDescent="0.25">
      <c r="B81" s="160" t="s">
        <v>94</v>
      </c>
      <c r="C81" s="161">
        <v>30242</v>
      </c>
      <c r="D81" s="161">
        <v>23002</v>
      </c>
      <c r="E81" s="161">
        <v>8752</v>
      </c>
      <c r="F81" s="161">
        <v>32975</v>
      </c>
      <c r="G81" s="161">
        <v>29807</v>
      </c>
      <c r="H81" s="161">
        <v>34767</v>
      </c>
      <c r="I81" s="163">
        <f>IFERROR(H81/G81-1,"-")</f>
        <v>0.16640386486395808</v>
      </c>
      <c r="J81" s="162">
        <f t="shared" si="37"/>
        <v>0.51147726284670902</v>
      </c>
      <c r="K81" s="161">
        <f t="shared" si="38"/>
        <v>4960</v>
      </c>
      <c r="L81" s="161">
        <f t="shared" si="39"/>
        <v>11765</v>
      </c>
      <c r="M81" s="162">
        <f t="shared" si="36"/>
        <v>1.5526541199125759E-2</v>
      </c>
    </row>
    <row r="82" spans="2:13" x14ac:dyDescent="0.25">
      <c r="B82" s="160" t="s">
        <v>91</v>
      </c>
      <c r="C82" s="161">
        <v>99002</v>
      </c>
      <c r="D82" s="161">
        <v>102873</v>
      </c>
      <c r="E82" s="161">
        <v>38308</v>
      </c>
      <c r="F82" s="161">
        <v>82138</v>
      </c>
      <c r="G82" s="161">
        <v>93908</v>
      </c>
      <c r="H82" s="161">
        <v>97415</v>
      </c>
      <c r="I82" s="163">
        <f>IFERROR(H82/G82-1,"-")</f>
        <v>3.7345061123652989E-2</v>
      </c>
      <c r="J82" s="162">
        <f t="shared" si="37"/>
        <v>-5.3055709467012768E-2</v>
      </c>
      <c r="K82" s="161">
        <f t="shared" si="38"/>
        <v>3507</v>
      </c>
      <c r="L82" s="161">
        <f t="shared" si="39"/>
        <v>-5458</v>
      </c>
      <c r="M82" s="162">
        <f t="shared" si="36"/>
        <v>4.3504415420163825E-2</v>
      </c>
    </row>
    <row r="83" spans="2:13" x14ac:dyDescent="0.25">
      <c r="B83" s="155" t="s">
        <v>98</v>
      </c>
      <c r="C83" s="156">
        <v>188904</v>
      </c>
      <c r="D83" s="156">
        <v>181526</v>
      </c>
      <c r="E83" s="156">
        <v>95182</v>
      </c>
      <c r="F83" s="156">
        <v>143012</v>
      </c>
      <c r="G83" s="156">
        <v>183878</v>
      </c>
      <c r="H83" s="156">
        <v>219056</v>
      </c>
      <c r="I83" s="158">
        <f>IFERROR(H83/G83-1,"-")</f>
        <v>0.191311630537639</v>
      </c>
      <c r="J83" s="157">
        <f t="shared" si="37"/>
        <v>0.20674724281921053</v>
      </c>
      <c r="K83" s="156">
        <f t="shared" si="38"/>
        <v>35178</v>
      </c>
      <c r="L83" s="156">
        <f t="shared" si="39"/>
        <v>37530</v>
      </c>
      <c r="M83" s="157">
        <f t="shared" si="36"/>
        <v>9.7827883018830844E-2</v>
      </c>
    </row>
    <row r="84" spans="2:13" x14ac:dyDescent="0.25">
      <c r="B84" s="160" t="s">
        <v>101</v>
      </c>
      <c r="C84" s="161">
        <v>27132</v>
      </c>
      <c r="D84" s="161">
        <v>29038</v>
      </c>
      <c r="E84" s="161">
        <v>16800</v>
      </c>
      <c r="F84" s="161">
        <v>24027</v>
      </c>
      <c r="G84" s="161">
        <v>34229</v>
      </c>
      <c r="H84" s="161">
        <v>41966</v>
      </c>
      <c r="I84" s="163">
        <f t="shared" ref="I84:I91" si="40">IFERROR(H84/G84-1,"-")</f>
        <v>0.22603640188144558</v>
      </c>
      <c r="J84" s="162">
        <f t="shared" si="37"/>
        <v>0.4452097251876852</v>
      </c>
      <c r="K84" s="161">
        <f t="shared" si="38"/>
        <v>7737</v>
      </c>
      <c r="L84" s="161">
        <f t="shared" si="39"/>
        <v>12928</v>
      </c>
      <c r="M84" s="162">
        <f t="shared" si="36"/>
        <v>1.8741531566212544E-2</v>
      </c>
    </row>
    <row r="85" spans="2:13" x14ac:dyDescent="0.25">
      <c r="B85" s="160" t="s">
        <v>104</v>
      </c>
      <c r="C85" s="161">
        <v>81025</v>
      </c>
      <c r="D85" s="161">
        <v>70633</v>
      </c>
      <c r="E85" s="161">
        <v>32881</v>
      </c>
      <c r="F85" s="161">
        <v>45287</v>
      </c>
      <c r="G85" s="161">
        <v>56966</v>
      </c>
      <c r="H85" s="161">
        <v>65155</v>
      </c>
      <c r="I85" s="163">
        <f t="shared" si="40"/>
        <v>0.14375241372046488</v>
      </c>
      <c r="J85" s="162">
        <f t="shared" si="37"/>
        <v>-7.7555816686251444E-2</v>
      </c>
      <c r="K85" s="161">
        <f t="shared" si="38"/>
        <v>8189</v>
      </c>
      <c r="L85" s="161">
        <f t="shared" si="39"/>
        <v>-5478</v>
      </c>
      <c r="M85" s="162">
        <f t="shared" si="36"/>
        <v>2.9097471505422922E-2</v>
      </c>
    </row>
    <row r="86" spans="2:13" x14ac:dyDescent="0.25">
      <c r="B86" s="160" t="s">
        <v>107</v>
      </c>
      <c r="C86" s="161">
        <v>9818</v>
      </c>
      <c r="D86" s="161">
        <v>10181</v>
      </c>
      <c r="E86" s="161">
        <v>5852</v>
      </c>
      <c r="F86" s="161">
        <v>13676</v>
      </c>
      <c r="G86" s="161">
        <v>17008</v>
      </c>
      <c r="H86" s="161">
        <v>23678</v>
      </c>
      <c r="I86" s="163">
        <f t="shared" si="40"/>
        <v>0.39216839134524939</v>
      </c>
      <c r="J86" s="162">
        <f t="shared" si="37"/>
        <v>1.3257047441312246</v>
      </c>
      <c r="K86" s="161">
        <f t="shared" si="38"/>
        <v>6670</v>
      </c>
      <c r="L86" s="161">
        <f t="shared" si="39"/>
        <v>13497</v>
      </c>
      <c r="M86" s="162">
        <f t="shared" si="36"/>
        <v>1.0574321699108342E-2</v>
      </c>
    </row>
    <row r="87" spans="2:13" x14ac:dyDescent="0.25">
      <c r="B87" s="160" t="s">
        <v>114</v>
      </c>
      <c r="C87" s="161">
        <v>4134</v>
      </c>
      <c r="D87" s="161">
        <v>3051</v>
      </c>
      <c r="E87" s="161">
        <v>1464</v>
      </c>
      <c r="F87" s="161">
        <v>4260</v>
      </c>
      <c r="G87" s="161">
        <v>3852</v>
      </c>
      <c r="H87" s="161">
        <v>5790</v>
      </c>
      <c r="I87" s="163">
        <f t="shared" si="40"/>
        <v>0.50311526479750768</v>
      </c>
      <c r="J87" s="162">
        <f t="shared" si="37"/>
        <v>0.89773844641101275</v>
      </c>
      <c r="K87" s="161">
        <f t="shared" si="38"/>
        <v>1938</v>
      </c>
      <c r="L87" s="161">
        <f t="shared" si="39"/>
        <v>2739</v>
      </c>
      <c r="M87" s="162">
        <f t="shared" si="36"/>
        <v>2.5857472184237394E-3</v>
      </c>
    </row>
    <row r="88" spans="2:13" x14ac:dyDescent="0.25">
      <c r="B88" s="160" t="s">
        <v>110</v>
      </c>
      <c r="C88" s="161">
        <v>2274</v>
      </c>
      <c r="D88" s="161">
        <v>2484</v>
      </c>
      <c r="E88" s="161">
        <v>1087</v>
      </c>
      <c r="F88" s="161">
        <v>2501</v>
      </c>
      <c r="G88" s="161">
        <v>2377</v>
      </c>
      <c r="H88" s="161">
        <v>2940</v>
      </c>
      <c r="I88" s="163">
        <f t="shared" si="40"/>
        <v>0.23685317627261249</v>
      </c>
      <c r="J88" s="162">
        <f t="shared" si="37"/>
        <v>0.18357487922705307</v>
      </c>
      <c r="K88" s="161">
        <f t="shared" si="38"/>
        <v>563</v>
      </c>
      <c r="L88" s="161">
        <f t="shared" si="39"/>
        <v>456</v>
      </c>
      <c r="M88" s="162">
        <f t="shared" si="36"/>
        <v>1.3129700901840747E-3</v>
      </c>
    </row>
    <row r="89" spans="2:13" x14ac:dyDescent="0.25">
      <c r="B89" s="160" t="s">
        <v>119</v>
      </c>
      <c r="C89" s="161">
        <v>3724</v>
      </c>
      <c r="D89" s="161">
        <v>4561</v>
      </c>
      <c r="E89" s="161">
        <v>3002</v>
      </c>
      <c r="F89" s="161">
        <v>3274</v>
      </c>
      <c r="G89" s="161">
        <v>5064</v>
      </c>
      <c r="H89" s="161">
        <v>4190</v>
      </c>
      <c r="I89" s="163">
        <f t="shared" si="40"/>
        <v>-0.17259083728278046</v>
      </c>
      <c r="J89" s="162">
        <f t="shared" si="37"/>
        <v>-8.1341811006358289E-2</v>
      </c>
      <c r="K89" s="161">
        <f t="shared" si="38"/>
        <v>-874</v>
      </c>
      <c r="L89" s="161">
        <f t="shared" si="39"/>
        <v>-371</v>
      </c>
      <c r="M89" s="162">
        <f t="shared" si="36"/>
        <v>1.8712056727453311E-3</v>
      </c>
    </row>
    <row r="90" spans="2:13" x14ac:dyDescent="0.25">
      <c r="B90" s="160" t="s">
        <v>122</v>
      </c>
      <c r="C90" s="161">
        <v>7827</v>
      </c>
      <c r="D90" s="161">
        <v>6547</v>
      </c>
      <c r="E90" s="161">
        <v>4636</v>
      </c>
      <c r="F90" s="161">
        <v>3080</v>
      </c>
      <c r="G90" s="161">
        <v>5511</v>
      </c>
      <c r="H90" s="161">
        <v>5820</v>
      </c>
      <c r="I90" s="163">
        <f t="shared" si="40"/>
        <v>5.6069678824169911E-2</v>
      </c>
      <c r="J90" s="162">
        <f t="shared" si="37"/>
        <v>-0.1110432259049946</v>
      </c>
      <c r="K90" s="161">
        <f t="shared" si="38"/>
        <v>309</v>
      </c>
      <c r="L90" s="161">
        <f t="shared" si="39"/>
        <v>-727</v>
      </c>
      <c r="M90" s="162">
        <f t="shared" si="36"/>
        <v>2.5991448724052096E-3</v>
      </c>
    </row>
    <row r="91" spans="2:13" x14ac:dyDescent="0.25">
      <c r="B91" s="166" t="s">
        <v>136</v>
      </c>
      <c r="C91" s="167">
        <f t="shared" ref="C91:H91" si="41">C83-SUM(C84:C90)</f>
        <v>52970</v>
      </c>
      <c r="D91" s="167">
        <f t="shared" si="41"/>
        <v>55031</v>
      </c>
      <c r="E91" s="167">
        <f t="shared" si="41"/>
        <v>29460</v>
      </c>
      <c r="F91" s="167">
        <f t="shared" si="41"/>
        <v>46907</v>
      </c>
      <c r="G91" s="167">
        <f t="shared" si="41"/>
        <v>58871</v>
      </c>
      <c r="H91" s="167">
        <f t="shared" si="41"/>
        <v>69517</v>
      </c>
      <c r="I91" s="169">
        <f t="shared" si="40"/>
        <v>0.18083606529530671</v>
      </c>
      <c r="J91" s="168">
        <f t="shared" si="37"/>
        <v>0.26323345023713918</v>
      </c>
      <c r="K91" s="167">
        <f>H91-G91</f>
        <v>10646</v>
      </c>
      <c r="L91" s="167">
        <f t="shared" si="39"/>
        <v>14486</v>
      </c>
      <c r="M91" s="168">
        <f t="shared" si="36"/>
        <v>3.1045490394328683E-2</v>
      </c>
    </row>
    <row r="92" spans="2:13" x14ac:dyDescent="0.25">
      <c r="B92" s="151" t="s">
        <v>41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59</v>
      </c>
      <c r="C93" s="174">
        <v>23818</v>
      </c>
      <c r="D93" s="174">
        <v>23058</v>
      </c>
      <c r="E93" s="174">
        <v>12754</v>
      </c>
      <c r="F93" s="174">
        <v>20151</v>
      </c>
      <c r="G93" s="174">
        <v>26502</v>
      </c>
      <c r="H93" s="174"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42">H93/H$9</f>
        <v>1.1269213352280594E-2</v>
      </c>
    </row>
    <row r="94" spans="2:13" x14ac:dyDescent="0.25">
      <c r="B94" s="155" t="s">
        <v>88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43">IFERROR(H94/D94-1,"-")</f>
        <v>-1.1881892564923557E-2</v>
      </c>
      <c r="K94" s="156">
        <f t="shared" ref="K94:K104" si="44">H94-G94</f>
        <v>-2748</v>
      </c>
      <c r="L94" s="156">
        <f t="shared" ref="L94:L105" si="45">H94-D94</f>
        <v>-167</v>
      </c>
      <c r="M94" s="157">
        <f t="shared" si="42"/>
        <v>6.202220616488582E-3</v>
      </c>
    </row>
    <row r="95" spans="2:13" x14ac:dyDescent="0.25">
      <c r="B95" s="160" t="s">
        <v>94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43"/>
        <v>-0.39954372623574141</v>
      </c>
      <c r="K95" s="161">
        <f t="shared" si="44"/>
        <v>-1189</v>
      </c>
      <c r="L95" s="161">
        <f t="shared" si="45"/>
        <v>-2627</v>
      </c>
      <c r="M95" s="162">
        <f t="shared" si="42"/>
        <v>1.7631312639614719E-3</v>
      </c>
    </row>
    <row r="96" spans="2:13" x14ac:dyDescent="0.25">
      <c r="B96" s="160" t="s">
        <v>91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43"/>
        <v>0.32887700534759357</v>
      </c>
      <c r="K96" s="161">
        <f t="shared" si="44"/>
        <v>-1559</v>
      </c>
      <c r="L96" s="161">
        <f t="shared" si="45"/>
        <v>2460</v>
      </c>
      <c r="M96" s="162">
        <f t="shared" si="42"/>
        <v>4.4390893525271102E-3</v>
      </c>
    </row>
    <row r="97" spans="2:13" x14ac:dyDescent="0.25">
      <c r="B97" s="155" t="s">
        <v>98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43"/>
        <v>0.26024658447184268</v>
      </c>
      <c r="K97" s="156">
        <f t="shared" si="44"/>
        <v>1480</v>
      </c>
      <c r="L97" s="156">
        <f t="shared" si="45"/>
        <v>2343</v>
      </c>
      <c r="M97" s="157">
        <f t="shared" si="42"/>
        <v>5.0669927357920109E-3</v>
      </c>
    </row>
    <row r="98" spans="2:13" x14ac:dyDescent="0.25">
      <c r="B98" s="160" t="s">
        <v>101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46">IFERROR(H98/G98-1,"-")</f>
        <v>0.21433542101600556</v>
      </c>
      <c r="J98" s="162">
        <f t="shared" si="43"/>
        <v>0.31598793363499245</v>
      </c>
      <c r="K98" s="161">
        <f t="shared" si="44"/>
        <v>308</v>
      </c>
      <c r="L98" s="161">
        <f t="shared" si="45"/>
        <v>419</v>
      </c>
      <c r="M98" s="162">
        <f t="shared" si="42"/>
        <v>7.7929687325551376E-4</v>
      </c>
    </row>
    <row r="99" spans="2:13" x14ac:dyDescent="0.25">
      <c r="B99" s="160" t="s">
        <v>104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46"/>
        <v>0.23154008438818563</v>
      </c>
      <c r="J99" s="162">
        <f t="shared" si="43"/>
        <v>0.11722488038277512</v>
      </c>
      <c r="K99" s="161">
        <f t="shared" si="44"/>
        <v>439</v>
      </c>
      <c r="L99" s="161">
        <f t="shared" si="45"/>
        <v>245</v>
      </c>
      <c r="M99" s="162">
        <f t="shared" si="42"/>
        <v>1.0427840682244267E-3</v>
      </c>
    </row>
    <row r="100" spans="2:13" x14ac:dyDescent="0.25">
      <c r="B100" s="160" t="s">
        <v>107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46"/>
        <v>-1.5251652262328053E-3</v>
      </c>
      <c r="J100" s="162">
        <f t="shared" si="43"/>
        <v>7.2052401746724781E-2</v>
      </c>
      <c r="K100" s="161">
        <f t="shared" si="44"/>
        <v>-3</v>
      </c>
      <c r="L100" s="161">
        <f t="shared" si="45"/>
        <v>132</v>
      </c>
      <c r="M100" s="162">
        <f t="shared" si="42"/>
        <v>8.7709974732024594E-4</v>
      </c>
    </row>
    <row r="101" spans="2:13" x14ac:dyDescent="0.25">
      <c r="B101" s="160" t="s">
        <v>114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46"/>
        <v>0.12175648702594821</v>
      </c>
      <c r="J101" s="162">
        <f t="shared" si="43"/>
        <v>0.91808873720136508</v>
      </c>
      <c r="K101" s="161">
        <f t="shared" si="44"/>
        <v>61</v>
      </c>
      <c r="L101" s="161">
        <f t="shared" si="45"/>
        <v>269</v>
      </c>
      <c r="M101" s="162">
        <f t="shared" si="42"/>
        <v>2.5098271791954084E-4</v>
      </c>
    </row>
    <row r="102" spans="2:13" x14ac:dyDescent="0.25">
      <c r="B102" s="160" t="s">
        <v>110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46"/>
        <v>0.89655172413793105</v>
      </c>
      <c r="J102" s="162">
        <f t="shared" si="43"/>
        <v>0.86792452830188682</v>
      </c>
      <c r="K102" s="161">
        <f t="shared" si="44"/>
        <v>234</v>
      </c>
      <c r="L102" s="161">
        <f t="shared" si="45"/>
        <v>230</v>
      </c>
      <c r="M102" s="162">
        <f t="shared" si="42"/>
        <v>2.210612906942575E-4</v>
      </c>
    </row>
    <row r="103" spans="2:13" x14ac:dyDescent="0.25">
      <c r="B103" s="160" t="s">
        <v>119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46"/>
        <v>0.22352941176470598</v>
      </c>
      <c r="J103" s="162">
        <f t="shared" si="43"/>
        <v>9.473684210526323E-2</v>
      </c>
      <c r="K103" s="161">
        <f t="shared" si="44"/>
        <v>19</v>
      </c>
      <c r="L103" s="161">
        <f t="shared" si="45"/>
        <v>9</v>
      </c>
      <c r="M103" s="162">
        <f t="shared" si="42"/>
        <v>4.6445200469096523E-5</v>
      </c>
    </row>
    <row r="104" spans="2:13" x14ac:dyDescent="0.25">
      <c r="B104" s="160" t="s">
        <v>122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46"/>
        <v>0.81506849315068486</v>
      </c>
      <c r="J104" s="162">
        <f t="shared" si="43"/>
        <v>1.5238095238095237</v>
      </c>
      <c r="K104" s="161">
        <f t="shared" si="44"/>
        <v>119</v>
      </c>
      <c r="L104" s="161">
        <f t="shared" si="45"/>
        <v>160</v>
      </c>
      <c r="M104" s="162">
        <f t="shared" si="42"/>
        <v>1.1834594350298634E-4</v>
      </c>
    </row>
    <row r="105" spans="2:13" x14ac:dyDescent="0.25">
      <c r="B105" s="166" t="s">
        <v>136</v>
      </c>
      <c r="C105" s="167">
        <f t="shared" ref="C105:H105" si="47">C97-SUM(C98:C104)</f>
        <v>3396</v>
      </c>
      <c r="D105" s="167">
        <f t="shared" si="47"/>
        <v>2997</v>
      </c>
      <c r="E105" s="167">
        <f t="shared" si="47"/>
        <v>1504</v>
      </c>
      <c r="F105" s="167">
        <f t="shared" si="47"/>
        <v>2651</v>
      </c>
      <c r="G105" s="167">
        <f t="shared" si="47"/>
        <v>3573</v>
      </c>
      <c r="H105" s="167">
        <f t="shared" si="47"/>
        <v>3876</v>
      </c>
      <c r="I105" s="169">
        <f t="shared" si="46"/>
        <v>8.4802686817800232E-2</v>
      </c>
      <c r="J105" s="168">
        <f t="shared" si="43"/>
        <v>0.29329329329329323</v>
      </c>
      <c r="K105" s="167">
        <f>H105-G105</f>
        <v>303</v>
      </c>
      <c r="L105" s="167">
        <f t="shared" si="45"/>
        <v>879</v>
      </c>
      <c r="M105" s="168">
        <f t="shared" si="42"/>
        <v>1.7309768944059436E-3</v>
      </c>
    </row>
    <row r="106" spans="2:13" x14ac:dyDescent="0.25">
      <c r="B106" s="151" t="s">
        <v>42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59</v>
      </c>
      <c r="C107" s="174">
        <v>56918</v>
      </c>
      <c r="D107" s="174">
        <v>57713</v>
      </c>
      <c r="E107" s="174">
        <v>36009</v>
      </c>
      <c r="F107" s="174">
        <v>78474</v>
      </c>
      <c r="G107" s="174">
        <v>104659</v>
      </c>
      <c r="H107" s="174">
        <v>98555</v>
      </c>
      <c r="I107" s="175">
        <f>IFERROR(H107/G107-1,"-")</f>
        <v>-5.8322743385662013E-2</v>
      </c>
      <c r="J107" s="175">
        <f>IFERROR(H107/D107-1,"-")</f>
        <v>0.70767418086046474</v>
      </c>
      <c r="K107" s="174">
        <f>H107-G107</f>
        <v>-6104</v>
      </c>
      <c r="L107" s="174">
        <f>H107-D107</f>
        <v>40842</v>
      </c>
      <c r="M107" s="175">
        <f t="shared" ref="M107:M119" si="48">H107/H$9</f>
        <v>4.4013526271459692E-2</v>
      </c>
    </row>
    <row r="108" spans="2:13" x14ac:dyDescent="0.25">
      <c r="B108" s="155" t="s">
        <v>88</v>
      </c>
      <c r="C108" s="156">
        <v>8312</v>
      </c>
      <c r="D108" s="156">
        <v>9273</v>
      </c>
      <c r="E108" s="156">
        <v>7208</v>
      </c>
      <c r="F108" s="156">
        <v>15168</v>
      </c>
      <c r="G108" s="156">
        <v>19220</v>
      </c>
      <c r="H108" s="156">
        <v>17517</v>
      </c>
      <c r="I108" s="158">
        <f>IFERROR(H108/G108-1,"-")</f>
        <v>-8.8605619146722159E-2</v>
      </c>
      <c r="J108" s="157">
        <f t="shared" ref="J108:J119" si="49">IFERROR(H108/D108-1,"-")</f>
        <v>0.8890326755095439</v>
      </c>
      <c r="K108" s="156">
        <f t="shared" ref="K108:K118" si="50">H108-G108</f>
        <v>-1703</v>
      </c>
      <c r="L108" s="156">
        <f t="shared" ref="L108:L119" si="51">H108-D108</f>
        <v>8244</v>
      </c>
      <c r="M108" s="157">
        <f t="shared" si="48"/>
        <v>7.8228901597804205E-3</v>
      </c>
    </row>
    <row r="109" spans="2:13" x14ac:dyDescent="0.25">
      <c r="B109" s="160" t="s">
        <v>94</v>
      </c>
      <c r="C109" s="161">
        <v>2257</v>
      </c>
      <c r="D109" s="161">
        <v>3244</v>
      </c>
      <c r="E109" s="161">
        <v>1451</v>
      </c>
      <c r="F109" s="161">
        <v>6572</v>
      </c>
      <c r="G109" s="161">
        <v>7922</v>
      </c>
      <c r="H109" s="161">
        <v>4720</v>
      </c>
      <c r="I109" s="163">
        <f>IFERROR(H109/G109-1,"-")</f>
        <v>-0.4041908608937137</v>
      </c>
      <c r="J109" s="162">
        <f t="shared" si="49"/>
        <v>0.45499383477188649</v>
      </c>
      <c r="K109" s="161">
        <f t="shared" si="50"/>
        <v>-3202</v>
      </c>
      <c r="L109" s="161">
        <f t="shared" si="51"/>
        <v>1476</v>
      </c>
      <c r="M109" s="162">
        <f t="shared" si="48"/>
        <v>2.107897559751304E-3</v>
      </c>
    </row>
    <row r="110" spans="2:13" x14ac:dyDescent="0.25">
      <c r="B110" s="160" t="s">
        <v>91</v>
      </c>
      <c r="C110" s="161">
        <v>6055</v>
      </c>
      <c r="D110" s="161">
        <v>6029</v>
      </c>
      <c r="E110" s="161">
        <v>5757</v>
      </c>
      <c r="F110" s="161">
        <v>8596</v>
      </c>
      <c r="G110" s="161">
        <v>11298</v>
      </c>
      <c r="H110" s="161">
        <v>12797</v>
      </c>
      <c r="I110" s="163">
        <f>IFERROR(H110/G110-1,"-")</f>
        <v>0.13267835015046914</v>
      </c>
      <c r="J110" s="162">
        <f t="shared" si="49"/>
        <v>1.1225742245811907</v>
      </c>
      <c r="K110" s="161">
        <f t="shared" si="50"/>
        <v>1499</v>
      </c>
      <c r="L110" s="161">
        <f t="shared" si="51"/>
        <v>6768</v>
      </c>
      <c r="M110" s="162">
        <f t="shared" si="48"/>
        <v>5.7149926000291179E-3</v>
      </c>
    </row>
    <row r="111" spans="2:13" x14ac:dyDescent="0.25">
      <c r="B111" s="155" t="s">
        <v>98</v>
      </c>
      <c r="C111" s="156">
        <v>48606</v>
      </c>
      <c r="D111" s="156">
        <v>48440</v>
      </c>
      <c r="E111" s="156">
        <v>28801</v>
      </c>
      <c r="F111" s="156">
        <v>63306</v>
      </c>
      <c r="G111" s="156">
        <v>85439</v>
      </c>
      <c r="H111" s="156">
        <v>81038</v>
      </c>
      <c r="I111" s="158">
        <f>IFERROR(H111/G111-1,"-")</f>
        <v>-5.1510434344971268E-2</v>
      </c>
      <c r="J111" s="157">
        <f t="shared" si="49"/>
        <v>0.67295623451692821</v>
      </c>
      <c r="K111" s="156">
        <f t="shared" si="50"/>
        <v>-4401</v>
      </c>
      <c r="L111" s="156">
        <f t="shared" si="51"/>
        <v>32598</v>
      </c>
      <c r="M111" s="157">
        <f t="shared" si="48"/>
        <v>3.6190636111679268E-2</v>
      </c>
    </row>
    <row r="112" spans="2:13" x14ac:dyDescent="0.25">
      <c r="B112" s="160" t="s">
        <v>101</v>
      </c>
      <c r="C112" s="161">
        <v>26613</v>
      </c>
      <c r="D112" s="161">
        <v>25837</v>
      </c>
      <c r="E112" s="161">
        <v>15739</v>
      </c>
      <c r="F112" s="161">
        <v>35187</v>
      </c>
      <c r="G112" s="161">
        <v>54778</v>
      </c>
      <c r="H112" s="161">
        <v>48212</v>
      </c>
      <c r="I112" s="163">
        <f t="shared" ref="I112:I119" si="52">IFERROR(H112/G112-1,"-")</f>
        <v>-0.11986563949030637</v>
      </c>
      <c r="J112" s="162">
        <f t="shared" si="49"/>
        <v>0.86600611526105964</v>
      </c>
      <c r="K112" s="161">
        <f t="shared" si="50"/>
        <v>-6566</v>
      </c>
      <c r="L112" s="161">
        <f t="shared" si="51"/>
        <v>22375</v>
      </c>
      <c r="M112" s="162">
        <f t="shared" si="48"/>
        <v>2.153092312515463E-2</v>
      </c>
    </row>
    <row r="113" spans="2:13" x14ac:dyDescent="0.25">
      <c r="B113" s="160" t="s">
        <v>104</v>
      </c>
      <c r="C113" s="161">
        <v>5370</v>
      </c>
      <c r="D113" s="161">
        <v>4745</v>
      </c>
      <c r="E113" s="161">
        <v>1827</v>
      </c>
      <c r="F113" s="161">
        <v>3454</v>
      </c>
      <c r="G113" s="161">
        <v>4362</v>
      </c>
      <c r="H113" s="161">
        <v>3928</v>
      </c>
      <c r="I113" s="163">
        <f t="shared" si="52"/>
        <v>-9.9495644199908306E-2</v>
      </c>
      <c r="J113" s="162">
        <f t="shared" si="49"/>
        <v>-0.17218124341412011</v>
      </c>
      <c r="K113" s="161">
        <f t="shared" si="50"/>
        <v>-434</v>
      </c>
      <c r="L113" s="161">
        <f t="shared" si="51"/>
        <v>-817</v>
      </c>
      <c r="M113" s="162">
        <f t="shared" si="48"/>
        <v>1.7541994946404919E-3</v>
      </c>
    </row>
    <row r="114" spans="2:13" x14ac:dyDescent="0.25">
      <c r="B114" s="160" t="s">
        <v>107</v>
      </c>
      <c r="C114" s="161">
        <v>5639</v>
      </c>
      <c r="D114" s="161">
        <v>5453</v>
      </c>
      <c r="E114" s="161">
        <v>1518</v>
      </c>
      <c r="F114" s="161">
        <v>4174</v>
      </c>
      <c r="G114" s="161">
        <v>7401</v>
      </c>
      <c r="H114" s="161">
        <v>5315</v>
      </c>
      <c r="I114" s="163">
        <f t="shared" si="52"/>
        <v>-0.28185380354006218</v>
      </c>
      <c r="J114" s="162">
        <f t="shared" si="49"/>
        <v>-2.5307170364936682E-2</v>
      </c>
      <c r="K114" s="161">
        <f t="shared" si="50"/>
        <v>-2086</v>
      </c>
      <c r="L114" s="161">
        <f t="shared" si="51"/>
        <v>-138</v>
      </c>
      <c r="M114" s="162">
        <f t="shared" si="48"/>
        <v>2.3736176970504618E-3</v>
      </c>
    </row>
    <row r="115" spans="2:13" x14ac:dyDescent="0.25">
      <c r="B115" s="160" t="s">
        <v>114</v>
      </c>
      <c r="C115" s="161">
        <v>1175</v>
      </c>
      <c r="D115" s="161">
        <v>1300</v>
      </c>
      <c r="E115" s="161">
        <v>586</v>
      </c>
      <c r="F115" s="161">
        <v>3418</v>
      </c>
      <c r="G115" s="161">
        <v>2842</v>
      </c>
      <c r="H115" s="161">
        <v>3337</v>
      </c>
      <c r="I115" s="163">
        <f t="shared" si="52"/>
        <v>0.17417311752287112</v>
      </c>
      <c r="J115" s="162">
        <f t="shared" si="49"/>
        <v>1.5669230769230769</v>
      </c>
      <c r="K115" s="161">
        <f t="shared" si="50"/>
        <v>495</v>
      </c>
      <c r="L115" s="161">
        <f t="shared" si="51"/>
        <v>2037</v>
      </c>
      <c r="M115" s="162">
        <f t="shared" si="48"/>
        <v>1.4902657112055297E-3</v>
      </c>
    </row>
    <row r="116" spans="2:13" x14ac:dyDescent="0.25">
      <c r="B116" s="160" t="s">
        <v>110</v>
      </c>
      <c r="C116" s="161">
        <v>1437</v>
      </c>
      <c r="D116" s="161">
        <v>1420</v>
      </c>
      <c r="E116" s="161">
        <v>875</v>
      </c>
      <c r="F116" s="161">
        <v>2277</v>
      </c>
      <c r="G116" s="161">
        <v>2075</v>
      </c>
      <c r="H116" s="161">
        <v>2327</v>
      </c>
      <c r="I116" s="163">
        <f t="shared" si="52"/>
        <v>0.12144578313253018</v>
      </c>
      <c r="J116" s="162">
        <f t="shared" si="49"/>
        <v>0.63873239436619711</v>
      </c>
      <c r="K116" s="161">
        <f t="shared" si="50"/>
        <v>252</v>
      </c>
      <c r="L116" s="161">
        <f t="shared" si="51"/>
        <v>907</v>
      </c>
      <c r="M116" s="162">
        <f t="shared" si="48"/>
        <v>1.0392113604960347E-3</v>
      </c>
    </row>
    <row r="117" spans="2:13" x14ac:dyDescent="0.25">
      <c r="B117" s="160" t="s">
        <v>119</v>
      </c>
      <c r="C117" s="161">
        <v>422</v>
      </c>
      <c r="D117" s="161">
        <v>443</v>
      </c>
      <c r="E117" s="161">
        <v>386</v>
      </c>
      <c r="F117" s="161">
        <v>465</v>
      </c>
      <c r="G117" s="161">
        <v>686</v>
      </c>
      <c r="H117" s="161">
        <v>871</v>
      </c>
      <c r="I117" s="163">
        <f t="shared" si="52"/>
        <v>0.26967930029154519</v>
      </c>
      <c r="J117" s="162">
        <f t="shared" si="49"/>
        <v>0.9661399548532732</v>
      </c>
      <c r="K117" s="161">
        <f t="shared" si="50"/>
        <v>185</v>
      </c>
      <c r="L117" s="161">
        <f t="shared" si="51"/>
        <v>428</v>
      </c>
      <c r="M117" s="162">
        <f t="shared" si="48"/>
        <v>3.8897855392868341E-4</v>
      </c>
    </row>
    <row r="118" spans="2:13" x14ac:dyDescent="0.25">
      <c r="B118" s="160" t="s">
        <v>122</v>
      </c>
      <c r="C118" s="161">
        <v>1105</v>
      </c>
      <c r="D118" s="161">
        <v>805</v>
      </c>
      <c r="E118" s="161">
        <v>909</v>
      </c>
      <c r="F118" s="161">
        <v>691</v>
      </c>
      <c r="G118" s="161">
        <v>422</v>
      </c>
      <c r="H118" s="161">
        <v>1067</v>
      </c>
      <c r="I118" s="163">
        <f t="shared" si="52"/>
        <v>1.528436018957346</v>
      </c>
      <c r="J118" s="162">
        <f t="shared" si="49"/>
        <v>0.32546583850931676</v>
      </c>
      <c r="K118" s="161">
        <f t="shared" si="50"/>
        <v>645</v>
      </c>
      <c r="L118" s="161">
        <f t="shared" si="51"/>
        <v>262</v>
      </c>
      <c r="M118" s="162">
        <f t="shared" si="48"/>
        <v>4.7650989327428837E-4</v>
      </c>
    </row>
    <row r="119" spans="2:13" x14ac:dyDescent="0.25">
      <c r="B119" s="166" t="s">
        <v>136</v>
      </c>
      <c r="C119" s="167">
        <f t="shared" ref="C119:H119" si="53">C111-SUM(C112:C118)</f>
        <v>6845</v>
      </c>
      <c r="D119" s="167">
        <f t="shared" si="53"/>
        <v>8437</v>
      </c>
      <c r="E119" s="167">
        <f t="shared" si="53"/>
        <v>6961</v>
      </c>
      <c r="F119" s="167">
        <f t="shared" si="53"/>
        <v>13640</v>
      </c>
      <c r="G119" s="167">
        <f t="shared" si="53"/>
        <v>12873</v>
      </c>
      <c r="H119" s="167">
        <f t="shared" si="53"/>
        <v>15981</v>
      </c>
      <c r="I119" s="169">
        <f t="shared" si="52"/>
        <v>0.24143556280587286</v>
      </c>
      <c r="J119" s="168">
        <f t="shared" si="49"/>
        <v>0.89415669076686033</v>
      </c>
      <c r="K119" s="167">
        <f>H119-G119</f>
        <v>3108</v>
      </c>
      <c r="L119" s="167">
        <f t="shared" si="51"/>
        <v>7544</v>
      </c>
      <c r="M119" s="168">
        <f t="shared" si="48"/>
        <v>7.1369302759291499E-3</v>
      </c>
    </row>
    <row r="120" spans="2:13" x14ac:dyDescent="0.25">
      <c r="B120" s="151" t="s">
        <v>43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59</v>
      </c>
      <c r="C121" s="174">
        <v>103901</v>
      </c>
      <c r="D121" s="174">
        <v>97046</v>
      </c>
      <c r="E121" s="174">
        <v>52853</v>
      </c>
      <c r="F121" s="174">
        <v>86813</v>
      </c>
      <c r="G121" s="174">
        <v>108593</v>
      </c>
      <c r="H121" s="174"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54">H121/H$9</f>
        <v>4.7307562797037156E-2</v>
      </c>
    </row>
    <row r="122" spans="2:13" x14ac:dyDescent="0.25">
      <c r="B122" s="155" t="s">
        <v>88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55">IFERROR(H122/D122-1,"-")</f>
        <v>0.24092100717377618</v>
      </c>
      <c r="K122" s="156">
        <f t="shared" ref="K122:K132" si="56">H122-G122</f>
        <v>-2337</v>
      </c>
      <c r="L122" s="156">
        <f t="shared" ref="L122:L133" si="57">H122-D122</f>
        <v>11855</v>
      </c>
      <c r="M122" s="157">
        <f t="shared" si="54"/>
        <v>2.7269584913884346E-2</v>
      </c>
    </row>
    <row r="123" spans="2:13" x14ac:dyDescent="0.25">
      <c r="B123" s="160" t="s">
        <v>94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55"/>
        <v>0.13809665490712808</v>
      </c>
      <c r="K123" s="161">
        <f t="shared" si="56"/>
        <v>-2436</v>
      </c>
      <c r="L123" s="161">
        <f t="shared" si="57"/>
        <v>3249</v>
      </c>
      <c r="M123" s="162">
        <f t="shared" si="54"/>
        <v>1.195785276692816E-2</v>
      </c>
    </row>
    <row r="124" spans="2:13" x14ac:dyDescent="0.25">
      <c r="B124" s="160" t="s">
        <v>91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55"/>
        <v>0.33512461059190035</v>
      </c>
      <c r="K124" s="161">
        <f t="shared" si="56"/>
        <v>99</v>
      </c>
      <c r="L124" s="161">
        <f t="shared" si="57"/>
        <v>8606</v>
      </c>
      <c r="M124" s="162">
        <f t="shared" si="54"/>
        <v>1.5311732146956187E-2</v>
      </c>
    </row>
    <row r="125" spans="2:13" x14ac:dyDescent="0.25">
      <c r="B125" s="155" t="s">
        <v>98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55"/>
        <v>-6.2083237525867974E-2</v>
      </c>
      <c r="K125" s="156">
        <f t="shared" si="56"/>
        <v>-325</v>
      </c>
      <c r="L125" s="156">
        <f t="shared" si="57"/>
        <v>-2970</v>
      </c>
      <c r="M125" s="157">
        <f t="shared" si="54"/>
        <v>2.0037977883152806E-2</v>
      </c>
    </row>
    <row r="126" spans="2:13" x14ac:dyDescent="0.25">
      <c r="B126" s="160" t="s">
        <v>101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58">IFERROR(H126/G126-1,"-")</f>
        <v>3.819309810003868E-2</v>
      </c>
      <c r="J126" s="162">
        <f t="shared" si="55"/>
        <v>5.7464454976303259E-2</v>
      </c>
      <c r="K126" s="161">
        <f t="shared" si="56"/>
        <v>197</v>
      </c>
      <c r="L126" s="161">
        <f t="shared" si="57"/>
        <v>291</v>
      </c>
      <c r="M126" s="162">
        <f t="shared" si="54"/>
        <v>2.3914812356924222E-3</v>
      </c>
    </row>
    <row r="127" spans="2:13" x14ac:dyDescent="0.25">
      <c r="B127" s="160" t="s">
        <v>104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58"/>
        <v>-5.3140773976444233E-2</v>
      </c>
      <c r="J127" s="162">
        <f t="shared" si="55"/>
        <v>0.32593756135872765</v>
      </c>
      <c r="K127" s="161">
        <f t="shared" si="56"/>
        <v>-379</v>
      </c>
      <c r="L127" s="161">
        <f t="shared" si="57"/>
        <v>1660</v>
      </c>
      <c r="M127" s="162">
        <f t="shared" si="54"/>
        <v>3.015811911228931E-3</v>
      </c>
    </row>
    <row r="128" spans="2:13" x14ac:dyDescent="0.25">
      <c r="B128" s="160" t="s">
        <v>107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58"/>
        <v>-6.2949194547707532E-2</v>
      </c>
      <c r="J128" s="162">
        <f t="shared" si="55"/>
        <v>0.21889103803997423</v>
      </c>
      <c r="K128" s="161">
        <f t="shared" si="56"/>
        <v>-254</v>
      </c>
      <c r="L128" s="161">
        <f t="shared" si="57"/>
        <v>679</v>
      </c>
      <c r="M128" s="162">
        <f t="shared" si="54"/>
        <v>1.688550990131288E-3</v>
      </c>
    </row>
    <row r="129" spans="2:13" x14ac:dyDescent="0.25">
      <c r="B129" s="160" t="s">
        <v>114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58"/>
        <v>1.685891748003554E-2</v>
      </c>
      <c r="J129" s="162">
        <f t="shared" si="55"/>
        <v>0.40959409594095941</v>
      </c>
      <c r="K129" s="161">
        <f t="shared" si="56"/>
        <v>19</v>
      </c>
      <c r="L129" s="161">
        <f t="shared" si="57"/>
        <v>333</v>
      </c>
      <c r="M129" s="162">
        <f t="shared" si="54"/>
        <v>5.1179038209215981E-4</v>
      </c>
    </row>
    <row r="130" spans="2:13" x14ac:dyDescent="0.25">
      <c r="B130" s="160" t="s">
        <v>110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58"/>
        <v>4.9180327868852514E-2</v>
      </c>
      <c r="J130" s="162">
        <f t="shared" si="55"/>
        <v>0.33532041728763051</v>
      </c>
      <c r="K130" s="161">
        <f t="shared" si="56"/>
        <v>42</v>
      </c>
      <c r="L130" s="161">
        <f t="shared" si="57"/>
        <v>225</v>
      </c>
      <c r="M130" s="162">
        <f t="shared" si="54"/>
        <v>4.0014326557990854E-4</v>
      </c>
    </row>
    <row r="131" spans="2:13" x14ac:dyDescent="0.25">
      <c r="B131" s="160" t="s">
        <v>119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58"/>
        <v>9.3457943925233655E-2</v>
      </c>
      <c r="J131" s="162">
        <f t="shared" si="55"/>
        <v>-0.18181818181818177</v>
      </c>
      <c r="K131" s="161">
        <f t="shared" si="56"/>
        <v>70</v>
      </c>
      <c r="L131" s="161">
        <f t="shared" si="57"/>
        <v>-182</v>
      </c>
      <c r="M131" s="162">
        <f t="shared" si="54"/>
        <v>3.6575595369413511E-4</v>
      </c>
    </row>
    <row r="132" spans="2:13" x14ac:dyDescent="0.25">
      <c r="B132" s="160" t="s">
        <v>122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58"/>
        <v>-9.0781140042223818E-2</v>
      </c>
      <c r="J132" s="162">
        <f t="shared" si="55"/>
        <v>-0.15334207077326345</v>
      </c>
      <c r="K132" s="161">
        <f t="shared" si="56"/>
        <v>-129</v>
      </c>
      <c r="L132" s="161">
        <f t="shared" si="57"/>
        <v>-234</v>
      </c>
      <c r="M132" s="162">
        <f t="shared" si="54"/>
        <v>5.7699229813531453E-4</v>
      </c>
    </row>
    <row r="133" spans="2:13" x14ac:dyDescent="0.25">
      <c r="B133" s="166" t="s">
        <v>136</v>
      </c>
      <c r="C133" s="167">
        <f t="shared" ref="C133:H133" si="59">C125-SUM(C126:C132)</f>
        <v>26703</v>
      </c>
      <c r="D133" s="167">
        <f t="shared" si="59"/>
        <v>30569</v>
      </c>
      <c r="E133" s="167">
        <f t="shared" si="59"/>
        <v>15677</v>
      </c>
      <c r="F133" s="167">
        <f t="shared" si="59"/>
        <v>21387</v>
      </c>
      <c r="G133" s="167">
        <f t="shared" si="59"/>
        <v>24718</v>
      </c>
      <c r="H133" s="167">
        <f t="shared" si="59"/>
        <v>24827</v>
      </c>
      <c r="I133" s="169">
        <f t="shared" si="58"/>
        <v>4.4097418885022943E-3</v>
      </c>
      <c r="J133" s="168">
        <f t="shared" si="55"/>
        <v>-0.18783735156531123</v>
      </c>
      <c r="K133" s="167">
        <f>H133-G133</f>
        <v>109</v>
      </c>
      <c r="L133" s="167">
        <f t="shared" si="57"/>
        <v>-5742</v>
      </c>
      <c r="M133" s="168">
        <f t="shared" si="54"/>
        <v>1.1087451846598649E-2</v>
      </c>
    </row>
    <row r="134" spans="2:13" x14ac:dyDescent="0.25">
      <c r="B134" s="151" t="s">
        <v>44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59</v>
      </c>
      <c r="C135" s="174">
        <v>108318</v>
      </c>
      <c r="D135" s="174">
        <v>95854</v>
      </c>
      <c r="E135" s="174">
        <v>52299</v>
      </c>
      <c r="F135" s="174">
        <v>103640</v>
      </c>
      <c r="G135" s="174">
        <v>112296</v>
      </c>
      <c r="H135" s="174">
        <v>119581</v>
      </c>
      <c r="I135" s="175">
        <f>IFERROR(H135/G135-1,"-")</f>
        <v>6.4873192277552283E-2</v>
      </c>
      <c r="J135" s="175">
        <f>IFERROR(H135/D135-1,"-")</f>
        <v>0.24753270599036026</v>
      </c>
      <c r="K135" s="174">
        <f>H135-G135</f>
        <v>7285</v>
      </c>
      <c r="L135" s="174">
        <f>H135-D135</f>
        <v>23727</v>
      </c>
      <c r="M135" s="175">
        <f t="shared" ref="M135:M147" si="60">H135/H$9</f>
        <v>5.3403495358606071E-2</v>
      </c>
    </row>
    <row r="136" spans="2:13" x14ac:dyDescent="0.25">
      <c r="B136" s="155" t="s">
        <v>88</v>
      </c>
      <c r="C136" s="156">
        <v>16350</v>
      </c>
      <c r="D136" s="156">
        <v>15492</v>
      </c>
      <c r="E136" s="156">
        <v>2629</v>
      </c>
      <c r="F136" s="156">
        <v>9518</v>
      </c>
      <c r="G136" s="156">
        <v>11034</v>
      </c>
      <c r="H136" s="156">
        <v>8304</v>
      </c>
      <c r="I136" s="158">
        <f>IFERROR(H136/G136-1,"-")</f>
        <v>-0.24741707449700923</v>
      </c>
      <c r="J136" s="157">
        <f t="shared" ref="J136:J147" si="61">IFERROR(H136/D136-1,"-")</f>
        <v>-0.46398140975987612</v>
      </c>
      <c r="K136" s="156">
        <f t="shared" ref="K136:K146" si="62">H136-G136</f>
        <v>-2730</v>
      </c>
      <c r="L136" s="156">
        <f t="shared" ref="L136:L147" si="63">H136-D136</f>
        <v>-7188</v>
      </c>
      <c r="M136" s="157">
        <f t="shared" si="60"/>
        <v>3.7084706220709379E-3</v>
      </c>
    </row>
    <row r="137" spans="2:13" x14ac:dyDescent="0.25">
      <c r="B137" s="160" t="s">
        <v>94</v>
      </c>
      <c r="C137" s="161">
        <v>12504</v>
      </c>
      <c r="D137" s="161">
        <v>9649</v>
      </c>
      <c r="E137" s="161">
        <v>1763</v>
      </c>
      <c r="F137" s="161">
        <v>6630</v>
      </c>
      <c r="G137" s="161">
        <v>7369</v>
      </c>
      <c r="H137" s="161">
        <v>5252</v>
      </c>
      <c r="I137" s="163">
        <f>IFERROR(H137/G137-1,"-")</f>
        <v>-0.28728457049803224</v>
      </c>
      <c r="J137" s="162">
        <f t="shared" si="61"/>
        <v>-0.45569489066224478</v>
      </c>
      <c r="K137" s="161">
        <f t="shared" si="62"/>
        <v>-2117</v>
      </c>
      <c r="L137" s="161">
        <f t="shared" si="63"/>
        <v>-4397</v>
      </c>
      <c r="M137" s="162">
        <f t="shared" si="60"/>
        <v>2.3454826236893743E-3</v>
      </c>
    </row>
    <row r="138" spans="2:13" x14ac:dyDescent="0.25">
      <c r="B138" s="160" t="s">
        <v>91</v>
      </c>
      <c r="C138" s="161">
        <v>3846</v>
      </c>
      <c r="D138" s="161">
        <v>5843</v>
      </c>
      <c r="E138" s="161">
        <v>866</v>
      </c>
      <c r="F138" s="161">
        <v>2888</v>
      </c>
      <c r="G138" s="161">
        <v>3665</v>
      </c>
      <c r="H138" s="161">
        <v>3052</v>
      </c>
      <c r="I138" s="163">
        <f>IFERROR(H138/G138-1,"-")</f>
        <v>-0.16725784447476122</v>
      </c>
      <c r="J138" s="162">
        <f t="shared" si="61"/>
        <v>-0.47766558274858806</v>
      </c>
      <c r="K138" s="161">
        <f t="shared" si="62"/>
        <v>-613</v>
      </c>
      <c r="L138" s="161">
        <f t="shared" si="63"/>
        <v>-2791</v>
      </c>
      <c r="M138" s="162">
        <f t="shared" si="60"/>
        <v>1.3629879983815634E-3</v>
      </c>
    </row>
    <row r="139" spans="2:13" x14ac:dyDescent="0.25">
      <c r="B139" s="155" t="s">
        <v>98</v>
      </c>
      <c r="C139" s="156">
        <v>91968</v>
      </c>
      <c r="D139" s="156">
        <v>80362</v>
      </c>
      <c r="E139" s="156">
        <v>49670</v>
      </c>
      <c r="F139" s="156">
        <v>94122</v>
      </c>
      <c r="G139" s="156">
        <v>101262</v>
      </c>
      <c r="H139" s="156">
        <v>111277</v>
      </c>
      <c r="I139" s="158">
        <f>IFERROR(H139/G139-1,"-")</f>
        <v>9.8901858545159982E-2</v>
      </c>
      <c r="J139" s="157">
        <f t="shared" si="61"/>
        <v>0.38469674721883473</v>
      </c>
      <c r="K139" s="156">
        <f t="shared" si="62"/>
        <v>10015</v>
      </c>
      <c r="L139" s="156">
        <f t="shared" si="63"/>
        <v>30915</v>
      </c>
      <c r="M139" s="157">
        <f t="shared" si="60"/>
        <v>4.9695024736535136E-2</v>
      </c>
    </row>
    <row r="140" spans="2:13" x14ac:dyDescent="0.25">
      <c r="B140" s="160" t="s">
        <v>101</v>
      </c>
      <c r="C140" s="161">
        <v>43316</v>
      </c>
      <c r="D140" s="161">
        <v>36290</v>
      </c>
      <c r="E140" s="161">
        <v>21732</v>
      </c>
      <c r="F140" s="161">
        <v>38084</v>
      </c>
      <c r="G140" s="161">
        <v>39572</v>
      </c>
      <c r="H140" s="161">
        <v>46605</v>
      </c>
      <c r="I140" s="163">
        <f t="shared" ref="I140:I147" si="64">IFERROR(H140/G140-1,"-")</f>
        <v>0.17772667542706966</v>
      </c>
      <c r="J140" s="162">
        <f t="shared" si="61"/>
        <v>0.28423808211628554</v>
      </c>
      <c r="K140" s="161">
        <f t="shared" si="62"/>
        <v>7033</v>
      </c>
      <c r="L140" s="161">
        <f t="shared" si="63"/>
        <v>10315</v>
      </c>
      <c r="M140" s="162">
        <f t="shared" si="60"/>
        <v>2.081325546021388E-2</v>
      </c>
    </row>
    <row r="141" spans="2:13" x14ac:dyDescent="0.25">
      <c r="B141" s="160" t="s">
        <v>104</v>
      </c>
      <c r="C141" s="161">
        <v>5883</v>
      </c>
      <c r="D141" s="161">
        <v>5689</v>
      </c>
      <c r="E141" s="161">
        <v>3339</v>
      </c>
      <c r="F141" s="161">
        <v>6322</v>
      </c>
      <c r="G141" s="161">
        <v>8851</v>
      </c>
      <c r="H141" s="161">
        <v>10332</v>
      </c>
      <c r="I141" s="163">
        <f t="shared" si="64"/>
        <v>0.16732572590667716</v>
      </c>
      <c r="J141" s="162">
        <f t="shared" si="61"/>
        <v>0.81613640358586736</v>
      </c>
      <c r="K141" s="161">
        <f t="shared" si="62"/>
        <v>1481</v>
      </c>
      <c r="L141" s="161">
        <f t="shared" si="63"/>
        <v>4643</v>
      </c>
      <c r="M141" s="162">
        <f t="shared" si="60"/>
        <v>4.6141520312183203E-3</v>
      </c>
    </row>
    <row r="142" spans="2:13" x14ac:dyDescent="0.25">
      <c r="B142" s="160" t="s">
        <v>107</v>
      </c>
      <c r="C142" s="161">
        <v>11473</v>
      </c>
      <c r="D142" s="161">
        <v>8175</v>
      </c>
      <c r="E142" s="161">
        <v>3563</v>
      </c>
      <c r="F142" s="161">
        <v>11900</v>
      </c>
      <c r="G142" s="161">
        <v>11101</v>
      </c>
      <c r="H142" s="161">
        <v>11628</v>
      </c>
      <c r="I142" s="163">
        <f t="shared" si="64"/>
        <v>4.7473200612557331E-2</v>
      </c>
      <c r="J142" s="162">
        <f t="shared" si="61"/>
        <v>0.42238532110091742</v>
      </c>
      <c r="K142" s="161">
        <f t="shared" si="62"/>
        <v>527</v>
      </c>
      <c r="L142" s="161">
        <f t="shared" si="63"/>
        <v>3453</v>
      </c>
      <c r="M142" s="162">
        <f t="shared" si="60"/>
        <v>5.1929306832178305E-3</v>
      </c>
    </row>
    <row r="143" spans="2:13" x14ac:dyDescent="0.25">
      <c r="B143" s="160" t="s">
        <v>114</v>
      </c>
      <c r="C143" s="161">
        <v>1966</v>
      </c>
      <c r="D143" s="161">
        <v>1656</v>
      </c>
      <c r="E143" s="161">
        <v>765</v>
      </c>
      <c r="F143" s="161">
        <v>4160</v>
      </c>
      <c r="G143" s="161">
        <v>3592</v>
      </c>
      <c r="H143" s="161">
        <v>2813</v>
      </c>
      <c r="I143" s="163">
        <f t="shared" si="64"/>
        <v>-0.21687082405345215</v>
      </c>
      <c r="J143" s="162">
        <f t="shared" si="61"/>
        <v>0.69867149758454117</v>
      </c>
      <c r="K143" s="161">
        <f t="shared" si="62"/>
        <v>-779</v>
      </c>
      <c r="L143" s="161">
        <f t="shared" si="63"/>
        <v>1157</v>
      </c>
      <c r="M143" s="162">
        <f t="shared" si="60"/>
        <v>1.2562533549958512E-3</v>
      </c>
    </row>
    <row r="144" spans="2:13" x14ac:dyDescent="0.25">
      <c r="B144" s="160" t="s">
        <v>110</v>
      </c>
      <c r="C144" s="161">
        <v>1778</v>
      </c>
      <c r="D144" s="161">
        <v>1610</v>
      </c>
      <c r="E144" s="161">
        <v>861</v>
      </c>
      <c r="F144" s="161">
        <v>1931</v>
      </c>
      <c r="G144" s="161">
        <v>1999</v>
      </c>
      <c r="H144" s="161">
        <v>2428</v>
      </c>
      <c r="I144" s="163">
        <f t="shared" si="64"/>
        <v>0.2146073036518259</v>
      </c>
      <c r="J144" s="162">
        <f t="shared" si="61"/>
        <v>0.50807453416149073</v>
      </c>
      <c r="K144" s="161">
        <f t="shared" si="62"/>
        <v>429</v>
      </c>
      <c r="L144" s="161">
        <f t="shared" si="63"/>
        <v>818</v>
      </c>
      <c r="M144" s="162">
        <f t="shared" si="60"/>
        <v>1.0843167955669844E-3</v>
      </c>
    </row>
    <row r="145" spans="2:13" x14ac:dyDescent="0.25">
      <c r="B145" s="160" t="s">
        <v>119</v>
      </c>
      <c r="C145" s="161">
        <v>1330</v>
      </c>
      <c r="D145" s="161">
        <v>1455</v>
      </c>
      <c r="E145" s="161">
        <v>1961</v>
      </c>
      <c r="F145" s="161">
        <v>1767</v>
      </c>
      <c r="G145" s="161">
        <v>2238</v>
      </c>
      <c r="H145" s="161">
        <v>1978</v>
      </c>
      <c r="I145" s="163">
        <f t="shared" si="64"/>
        <v>-0.1161751563896336</v>
      </c>
      <c r="J145" s="162">
        <f t="shared" si="61"/>
        <v>0.3594501718213059</v>
      </c>
      <c r="K145" s="161">
        <f t="shared" si="62"/>
        <v>-260</v>
      </c>
      <c r="L145" s="161">
        <f t="shared" si="63"/>
        <v>523</v>
      </c>
      <c r="M145" s="162">
        <f t="shared" si="60"/>
        <v>8.8335198584493194E-4</v>
      </c>
    </row>
    <row r="146" spans="2:13" x14ac:dyDescent="0.25">
      <c r="B146" s="160" t="s">
        <v>122</v>
      </c>
      <c r="C146" s="161">
        <v>6845</v>
      </c>
      <c r="D146" s="161">
        <v>4098</v>
      </c>
      <c r="E146" s="161">
        <v>3933</v>
      </c>
      <c r="F146" s="161">
        <v>876</v>
      </c>
      <c r="G146" s="161">
        <v>1574</v>
      </c>
      <c r="H146" s="161">
        <v>1454</v>
      </c>
      <c r="I146" s="163">
        <f t="shared" si="64"/>
        <v>-7.6238881829733152E-2</v>
      </c>
      <c r="J146" s="162">
        <f t="shared" si="61"/>
        <v>-0.64519277696437283</v>
      </c>
      <c r="K146" s="161">
        <f t="shared" si="62"/>
        <v>-120</v>
      </c>
      <c r="L146" s="161">
        <f t="shared" si="63"/>
        <v>-2644</v>
      </c>
      <c r="M146" s="162">
        <f t="shared" si="60"/>
        <v>6.493396296352533E-4</v>
      </c>
    </row>
    <row r="147" spans="2:13" x14ac:dyDescent="0.25">
      <c r="B147" s="166" t="s">
        <v>136</v>
      </c>
      <c r="C147" s="167">
        <f t="shared" ref="C147:H147" si="65">C139-SUM(C140:C146)</f>
        <v>19377</v>
      </c>
      <c r="D147" s="167">
        <f t="shared" si="65"/>
        <v>21389</v>
      </c>
      <c r="E147" s="167">
        <f t="shared" si="65"/>
        <v>13516</v>
      </c>
      <c r="F147" s="167">
        <f t="shared" si="65"/>
        <v>29082</v>
      </c>
      <c r="G147" s="167">
        <f t="shared" si="65"/>
        <v>32335</v>
      </c>
      <c r="H147" s="167">
        <f t="shared" si="65"/>
        <v>34039</v>
      </c>
      <c r="I147" s="169">
        <f t="shared" si="64"/>
        <v>5.269831451987006E-2</v>
      </c>
      <c r="J147" s="168">
        <f t="shared" si="61"/>
        <v>0.59142549908831632</v>
      </c>
      <c r="K147" s="167">
        <f>H147-G147</f>
        <v>1704</v>
      </c>
      <c r="L147" s="167">
        <f t="shared" si="63"/>
        <v>12650</v>
      </c>
      <c r="M147" s="168">
        <f t="shared" si="60"/>
        <v>1.5201424795842083E-2</v>
      </c>
    </row>
    <row r="148" spans="2:13" x14ac:dyDescent="0.25">
      <c r="B148" s="151" t="s">
        <v>45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59</v>
      </c>
      <c r="C149" s="174">
        <v>52343</v>
      </c>
      <c r="D149" s="174">
        <v>53786</v>
      </c>
      <c r="E149" s="174">
        <v>23569</v>
      </c>
      <c r="F149" s="174">
        <v>45886</v>
      </c>
      <c r="G149" s="174">
        <v>49553</v>
      </c>
      <c r="H149" s="174">
        <v>53645</v>
      </c>
      <c r="I149" s="175">
        <f>IFERROR(H149/G149-1,"-")</f>
        <v>8.2578249550985916E-2</v>
      </c>
      <c r="J149" s="175">
        <f>IFERROR(H149/D149-1,"-")</f>
        <v>-2.6215000185921822E-3</v>
      </c>
      <c r="K149" s="174">
        <f>H149-G149</f>
        <v>4092</v>
      </c>
      <c r="L149" s="174">
        <f>H149-D149</f>
        <v>-141</v>
      </c>
      <c r="M149" s="175">
        <f t="shared" ref="M149:M161" si="66">H149/H$9</f>
        <v>2.3957238261198877E-2</v>
      </c>
    </row>
    <row r="150" spans="2:13" x14ac:dyDescent="0.25">
      <c r="B150" s="155" t="s">
        <v>88</v>
      </c>
      <c r="C150" s="156">
        <v>19649</v>
      </c>
      <c r="D150" s="156">
        <v>21209</v>
      </c>
      <c r="E150" s="156">
        <v>8081</v>
      </c>
      <c r="F150" s="156">
        <v>23963</v>
      </c>
      <c r="G150" s="156">
        <v>23075</v>
      </c>
      <c r="H150" s="156">
        <v>22403</v>
      </c>
      <c r="I150" s="158">
        <f>IFERROR(H150/G150-1,"-")</f>
        <v>-2.912242686890576E-2</v>
      </c>
      <c r="J150" s="157">
        <f t="shared" ref="J150:J161" si="67">IFERROR(H150/D150-1,"-")</f>
        <v>5.629685510868021E-2</v>
      </c>
      <c r="K150" s="156">
        <f t="shared" ref="K150:K160" si="68">H150-G150</f>
        <v>-672</v>
      </c>
      <c r="L150" s="156">
        <f t="shared" ref="L150:L161" si="69">H150-D150</f>
        <v>1194</v>
      </c>
      <c r="M150" s="157">
        <f t="shared" si="66"/>
        <v>1.000492140489586E-2</v>
      </c>
    </row>
    <row r="151" spans="2:13" x14ac:dyDescent="0.25">
      <c r="B151" s="160" t="s">
        <v>94</v>
      </c>
      <c r="C151" s="161">
        <v>11256</v>
      </c>
      <c r="D151" s="161">
        <v>12617</v>
      </c>
      <c r="E151" s="161">
        <v>4041</v>
      </c>
      <c r="F151" s="161">
        <v>16308</v>
      </c>
      <c r="G151" s="161">
        <v>15859</v>
      </c>
      <c r="H151" s="161">
        <v>15735</v>
      </c>
      <c r="I151" s="163">
        <f>IFERROR(H151/G151-1,"-")</f>
        <v>-7.8189040923135611E-3</v>
      </c>
      <c r="J151" s="162">
        <f t="shared" si="67"/>
        <v>0.24712689228818263</v>
      </c>
      <c r="K151" s="161">
        <f t="shared" si="68"/>
        <v>-124</v>
      </c>
      <c r="L151" s="161">
        <f t="shared" si="69"/>
        <v>3118</v>
      </c>
      <c r="M151" s="162">
        <f t="shared" si="66"/>
        <v>7.0270695132810942E-3</v>
      </c>
    </row>
    <row r="152" spans="2:13" x14ac:dyDescent="0.25">
      <c r="B152" s="160" t="s">
        <v>91</v>
      </c>
      <c r="C152" s="161">
        <v>8393</v>
      </c>
      <c r="D152" s="161">
        <v>8592</v>
      </c>
      <c r="E152" s="161">
        <v>4040</v>
      </c>
      <c r="F152" s="161">
        <v>7655</v>
      </c>
      <c r="G152" s="161">
        <v>7216</v>
      </c>
      <c r="H152" s="161">
        <v>6668</v>
      </c>
      <c r="I152" s="163">
        <f>IFERROR(H152/G152-1,"-")</f>
        <v>-7.5942350332594222E-2</v>
      </c>
      <c r="J152" s="162">
        <f t="shared" si="67"/>
        <v>-0.22392923649906893</v>
      </c>
      <c r="K152" s="161">
        <f t="shared" si="68"/>
        <v>-548</v>
      </c>
      <c r="L152" s="161">
        <f t="shared" si="69"/>
        <v>-1924</v>
      </c>
      <c r="M152" s="162">
        <f t="shared" si="66"/>
        <v>2.9778518916147656E-3</v>
      </c>
    </row>
    <row r="153" spans="2:13" x14ac:dyDescent="0.25">
      <c r="B153" s="155" t="s">
        <v>98</v>
      </c>
      <c r="C153" s="156">
        <v>32694</v>
      </c>
      <c r="D153" s="156">
        <v>32577</v>
      </c>
      <c r="E153" s="156">
        <v>15488</v>
      </c>
      <c r="F153" s="156">
        <v>21923</v>
      </c>
      <c r="G153" s="156">
        <v>26478</v>
      </c>
      <c r="H153" s="156">
        <v>31242</v>
      </c>
      <c r="I153" s="158">
        <f>IFERROR(H153/G153-1,"-")</f>
        <v>0.17992295490595978</v>
      </c>
      <c r="J153" s="157">
        <f t="shared" si="67"/>
        <v>-4.0979832397090021E-2</v>
      </c>
      <c r="K153" s="156">
        <f t="shared" si="68"/>
        <v>4764</v>
      </c>
      <c r="L153" s="156">
        <f t="shared" si="69"/>
        <v>-1335</v>
      </c>
      <c r="M153" s="157">
        <f t="shared" si="66"/>
        <v>1.3952316856303016E-2</v>
      </c>
    </row>
    <row r="154" spans="2:13" x14ac:dyDescent="0.25">
      <c r="B154" s="160" t="s">
        <v>101</v>
      </c>
      <c r="C154" s="161">
        <v>10389</v>
      </c>
      <c r="D154" s="161">
        <v>10280</v>
      </c>
      <c r="E154" s="161">
        <v>4925</v>
      </c>
      <c r="F154" s="161">
        <v>7514</v>
      </c>
      <c r="G154" s="161">
        <v>8284</v>
      </c>
      <c r="H154" s="161">
        <v>9301</v>
      </c>
      <c r="I154" s="163">
        <f t="shared" ref="I154:I161" si="70">IFERROR(H154/G154-1,"-")</f>
        <v>0.12276677933365532</v>
      </c>
      <c r="J154" s="162">
        <f t="shared" si="67"/>
        <v>-9.523346303501945E-2</v>
      </c>
      <c r="K154" s="161">
        <f t="shared" si="68"/>
        <v>1017</v>
      </c>
      <c r="L154" s="161">
        <f t="shared" si="69"/>
        <v>-979</v>
      </c>
      <c r="M154" s="162">
        <f t="shared" si="66"/>
        <v>4.1537193227217956E-3</v>
      </c>
    </row>
    <row r="155" spans="2:13" x14ac:dyDescent="0.25">
      <c r="B155" s="160" t="s">
        <v>104</v>
      </c>
      <c r="C155" s="161">
        <v>10997</v>
      </c>
      <c r="D155" s="161">
        <v>9193</v>
      </c>
      <c r="E155" s="161">
        <v>4219</v>
      </c>
      <c r="F155" s="161">
        <v>5164</v>
      </c>
      <c r="G155" s="161">
        <v>5637</v>
      </c>
      <c r="H155" s="161">
        <v>6407</v>
      </c>
      <c r="I155" s="163">
        <f t="shared" si="70"/>
        <v>0.13659748092957247</v>
      </c>
      <c r="J155" s="162">
        <f t="shared" si="67"/>
        <v>-0.30305667355596655</v>
      </c>
      <c r="K155" s="161">
        <f t="shared" si="68"/>
        <v>770</v>
      </c>
      <c r="L155" s="161">
        <f t="shared" si="69"/>
        <v>-2786</v>
      </c>
      <c r="M155" s="162">
        <f t="shared" si="66"/>
        <v>2.8612923019759751E-3</v>
      </c>
    </row>
    <row r="156" spans="2:13" x14ac:dyDescent="0.25">
      <c r="B156" s="160" t="s">
        <v>107</v>
      </c>
      <c r="C156" s="161">
        <v>3900</v>
      </c>
      <c r="D156" s="161">
        <v>3989</v>
      </c>
      <c r="E156" s="161">
        <v>1723</v>
      </c>
      <c r="F156" s="161">
        <v>2533</v>
      </c>
      <c r="G156" s="161">
        <v>3884</v>
      </c>
      <c r="H156" s="161">
        <v>4700</v>
      </c>
      <c r="I156" s="163">
        <f t="shared" si="70"/>
        <v>0.21009268795056646</v>
      </c>
      <c r="J156" s="162">
        <f t="shared" si="67"/>
        <v>0.17824016044121338</v>
      </c>
      <c r="K156" s="161">
        <f t="shared" si="68"/>
        <v>816</v>
      </c>
      <c r="L156" s="161">
        <f t="shared" si="69"/>
        <v>711</v>
      </c>
      <c r="M156" s="162">
        <f t="shared" si="66"/>
        <v>2.0989657904303236E-3</v>
      </c>
    </row>
    <row r="157" spans="2:13" x14ac:dyDescent="0.25">
      <c r="B157" s="160" t="s">
        <v>114</v>
      </c>
      <c r="C157" s="161">
        <v>628</v>
      </c>
      <c r="D157" s="161">
        <v>741</v>
      </c>
      <c r="E157" s="161">
        <v>517</v>
      </c>
      <c r="F157" s="161">
        <v>681</v>
      </c>
      <c r="G157" s="161">
        <v>902</v>
      </c>
      <c r="H157" s="161">
        <v>1299</v>
      </c>
      <c r="I157" s="163">
        <f t="shared" si="70"/>
        <v>0.44013303769401335</v>
      </c>
      <c r="J157" s="162">
        <f t="shared" si="67"/>
        <v>0.75303643724696356</v>
      </c>
      <c r="K157" s="161">
        <f t="shared" si="68"/>
        <v>397</v>
      </c>
      <c r="L157" s="161">
        <f t="shared" si="69"/>
        <v>558</v>
      </c>
      <c r="M157" s="162">
        <f t="shared" si="66"/>
        <v>5.8011841739765758E-4</v>
      </c>
    </row>
    <row r="158" spans="2:13" x14ac:dyDescent="0.25">
      <c r="B158" s="160" t="s">
        <v>110</v>
      </c>
      <c r="C158" s="161">
        <v>479</v>
      </c>
      <c r="D158" s="161">
        <v>1079</v>
      </c>
      <c r="E158" s="161">
        <v>514</v>
      </c>
      <c r="F158" s="161">
        <v>900</v>
      </c>
      <c r="G158" s="161">
        <v>1191</v>
      </c>
      <c r="H158" s="161">
        <v>1203</v>
      </c>
      <c r="I158" s="163">
        <f t="shared" si="70"/>
        <v>1.0075566750629816E-2</v>
      </c>
      <c r="J158" s="162">
        <f t="shared" si="67"/>
        <v>0.11492122335495836</v>
      </c>
      <c r="K158" s="161">
        <f t="shared" si="68"/>
        <v>12</v>
      </c>
      <c r="L158" s="161">
        <f t="shared" si="69"/>
        <v>124</v>
      </c>
      <c r="M158" s="162">
        <f t="shared" si="66"/>
        <v>5.3724592465695311E-4</v>
      </c>
    </row>
    <row r="159" spans="2:13" x14ac:dyDescent="0.25">
      <c r="B159" s="160" t="s">
        <v>119</v>
      </c>
      <c r="C159" s="161">
        <v>273</v>
      </c>
      <c r="D159" s="161">
        <v>288</v>
      </c>
      <c r="E159" s="161">
        <v>331</v>
      </c>
      <c r="F159" s="161">
        <v>246</v>
      </c>
      <c r="G159" s="161">
        <v>391</v>
      </c>
      <c r="H159" s="161">
        <v>276</v>
      </c>
      <c r="I159" s="163">
        <f t="shared" si="70"/>
        <v>-0.29411764705882348</v>
      </c>
      <c r="J159" s="162">
        <f t="shared" si="67"/>
        <v>-4.166666666666663E-2</v>
      </c>
      <c r="K159" s="161">
        <f t="shared" si="68"/>
        <v>-115</v>
      </c>
      <c r="L159" s="161">
        <f t="shared" si="69"/>
        <v>-12</v>
      </c>
      <c r="M159" s="162">
        <f t="shared" si="66"/>
        <v>1.232584166295254E-4</v>
      </c>
    </row>
    <row r="160" spans="2:13" x14ac:dyDescent="0.25">
      <c r="B160" s="160" t="s">
        <v>122</v>
      </c>
      <c r="C160" s="161">
        <v>731</v>
      </c>
      <c r="D160" s="161">
        <v>575</v>
      </c>
      <c r="E160" s="161">
        <v>420</v>
      </c>
      <c r="F160" s="161">
        <v>368</v>
      </c>
      <c r="G160" s="161">
        <v>513</v>
      </c>
      <c r="H160" s="161">
        <v>472</v>
      </c>
      <c r="I160" s="163">
        <f t="shared" si="70"/>
        <v>-7.9922027290448394E-2</v>
      </c>
      <c r="J160" s="162">
        <f t="shared" si="67"/>
        <v>-0.17913043478260871</v>
      </c>
      <c r="K160" s="161">
        <f t="shared" si="68"/>
        <v>-41</v>
      </c>
      <c r="L160" s="161">
        <f t="shared" si="69"/>
        <v>-103</v>
      </c>
      <c r="M160" s="162">
        <f t="shared" si="66"/>
        <v>2.1078975597513039E-4</v>
      </c>
    </row>
    <row r="161" spans="2:13" x14ac:dyDescent="0.25">
      <c r="B161" s="166" t="s">
        <v>136</v>
      </c>
      <c r="C161" s="167">
        <f t="shared" ref="C161:H161" si="71">C153-SUM(C154:C160)</f>
        <v>5297</v>
      </c>
      <c r="D161" s="167">
        <f t="shared" si="71"/>
        <v>6432</v>
      </c>
      <c r="E161" s="167">
        <f t="shared" si="71"/>
        <v>2839</v>
      </c>
      <c r="F161" s="167">
        <f t="shared" si="71"/>
        <v>4517</v>
      </c>
      <c r="G161" s="167">
        <f t="shared" si="71"/>
        <v>5676</v>
      </c>
      <c r="H161" s="167">
        <f t="shared" si="71"/>
        <v>7584</v>
      </c>
      <c r="I161" s="169">
        <f t="shared" si="70"/>
        <v>0.33615221987315014</v>
      </c>
      <c r="J161" s="168">
        <f t="shared" si="67"/>
        <v>0.17910447761194037</v>
      </c>
      <c r="K161" s="167">
        <f>H161-G161</f>
        <v>1908</v>
      </c>
      <c r="L161" s="167">
        <f t="shared" si="69"/>
        <v>1152</v>
      </c>
      <c r="M161" s="168">
        <f t="shared" si="66"/>
        <v>3.3869269265156543E-3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30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F9FF5-6D0E-4A84-9642-767F95B4D9A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5"/>
      <c r="D4" s="265"/>
      <c r="E4" s="265"/>
      <c r="F4" s="265"/>
      <c r="G4" s="265"/>
      <c r="H4" s="265"/>
      <c r="I4" s="265"/>
      <c r="J4" s="265"/>
      <c r="K4" s="140"/>
      <c r="L4" s="140"/>
      <c r="M4" s="140"/>
      <c r="P4" s="139" t="s">
        <v>256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35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35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250</v>
      </c>
      <c r="D7" s="170" t="s">
        <v>251</v>
      </c>
      <c r="E7" s="170" t="s">
        <v>252</v>
      </c>
      <c r="F7" s="170" t="s">
        <v>253</v>
      </c>
      <c r="G7" s="170" t="s">
        <v>254</v>
      </c>
      <c r="H7" s="170" t="s">
        <v>255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250</v>
      </c>
      <c r="R7" s="170" t="s">
        <v>251</v>
      </c>
      <c r="S7" s="170" t="s">
        <v>252</v>
      </c>
      <c r="T7" s="170" t="s">
        <v>253</v>
      </c>
      <c r="U7" s="170" t="s">
        <v>254</v>
      </c>
      <c r="V7" s="170" t="s">
        <v>255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35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36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87</v>
      </c>
      <c r="B9" s="152" t="s">
        <v>59</v>
      </c>
      <c r="C9" s="174">
        <f>C10+C13</f>
        <v>1423999</v>
      </c>
      <c r="D9" s="174">
        <f t="shared" ref="D9:H9" si="0">D10+D13</f>
        <v>1437433</v>
      </c>
      <c r="E9" s="174">
        <f t="shared" si="0"/>
        <v>724591</v>
      </c>
      <c r="F9" s="174">
        <f t="shared" si="0"/>
        <v>1449676</v>
      </c>
      <c r="G9" s="174">
        <f t="shared" si="0"/>
        <v>1654424</v>
      </c>
      <c r="H9" s="174">
        <f t="shared" si="0"/>
        <v>1752365</v>
      </c>
      <c r="I9" s="175">
        <f>IFERROR(H9/G9-1,"-")</f>
        <v>5.9199455520471123E-2</v>
      </c>
      <c r="J9" s="175">
        <f>IFERROR(H9/D9-1,"-")</f>
        <v>0.21909334208968345</v>
      </c>
      <c r="K9" s="174">
        <f>H9-G9</f>
        <v>97941</v>
      </c>
      <c r="L9" s="174">
        <f>H9-D9</f>
        <v>314932</v>
      </c>
      <c r="M9" s="175">
        <f t="shared" ref="M9:M21" si="1">H9/H$9</f>
        <v>1</v>
      </c>
      <c r="P9" s="152" t="s">
        <v>59</v>
      </c>
      <c r="Q9" s="174">
        <f>Q10+Q13</f>
        <v>530852</v>
      </c>
      <c r="R9" s="174">
        <f t="shared" ref="R9:V9" si="2">R10+R13</f>
        <v>554976</v>
      </c>
      <c r="S9" s="174">
        <f t="shared" si="2"/>
        <v>279824</v>
      </c>
      <c r="T9" s="174">
        <f t="shared" si="2"/>
        <v>589877</v>
      </c>
      <c r="U9" s="174">
        <f t="shared" si="2"/>
        <v>623197</v>
      </c>
      <c r="V9" s="174">
        <f t="shared" si="2"/>
        <v>652775</v>
      </c>
      <c r="W9" s="175">
        <f>IFERROR(V9/U9-1,"-")</f>
        <v>4.7461717562825134E-2</v>
      </c>
      <c r="X9" s="175">
        <f>IFERROR(V9/R9-1,"-")</f>
        <v>0.17622203482673116</v>
      </c>
      <c r="Y9" s="174">
        <f>V9-U9</f>
        <v>29578</v>
      </c>
      <c r="Z9" s="174">
        <f>V9-R9</f>
        <v>97799</v>
      </c>
      <c r="AA9" s="175">
        <f t="shared" ref="AA9:AA21" si="3">V9/V$9</f>
        <v>1</v>
      </c>
    </row>
    <row r="10" spans="1:27" x14ac:dyDescent="0.25">
      <c r="A10" s="159" t="s">
        <v>94</v>
      </c>
      <c r="B10" s="155" t="s">
        <v>88</v>
      </c>
      <c r="C10" s="156">
        <v>290693</v>
      </c>
      <c r="D10" s="156">
        <v>295342</v>
      </c>
      <c r="E10" s="156">
        <v>122859</v>
      </c>
      <c r="F10" s="156">
        <v>299283</v>
      </c>
      <c r="G10" s="156">
        <v>318388</v>
      </c>
      <c r="H10" s="156">
        <v>314978</v>
      </c>
      <c r="I10" s="158">
        <f>IFERROR(H10/G10-1,"-")</f>
        <v>-1.0710202645828337E-2</v>
      </c>
      <c r="J10" s="157">
        <f t="shared" ref="J10:J21" si="4">IFERROR(H10/D10-1,"-")</f>
        <v>6.6485633604431493E-2</v>
      </c>
      <c r="K10" s="155">
        <f t="shared" ref="K10:K20" si="5">H10-G10</f>
        <v>-3410</v>
      </c>
      <c r="L10" s="156">
        <f t="shared" ref="L10:L21" si="6">H10-D10</f>
        <v>19636</v>
      </c>
      <c r="M10" s="157">
        <f t="shared" si="1"/>
        <v>0.17974451669600797</v>
      </c>
      <c r="P10" s="155" t="s">
        <v>88</v>
      </c>
      <c r="Q10" s="156">
        <v>40946</v>
      </c>
      <c r="R10" s="156">
        <v>51921</v>
      </c>
      <c r="S10" s="156">
        <v>16647</v>
      </c>
      <c r="T10" s="156">
        <v>55488</v>
      </c>
      <c r="U10" s="156">
        <v>44883</v>
      </c>
      <c r="V10" s="156">
        <v>37960</v>
      </c>
      <c r="W10" s="158">
        <f>IFERROR(V10/U10-1,"-")</f>
        <v>-0.15424548269946303</v>
      </c>
      <c r="X10" s="157">
        <f t="shared" ref="X10:X21" si="7">IFERROR(V10/R10-1,"-")</f>
        <v>-0.26888927408948204</v>
      </c>
      <c r="Y10" s="155">
        <f t="shared" ref="Y10:Y20" si="8">V10-U10</f>
        <v>-6923</v>
      </c>
      <c r="Z10" s="156">
        <f t="shared" ref="Z10:Z21" si="9">V10-R10</f>
        <v>-13961</v>
      </c>
      <c r="AA10" s="157">
        <f t="shared" si="3"/>
        <v>5.8151736815901342E-2</v>
      </c>
    </row>
    <row r="11" spans="1:27" x14ac:dyDescent="0.25">
      <c r="A11" s="159" t="s">
        <v>91</v>
      </c>
      <c r="B11" s="160" t="s">
        <v>94</v>
      </c>
      <c r="C11" s="161">
        <v>108813</v>
      </c>
      <c r="D11" s="161">
        <v>101790</v>
      </c>
      <c r="E11" s="161">
        <v>41140</v>
      </c>
      <c r="F11" s="161">
        <v>122007</v>
      </c>
      <c r="G11" s="161">
        <v>118736</v>
      </c>
      <c r="H11" s="161">
        <v>115126</v>
      </c>
      <c r="I11" s="163">
        <f>IFERROR(H11/G11-1,"-")</f>
        <v>-3.0403584422584506E-2</v>
      </c>
      <c r="J11" s="162">
        <f t="shared" si="4"/>
        <v>0.13101483446311035</v>
      </c>
      <c r="K11" s="160">
        <f t="shared" si="5"/>
        <v>-3610</v>
      </c>
      <c r="L11" s="161">
        <f t="shared" si="6"/>
        <v>13336</v>
      </c>
      <c r="M11" s="162">
        <f t="shared" si="1"/>
        <v>6.5697500235396167E-2</v>
      </c>
      <c r="P11" s="160" t="s">
        <v>94</v>
      </c>
      <c r="Q11" s="161">
        <v>18382</v>
      </c>
      <c r="R11" s="161">
        <v>22834</v>
      </c>
      <c r="S11" s="161">
        <v>6472</v>
      </c>
      <c r="T11" s="161">
        <v>24274</v>
      </c>
      <c r="U11" s="161">
        <v>17934</v>
      </c>
      <c r="V11" s="161">
        <v>12486</v>
      </c>
      <c r="W11" s="163">
        <f>IFERROR(V11/U11-1,"-")</f>
        <v>-0.30378052860488458</v>
      </c>
      <c r="X11" s="162">
        <f t="shared" si="7"/>
        <v>-0.45318384864675487</v>
      </c>
      <c r="Y11" s="160">
        <f t="shared" si="8"/>
        <v>-5448</v>
      </c>
      <c r="Z11" s="161">
        <f t="shared" si="9"/>
        <v>-10348</v>
      </c>
      <c r="AA11" s="162">
        <f>V11/V$9</f>
        <v>1.9127570755620237E-2</v>
      </c>
    </row>
    <row r="12" spans="1:27" x14ac:dyDescent="0.25">
      <c r="A12" s="1"/>
      <c r="B12" s="160" t="s">
        <v>91</v>
      </c>
      <c r="C12" s="161">
        <v>181880</v>
      </c>
      <c r="D12" s="161">
        <v>193552</v>
      </c>
      <c r="E12" s="161">
        <v>81719</v>
      </c>
      <c r="F12" s="161">
        <v>177276</v>
      </c>
      <c r="G12" s="161">
        <v>199652</v>
      </c>
      <c r="H12" s="161">
        <v>199852</v>
      </c>
      <c r="I12" s="163">
        <f>IFERROR(H12/G12-1,"-")</f>
        <v>1.0017430328772559E-3</v>
      </c>
      <c r="J12" s="162">
        <f t="shared" si="4"/>
        <v>3.2549392411341582E-2</v>
      </c>
      <c r="K12" s="160">
        <f t="shared" si="5"/>
        <v>200</v>
      </c>
      <c r="L12" s="161">
        <f t="shared" si="6"/>
        <v>6300</v>
      </c>
      <c r="M12" s="162">
        <f t="shared" si="1"/>
        <v>0.1140470164606118</v>
      </c>
      <c r="P12" s="160" t="s">
        <v>91</v>
      </c>
      <c r="Q12" s="161">
        <v>22564</v>
      </c>
      <c r="R12" s="161">
        <v>29087</v>
      </c>
      <c r="S12" s="161">
        <v>10175</v>
      </c>
      <c r="T12" s="161">
        <v>31214</v>
      </c>
      <c r="U12" s="161">
        <v>26949</v>
      </c>
      <c r="V12" s="161">
        <v>25474</v>
      </c>
      <c r="W12" s="163">
        <f>IFERROR(V12/U12-1,"-")</f>
        <v>-5.473301421203014E-2</v>
      </c>
      <c r="X12" s="162">
        <f t="shared" si="7"/>
        <v>-0.12421356619795787</v>
      </c>
      <c r="Y12" s="160">
        <f t="shared" si="8"/>
        <v>-1475</v>
      </c>
      <c r="Z12" s="161">
        <f t="shared" si="9"/>
        <v>-3613</v>
      </c>
      <c r="AA12" s="162">
        <f t="shared" si="3"/>
        <v>3.9024166060281106E-2</v>
      </c>
    </row>
    <row r="13" spans="1:27" s="54" customFormat="1" x14ac:dyDescent="0.25">
      <c r="B13" s="155" t="s">
        <v>98</v>
      </c>
      <c r="C13" s="156">
        <v>1133306</v>
      </c>
      <c r="D13" s="156">
        <v>1142091</v>
      </c>
      <c r="E13" s="156">
        <v>601732</v>
      </c>
      <c r="F13" s="156">
        <v>1150393</v>
      </c>
      <c r="G13" s="156">
        <v>1336036</v>
      </c>
      <c r="H13" s="156">
        <v>1437387</v>
      </c>
      <c r="I13" s="158">
        <f>IFERROR(H13/G13-1,"-")</f>
        <v>7.5859482828307012E-2</v>
      </c>
      <c r="J13" s="157">
        <f t="shared" si="4"/>
        <v>0.258557330370347</v>
      </c>
      <c r="K13" s="155">
        <f t="shared" si="5"/>
        <v>101351</v>
      </c>
      <c r="L13" s="156">
        <f t="shared" si="6"/>
        <v>295296</v>
      </c>
      <c r="M13" s="157">
        <f t="shared" si="1"/>
        <v>0.82025548330399201</v>
      </c>
      <c r="P13" s="155" t="s">
        <v>98</v>
      </c>
      <c r="Q13" s="156">
        <v>489906</v>
      </c>
      <c r="R13" s="156">
        <v>503055</v>
      </c>
      <c r="S13" s="156">
        <v>263177</v>
      </c>
      <c r="T13" s="156">
        <v>534389</v>
      </c>
      <c r="U13" s="156">
        <v>578314</v>
      </c>
      <c r="V13" s="156">
        <v>614815</v>
      </c>
      <c r="W13" s="158">
        <f>IFERROR(V13/U13-1,"-")</f>
        <v>6.3116230974868293E-2</v>
      </c>
      <c r="X13" s="157">
        <f t="shared" si="7"/>
        <v>0.22216258659589916</v>
      </c>
      <c r="Y13" s="155">
        <f t="shared" si="8"/>
        <v>36501</v>
      </c>
      <c r="Z13" s="156">
        <f t="shared" si="9"/>
        <v>111760</v>
      </c>
      <c r="AA13" s="157">
        <f t="shared" si="3"/>
        <v>0.94184826318409864</v>
      </c>
    </row>
    <row r="14" spans="1:27" s="54" customFormat="1" x14ac:dyDescent="0.25">
      <c r="B14" s="160" t="s">
        <v>101</v>
      </c>
      <c r="C14" s="161">
        <v>446227</v>
      </c>
      <c r="D14" s="161">
        <v>470150</v>
      </c>
      <c r="E14" s="161">
        <v>240301</v>
      </c>
      <c r="F14" s="161">
        <v>490065</v>
      </c>
      <c r="G14" s="161">
        <v>574496</v>
      </c>
      <c r="H14" s="161">
        <v>613870</v>
      </c>
      <c r="I14" s="163">
        <f t="shared" ref="I14:I21" si="10">IFERROR(H14/G14-1,"-")</f>
        <v>6.8536595555060531E-2</v>
      </c>
      <c r="J14" s="162">
        <f t="shared" si="4"/>
        <v>0.30568967350845466</v>
      </c>
      <c r="K14" s="160">
        <f t="shared" si="5"/>
        <v>39374</v>
      </c>
      <c r="L14" s="161">
        <f t="shared" si="6"/>
        <v>143720</v>
      </c>
      <c r="M14" s="162">
        <f t="shared" si="1"/>
        <v>0.35030943895820793</v>
      </c>
      <c r="P14" s="160" t="s">
        <v>101</v>
      </c>
      <c r="Q14" s="161">
        <v>214579</v>
      </c>
      <c r="R14" s="161">
        <v>227621</v>
      </c>
      <c r="S14" s="161">
        <v>115594</v>
      </c>
      <c r="T14" s="161">
        <v>254736</v>
      </c>
      <c r="U14" s="161">
        <v>280511</v>
      </c>
      <c r="V14" s="161">
        <v>300106</v>
      </c>
      <c r="W14" s="163">
        <f t="shared" ref="W14:W21" si="11">IFERROR(V14/U14-1,"-")</f>
        <v>6.9854658106099254E-2</v>
      </c>
      <c r="X14" s="162">
        <f t="shared" si="7"/>
        <v>0.31844601332917444</v>
      </c>
      <c r="Y14" s="160">
        <f t="shared" si="8"/>
        <v>19595</v>
      </c>
      <c r="Z14" s="161">
        <f t="shared" si="9"/>
        <v>72485</v>
      </c>
      <c r="AA14" s="162">
        <f t="shared" si="3"/>
        <v>0.45973880739918044</v>
      </c>
    </row>
    <row r="15" spans="1:27" x14ac:dyDescent="0.25">
      <c r="A15" s="1"/>
      <c r="B15" s="160" t="s">
        <v>104</v>
      </c>
      <c r="C15" s="161">
        <v>201494</v>
      </c>
      <c r="D15" s="161">
        <v>181822</v>
      </c>
      <c r="E15" s="161">
        <v>87097</v>
      </c>
      <c r="F15" s="161">
        <v>136228</v>
      </c>
      <c r="G15" s="161">
        <v>165214</v>
      </c>
      <c r="H15" s="161">
        <v>177221</v>
      </c>
      <c r="I15" s="163">
        <f t="shared" si="10"/>
        <v>7.2675439127434682E-2</v>
      </c>
      <c r="J15" s="162">
        <f t="shared" si="4"/>
        <v>-2.5304968595659449E-2</v>
      </c>
      <c r="K15" s="160">
        <f t="shared" si="5"/>
        <v>12007</v>
      </c>
      <c r="L15" s="161">
        <f t="shared" si="6"/>
        <v>-4601</v>
      </c>
      <c r="M15" s="162">
        <f t="shared" si="1"/>
        <v>0.10113246954829616</v>
      </c>
      <c r="P15" s="160" t="s">
        <v>104</v>
      </c>
      <c r="Q15" s="161">
        <v>74752</v>
      </c>
      <c r="R15" s="161">
        <v>71819</v>
      </c>
      <c r="S15" s="161">
        <v>34149</v>
      </c>
      <c r="T15" s="161">
        <v>60554</v>
      </c>
      <c r="U15" s="161">
        <v>69683</v>
      </c>
      <c r="V15" s="161">
        <v>71536</v>
      </c>
      <c r="W15" s="163">
        <f t="shared" si="11"/>
        <v>2.6591851671139199E-2</v>
      </c>
      <c r="X15" s="162">
        <f t="shared" si="7"/>
        <v>-3.9404614377810399E-3</v>
      </c>
      <c r="Y15" s="160">
        <f t="shared" si="8"/>
        <v>1853</v>
      </c>
      <c r="Z15" s="161">
        <f t="shared" si="9"/>
        <v>-283</v>
      </c>
      <c r="AA15" s="162">
        <f t="shared" si="3"/>
        <v>0.10958753015970281</v>
      </c>
    </row>
    <row r="16" spans="1:27" x14ac:dyDescent="0.25">
      <c r="A16" s="1"/>
      <c r="B16" s="160" t="s">
        <v>107</v>
      </c>
      <c r="C16" s="161">
        <v>60412</v>
      </c>
      <c r="D16" s="161">
        <v>62209</v>
      </c>
      <c r="E16" s="161">
        <v>31900</v>
      </c>
      <c r="F16" s="161">
        <v>70805</v>
      </c>
      <c r="G16" s="161">
        <v>81295</v>
      </c>
      <c r="H16" s="161">
        <v>85199</v>
      </c>
      <c r="I16" s="163">
        <f t="shared" si="10"/>
        <v>4.8022633618303612E-2</v>
      </c>
      <c r="J16" s="162">
        <f t="shared" si="4"/>
        <v>0.36956067450047425</v>
      </c>
      <c r="K16" s="160">
        <f t="shared" si="5"/>
        <v>3904</v>
      </c>
      <c r="L16" s="161">
        <f t="shared" si="6"/>
        <v>22990</v>
      </c>
      <c r="M16" s="162">
        <f t="shared" si="1"/>
        <v>4.8619437160637199E-2</v>
      </c>
      <c r="P16" s="160" t="s">
        <v>107</v>
      </c>
      <c r="Q16" s="161">
        <v>19838</v>
      </c>
      <c r="R16" s="161">
        <v>20541</v>
      </c>
      <c r="S16" s="161">
        <v>11026</v>
      </c>
      <c r="T16" s="161">
        <v>23216</v>
      </c>
      <c r="U16" s="161">
        <v>22053</v>
      </c>
      <c r="V16" s="161">
        <v>19753</v>
      </c>
      <c r="W16" s="163">
        <f t="shared" si="11"/>
        <v>-0.10429420033555525</v>
      </c>
      <c r="X16" s="162">
        <f t="shared" si="7"/>
        <v>-3.8362299790662524E-2</v>
      </c>
      <c r="Y16" s="160">
        <f t="shared" si="8"/>
        <v>-2300</v>
      </c>
      <c r="Z16" s="161">
        <f t="shared" si="9"/>
        <v>-788</v>
      </c>
      <c r="AA16" s="162">
        <f t="shared" si="3"/>
        <v>3.0260043659760254E-2</v>
      </c>
    </row>
    <row r="17" spans="1:27" x14ac:dyDescent="0.25">
      <c r="A17" s="1"/>
      <c r="B17" s="160" t="s">
        <v>114</v>
      </c>
      <c r="C17" s="161">
        <v>41265</v>
      </c>
      <c r="D17" s="161">
        <v>38212</v>
      </c>
      <c r="E17" s="161">
        <v>19336</v>
      </c>
      <c r="F17" s="161">
        <v>54883</v>
      </c>
      <c r="G17" s="161">
        <v>47311</v>
      </c>
      <c r="H17" s="161">
        <v>52955</v>
      </c>
      <c r="I17" s="163">
        <f t="shared" si="10"/>
        <v>0.11929572403880706</v>
      </c>
      <c r="J17" s="162">
        <f t="shared" si="4"/>
        <v>0.38582120799748765</v>
      </c>
      <c r="K17" s="160">
        <f t="shared" si="5"/>
        <v>5644</v>
      </c>
      <c r="L17" s="161">
        <f t="shared" si="6"/>
        <v>14743</v>
      </c>
      <c r="M17" s="162">
        <f t="shared" si="1"/>
        <v>3.021916096247072E-2</v>
      </c>
      <c r="P17" s="160" t="s">
        <v>114</v>
      </c>
      <c r="Q17" s="161">
        <v>22973</v>
      </c>
      <c r="R17" s="161">
        <v>19826</v>
      </c>
      <c r="S17" s="161">
        <v>10228</v>
      </c>
      <c r="T17" s="161">
        <v>29848</v>
      </c>
      <c r="U17" s="161">
        <v>23212</v>
      </c>
      <c r="V17" s="161">
        <v>25328</v>
      </c>
      <c r="W17" s="163">
        <f t="shared" si="11"/>
        <v>9.115974495950363E-2</v>
      </c>
      <c r="X17" s="162">
        <f t="shared" si="7"/>
        <v>0.27751437506304844</v>
      </c>
      <c r="Y17" s="160">
        <f t="shared" si="8"/>
        <v>2116</v>
      </c>
      <c r="Z17" s="161">
        <f t="shared" si="9"/>
        <v>5502</v>
      </c>
      <c r="AA17" s="162">
        <f t="shared" si="3"/>
        <v>3.8800505534066103E-2</v>
      </c>
    </row>
    <row r="18" spans="1:27" x14ac:dyDescent="0.25">
      <c r="A18" s="1"/>
      <c r="B18" s="160" t="s">
        <v>110</v>
      </c>
      <c r="C18" s="161">
        <v>51597</v>
      </c>
      <c r="D18" s="161">
        <v>50032</v>
      </c>
      <c r="E18" s="161">
        <v>26204</v>
      </c>
      <c r="F18" s="161">
        <v>56228</v>
      </c>
      <c r="G18" s="161">
        <v>54206</v>
      </c>
      <c r="H18" s="161">
        <v>58347</v>
      </c>
      <c r="I18" s="163">
        <f t="shared" si="10"/>
        <v>7.6393757148655039E-2</v>
      </c>
      <c r="J18" s="162">
        <f t="shared" si="4"/>
        <v>0.16619363607291326</v>
      </c>
      <c r="K18" s="160">
        <f t="shared" si="5"/>
        <v>4141</v>
      </c>
      <c r="L18" s="161">
        <f t="shared" si="6"/>
        <v>8315</v>
      </c>
      <c r="M18" s="162">
        <f t="shared" si="1"/>
        <v>3.329614549480274E-2</v>
      </c>
      <c r="P18" s="160" t="s">
        <v>110</v>
      </c>
      <c r="Q18" s="161">
        <v>29275</v>
      </c>
      <c r="R18" s="161">
        <v>28654</v>
      </c>
      <c r="S18" s="161">
        <v>14676</v>
      </c>
      <c r="T18" s="161">
        <v>34755</v>
      </c>
      <c r="U18" s="161">
        <v>30662</v>
      </c>
      <c r="V18" s="161">
        <v>31773</v>
      </c>
      <c r="W18" s="163">
        <f t="shared" si="11"/>
        <v>3.6233774704846455E-2</v>
      </c>
      <c r="X18" s="162">
        <f t="shared" si="7"/>
        <v>0.10885042227961184</v>
      </c>
      <c r="Y18" s="160">
        <f t="shared" si="8"/>
        <v>1111</v>
      </c>
      <c r="Z18" s="161">
        <f t="shared" si="9"/>
        <v>3119</v>
      </c>
      <c r="AA18" s="162">
        <f t="shared" si="3"/>
        <v>4.8673739037187393E-2</v>
      </c>
    </row>
    <row r="19" spans="1:27" x14ac:dyDescent="0.25">
      <c r="A19" s="159" t="s">
        <v>135</v>
      </c>
      <c r="B19" s="160" t="s">
        <v>119</v>
      </c>
      <c r="C19" s="161">
        <v>23889</v>
      </c>
      <c r="D19" s="161">
        <v>27586</v>
      </c>
      <c r="E19" s="161">
        <v>17976</v>
      </c>
      <c r="F19" s="161">
        <v>21042</v>
      </c>
      <c r="G19" s="161">
        <v>27702</v>
      </c>
      <c r="H19" s="161">
        <v>24130</v>
      </c>
      <c r="I19" s="163">
        <f t="shared" si="10"/>
        <v>-0.12894375857338825</v>
      </c>
      <c r="J19" s="162">
        <f t="shared" si="4"/>
        <v>-0.125280939607047</v>
      </c>
      <c r="K19" s="160">
        <f t="shared" si="5"/>
        <v>-3572</v>
      </c>
      <c r="L19" s="161">
        <f t="shared" si="6"/>
        <v>-3456</v>
      </c>
      <c r="M19" s="162">
        <f t="shared" si="1"/>
        <v>1.3769962308080794E-2</v>
      </c>
      <c r="P19" s="160" t="s">
        <v>119</v>
      </c>
      <c r="Q19" s="161">
        <v>13476</v>
      </c>
      <c r="R19" s="161">
        <v>16700</v>
      </c>
      <c r="S19" s="161">
        <v>9525</v>
      </c>
      <c r="T19" s="161">
        <v>11194</v>
      </c>
      <c r="U19" s="161">
        <v>12511</v>
      </c>
      <c r="V19" s="161">
        <v>11517</v>
      </c>
      <c r="W19" s="163">
        <f t="shared" si="11"/>
        <v>-7.9450083926144943E-2</v>
      </c>
      <c r="X19" s="162">
        <f t="shared" si="7"/>
        <v>-0.31035928143712577</v>
      </c>
      <c r="Y19" s="160">
        <f t="shared" si="8"/>
        <v>-994</v>
      </c>
      <c r="Z19" s="161">
        <f t="shared" si="9"/>
        <v>-5183</v>
      </c>
      <c r="AA19" s="162">
        <f t="shared" si="3"/>
        <v>1.7643138906974071E-2</v>
      </c>
    </row>
    <row r="20" spans="1:27" x14ac:dyDescent="0.25">
      <c r="A20" s="165" t="s">
        <v>136</v>
      </c>
      <c r="B20" s="160" t="s">
        <v>122</v>
      </c>
      <c r="C20" s="161">
        <v>38818</v>
      </c>
      <c r="D20" s="161">
        <v>31780</v>
      </c>
      <c r="E20" s="161">
        <v>24079</v>
      </c>
      <c r="F20" s="161">
        <v>14994</v>
      </c>
      <c r="G20" s="161">
        <v>24171</v>
      </c>
      <c r="H20" s="161">
        <v>23536</v>
      </c>
      <c r="I20" s="163">
        <f t="shared" si="10"/>
        <v>-2.6271151379752555E-2</v>
      </c>
      <c r="J20" s="162">
        <f t="shared" si="4"/>
        <v>-0.2594084329767149</v>
      </c>
      <c r="K20" s="160">
        <f t="shared" si="5"/>
        <v>-635</v>
      </c>
      <c r="L20" s="161">
        <f t="shared" si="6"/>
        <v>-8244</v>
      </c>
      <c r="M20" s="162">
        <f t="shared" si="1"/>
        <v>1.3430991831039766E-2</v>
      </c>
      <c r="P20" s="160" t="s">
        <v>122</v>
      </c>
      <c r="Q20" s="161">
        <v>16973</v>
      </c>
      <c r="R20" s="161">
        <v>14534</v>
      </c>
      <c r="S20" s="161">
        <v>11099</v>
      </c>
      <c r="T20" s="161">
        <v>6836</v>
      </c>
      <c r="U20" s="161">
        <v>11342</v>
      </c>
      <c r="V20" s="161">
        <v>11011</v>
      </c>
      <c r="W20" s="163">
        <f t="shared" si="11"/>
        <v>-2.9183565508728582E-2</v>
      </c>
      <c r="X20" s="162">
        <f t="shared" si="7"/>
        <v>-0.24239713774597493</v>
      </c>
      <c r="Y20" s="160">
        <f t="shared" si="8"/>
        <v>-331</v>
      </c>
      <c r="Z20" s="161">
        <f t="shared" si="9"/>
        <v>-3523</v>
      </c>
      <c r="AA20" s="162">
        <f t="shared" si="3"/>
        <v>1.6867986672283713E-2</v>
      </c>
    </row>
    <row r="21" spans="1:27" x14ac:dyDescent="0.25">
      <c r="B21" s="166" t="s">
        <v>136</v>
      </c>
      <c r="C21" s="167">
        <f t="shared" ref="C21:H21" si="12">C13-SUM(C14:C20)</f>
        <v>269604</v>
      </c>
      <c r="D21" s="167">
        <f t="shared" si="12"/>
        <v>280300</v>
      </c>
      <c r="E21" s="167">
        <f t="shared" si="12"/>
        <v>154839</v>
      </c>
      <c r="F21" s="167">
        <f t="shared" si="12"/>
        <v>306148</v>
      </c>
      <c r="G21" s="167">
        <f t="shared" si="12"/>
        <v>361641</v>
      </c>
      <c r="H21" s="167">
        <f t="shared" si="12"/>
        <v>402129</v>
      </c>
      <c r="I21" s="169">
        <f t="shared" si="10"/>
        <v>0.1119563323848789</v>
      </c>
      <c r="J21" s="168">
        <f t="shared" si="4"/>
        <v>0.43463788797716729</v>
      </c>
      <c r="K21" s="166">
        <f>H21-G21</f>
        <v>40488</v>
      </c>
      <c r="L21" s="167">
        <f t="shared" si="6"/>
        <v>121829</v>
      </c>
      <c r="M21" s="168">
        <f t="shared" si="1"/>
        <v>0.22947787704045675</v>
      </c>
      <c r="P21" s="166" t="s">
        <v>136</v>
      </c>
      <c r="Q21" s="167">
        <f t="shared" ref="Q21:V21" si="13">Q13-SUM(Q14:Q20)</f>
        <v>98040</v>
      </c>
      <c r="R21" s="167">
        <f t="shared" si="13"/>
        <v>103360</v>
      </c>
      <c r="S21" s="167">
        <f t="shared" si="13"/>
        <v>56880</v>
      </c>
      <c r="T21" s="167">
        <f t="shared" si="13"/>
        <v>113250</v>
      </c>
      <c r="U21" s="167">
        <f t="shared" si="13"/>
        <v>128340</v>
      </c>
      <c r="V21" s="167">
        <f t="shared" si="13"/>
        <v>143791</v>
      </c>
      <c r="W21" s="169">
        <f t="shared" si="11"/>
        <v>0.12039114851176569</v>
      </c>
      <c r="X21" s="168">
        <f t="shared" si="7"/>
        <v>0.39116679566563461</v>
      </c>
      <c r="Y21" s="166">
        <f>V21-U21</f>
        <v>15451</v>
      </c>
      <c r="Z21" s="167">
        <f t="shared" si="9"/>
        <v>40431</v>
      </c>
      <c r="AA21" s="168">
        <f t="shared" si="3"/>
        <v>0.2202765118149439</v>
      </c>
    </row>
    <row r="22" spans="1:27" x14ac:dyDescent="0.25">
      <c r="B22" s="151" t="s">
        <v>36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59</v>
      </c>
      <c r="C23" s="174">
        <f>C24+C27</f>
        <v>530852</v>
      </c>
      <c r="D23" s="174">
        <f t="shared" ref="D23:H23" si="14">D24+D27</f>
        <v>554976</v>
      </c>
      <c r="E23" s="174">
        <f t="shared" si="14"/>
        <v>279824</v>
      </c>
      <c r="F23" s="174">
        <f t="shared" si="14"/>
        <v>589877</v>
      </c>
      <c r="G23" s="174">
        <f t="shared" si="14"/>
        <v>623197</v>
      </c>
      <c r="H23" s="174">
        <f t="shared" si="14"/>
        <v>652775</v>
      </c>
      <c r="I23" s="175">
        <f>IFERROR(H23/G23-1,"-")</f>
        <v>4.7461717562825134E-2</v>
      </c>
      <c r="J23" s="175">
        <f>IFERROR(H23/D23-1,"-")</f>
        <v>0.17622203482673116</v>
      </c>
      <c r="K23" s="174">
        <f>H23-G23</f>
        <v>29578</v>
      </c>
      <c r="L23" s="174">
        <f>H23-D23</f>
        <v>97799</v>
      </c>
      <c r="M23" s="175">
        <f t="shared" ref="M23:M35" si="15">H23/H$9</f>
        <v>0.37251086388965771</v>
      </c>
    </row>
    <row r="24" spans="1:27" x14ac:dyDescent="0.25">
      <c r="B24" s="155" t="s">
        <v>88</v>
      </c>
      <c r="C24" s="156">
        <v>40946</v>
      </c>
      <c r="D24" s="156">
        <v>51921</v>
      </c>
      <c r="E24" s="156">
        <v>16647</v>
      </c>
      <c r="F24" s="156">
        <v>55488</v>
      </c>
      <c r="G24" s="156">
        <v>44883</v>
      </c>
      <c r="H24" s="156">
        <v>37960</v>
      </c>
      <c r="I24" s="158">
        <f>IFERROR(H24/G24-1,"-")</f>
        <v>-0.15424548269946303</v>
      </c>
      <c r="J24" s="157">
        <f t="shared" ref="J24:J35" si="16">IFERROR(H24/D24-1,"-")</f>
        <v>-0.26888927408948204</v>
      </c>
      <c r="K24" s="155">
        <f t="shared" ref="K24:K34" si="17">H24-G24</f>
        <v>-6923</v>
      </c>
      <c r="L24" s="156">
        <f t="shared" ref="L24:L35" si="18">H24-D24</f>
        <v>-13961</v>
      </c>
      <c r="M24" s="157">
        <f t="shared" si="15"/>
        <v>2.1662153717975422E-2</v>
      </c>
    </row>
    <row r="25" spans="1:27" x14ac:dyDescent="0.25">
      <c r="B25" s="160" t="s">
        <v>94</v>
      </c>
      <c r="C25" s="161">
        <v>18382</v>
      </c>
      <c r="D25" s="161">
        <v>22834</v>
      </c>
      <c r="E25" s="161">
        <v>6472</v>
      </c>
      <c r="F25" s="161">
        <v>24274</v>
      </c>
      <c r="G25" s="161">
        <v>17934</v>
      </c>
      <c r="H25" s="161">
        <v>12486</v>
      </c>
      <c r="I25" s="163">
        <f>IFERROR(H25/G25-1,"-")</f>
        <v>-0.30378052860488458</v>
      </c>
      <c r="J25" s="162">
        <f t="shared" si="16"/>
        <v>-0.45318384864675487</v>
      </c>
      <c r="K25" s="160">
        <f t="shared" si="17"/>
        <v>-5448</v>
      </c>
      <c r="L25" s="161">
        <f t="shared" si="18"/>
        <v>-10348</v>
      </c>
      <c r="M25" s="162">
        <f t="shared" si="15"/>
        <v>7.1252279062866469E-3</v>
      </c>
    </row>
    <row r="26" spans="1:27" x14ac:dyDescent="0.25">
      <c r="B26" s="160" t="s">
        <v>91</v>
      </c>
      <c r="C26" s="161">
        <v>22564</v>
      </c>
      <c r="D26" s="161">
        <v>29087</v>
      </c>
      <c r="E26" s="161">
        <v>10175</v>
      </c>
      <c r="F26" s="161">
        <v>31214</v>
      </c>
      <c r="G26" s="161">
        <v>26949</v>
      </c>
      <c r="H26" s="161">
        <v>25474</v>
      </c>
      <c r="I26" s="163">
        <f>IFERROR(H26/G26-1,"-")</f>
        <v>-5.473301421203014E-2</v>
      </c>
      <c r="J26" s="162">
        <f t="shared" si="16"/>
        <v>-0.12421356619795787</v>
      </c>
      <c r="K26" s="160">
        <f t="shared" si="17"/>
        <v>-1475</v>
      </c>
      <c r="L26" s="161">
        <f t="shared" si="18"/>
        <v>-3613</v>
      </c>
      <c r="M26" s="162">
        <f t="shared" si="15"/>
        <v>1.4536925811688774E-2</v>
      </c>
    </row>
    <row r="27" spans="1:27" x14ac:dyDescent="0.25">
      <c r="B27" s="155" t="s">
        <v>98</v>
      </c>
      <c r="C27" s="156">
        <v>489906</v>
      </c>
      <c r="D27" s="156">
        <v>503055</v>
      </c>
      <c r="E27" s="156">
        <v>263177</v>
      </c>
      <c r="F27" s="156">
        <v>534389</v>
      </c>
      <c r="G27" s="156">
        <v>578314</v>
      </c>
      <c r="H27" s="156">
        <v>614815</v>
      </c>
      <c r="I27" s="158">
        <f>IFERROR(H27/G27-1,"-")</f>
        <v>6.3116230974868293E-2</v>
      </c>
      <c r="J27" s="157">
        <f t="shared" si="16"/>
        <v>0.22216258659589916</v>
      </c>
      <c r="K27" s="155">
        <f t="shared" si="17"/>
        <v>36501</v>
      </c>
      <c r="L27" s="156">
        <f t="shared" si="18"/>
        <v>111760</v>
      </c>
      <c r="M27" s="157">
        <f t="shared" si="15"/>
        <v>0.35084871017168229</v>
      </c>
    </row>
    <row r="28" spans="1:27" x14ac:dyDescent="0.25">
      <c r="B28" s="160" t="s">
        <v>101</v>
      </c>
      <c r="C28" s="161">
        <v>214579</v>
      </c>
      <c r="D28" s="161">
        <v>227621</v>
      </c>
      <c r="E28" s="161">
        <v>115594</v>
      </c>
      <c r="F28" s="161">
        <v>254736</v>
      </c>
      <c r="G28" s="161">
        <v>280511</v>
      </c>
      <c r="H28" s="161">
        <v>300106</v>
      </c>
      <c r="I28" s="163">
        <f t="shared" ref="I28:I35" si="19">IFERROR(H28/G28-1,"-")</f>
        <v>6.9854658106099254E-2</v>
      </c>
      <c r="J28" s="162">
        <f t="shared" si="16"/>
        <v>0.31844601332917444</v>
      </c>
      <c r="K28" s="160">
        <f t="shared" si="17"/>
        <v>19595</v>
      </c>
      <c r="L28" s="161">
        <f t="shared" si="18"/>
        <v>72485</v>
      </c>
      <c r="M28" s="162">
        <f t="shared" si="15"/>
        <v>0.17125770030786966</v>
      </c>
    </row>
    <row r="29" spans="1:27" x14ac:dyDescent="0.25">
      <c r="B29" s="160" t="s">
        <v>104</v>
      </c>
      <c r="C29" s="161">
        <v>74752</v>
      </c>
      <c r="D29" s="161">
        <v>71819</v>
      </c>
      <c r="E29" s="161">
        <v>34149</v>
      </c>
      <c r="F29" s="161">
        <v>60554</v>
      </c>
      <c r="G29" s="161">
        <v>69683</v>
      </c>
      <c r="H29" s="161">
        <v>71536</v>
      </c>
      <c r="I29" s="163">
        <f t="shared" si="19"/>
        <v>2.6591851671139199E-2</v>
      </c>
      <c r="J29" s="162">
        <f t="shared" si="16"/>
        <v>-3.9404614377810399E-3</v>
      </c>
      <c r="K29" s="160">
        <f t="shared" si="17"/>
        <v>1853</v>
      </c>
      <c r="L29" s="161">
        <f t="shared" si="18"/>
        <v>-283</v>
      </c>
      <c r="M29" s="162">
        <f t="shared" si="15"/>
        <v>4.0822545531324812E-2</v>
      </c>
    </row>
    <row r="30" spans="1:27" x14ac:dyDescent="0.25">
      <c r="B30" s="160" t="s">
        <v>107</v>
      </c>
      <c r="C30" s="161">
        <v>19838</v>
      </c>
      <c r="D30" s="161">
        <v>20541</v>
      </c>
      <c r="E30" s="161">
        <v>11026</v>
      </c>
      <c r="F30" s="161">
        <v>23216</v>
      </c>
      <c r="G30" s="161">
        <v>22053</v>
      </c>
      <c r="H30" s="161">
        <v>19753</v>
      </c>
      <c r="I30" s="163">
        <f t="shared" si="19"/>
        <v>-0.10429420033555525</v>
      </c>
      <c r="J30" s="162">
        <f t="shared" si="16"/>
        <v>-3.8362299790662524E-2</v>
      </c>
      <c r="K30" s="160">
        <f t="shared" si="17"/>
        <v>-2300</v>
      </c>
      <c r="L30" s="161">
        <f t="shared" si="18"/>
        <v>-788</v>
      </c>
      <c r="M30" s="162">
        <f t="shared" si="15"/>
        <v>1.1272195005036052E-2</v>
      </c>
    </row>
    <row r="31" spans="1:27" x14ac:dyDescent="0.25">
      <c r="B31" s="160" t="s">
        <v>114</v>
      </c>
      <c r="C31" s="161">
        <v>22973</v>
      </c>
      <c r="D31" s="161">
        <v>19826</v>
      </c>
      <c r="E31" s="161">
        <v>10228</v>
      </c>
      <c r="F31" s="161">
        <v>29848</v>
      </c>
      <c r="G31" s="161">
        <v>23212</v>
      </c>
      <c r="H31" s="161">
        <v>25328</v>
      </c>
      <c r="I31" s="163">
        <f t="shared" si="19"/>
        <v>9.115974495950363E-2</v>
      </c>
      <c r="J31" s="162">
        <f t="shared" si="16"/>
        <v>0.27751437506304844</v>
      </c>
      <c r="K31" s="160">
        <f t="shared" si="17"/>
        <v>2116</v>
      </c>
      <c r="L31" s="161">
        <f t="shared" si="18"/>
        <v>5502</v>
      </c>
      <c r="M31" s="162">
        <f t="shared" si="15"/>
        <v>1.4453609835850407E-2</v>
      </c>
    </row>
    <row r="32" spans="1:27" x14ac:dyDescent="0.25">
      <c r="B32" s="160" t="s">
        <v>110</v>
      </c>
      <c r="C32" s="161">
        <v>29275</v>
      </c>
      <c r="D32" s="161">
        <v>28654</v>
      </c>
      <c r="E32" s="161">
        <v>14676</v>
      </c>
      <c r="F32" s="161">
        <v>34755</v>
      </c>
      <c r="G32" s="161">
        <v>30662</v>
      </c>
      <c r="H32" s="161">
        <v>31773</v>
      </c>
      <c r="I32" s="163">
        <f t="shared" si="19"/>
        <v>3.6233774704846455E-2</v>
      </c>
      <c r="J32" s="162">
        <f t="shared" si="16"/>
        <v>0.10885042227961184</v>
      </c>
      <c r="K32" s="160">
        <f t="shared" si="17"/>
        <v>1111</v>
      </c>
      <c r="L32" s="161">
        <f t="shared" si="18"/>
        <v>3119</v>
      </c>
      <c r="M32" s="162">
        <f t="shared" si="15"/>
        <v>1.813149657748243E-2</v>
      </c>
    </row>
    <row r="33" spans="2:13" x14ac:dyDescent="0.25">
      <c r="B33" s="160" t="s">
        <v>119</v>
      </c>
      <c r="C33" s="161">
        <v>13476</v>
      </c>
      <c r="D33" s="161">
        <v>16700</v>
      </c>
      <c r="E33" s="161">
        <v>9525</v>
      </c>
      <c r="F33" s="161">
        <v>11194</v>
      </c>
      <c r="G33" s="161">
        <v>12511</v>
      </c>
      <c r="H33" s="161">
        <v>11517</v>
      </c>
      <c r="I33" s="163">
        <f t="shared" si="19"/>
        <v>-7.9450083926144943E-2</v>
      </c>
      <c r="J33" s="162">
        <f t="shared" si="16"/>
        <v>-0.31035928143712577</v>
      </c>
      <c r="K33" s="160">
        <f t="shared" si="17"/>
        <v>-994</v>
      </c>
      <c r="L33" s="161">
        <f t="shared" si="18"/>
        <v>-5183</v>
      </c>
      <c r="M33" s="162">
        <f t="shared" si="15"/>
        <v>6.5722609159621428E-3</v>
      </c>
    </row>
    <row r="34" spans="2:13" x14ac:dyDescent="0.25">
      <c r="B34" s="160" t="s">
        <v>122</v>
      </c>
      <c r="C34" s="161">
        <v>16973</v>
      </c>
      <c r="D34" s="161">
        <v>14534</v>
      </c>
      <c r="E34" s="161">
        <v>11099</v>
      </c>
      <c r="F34" s="161">
        <v>6836</v>
      </c>
      <c r="G34" s="161">
        <v>11342</v>
      </c>
      <c r="H34" s="161">
        <v>11011</v>
      </c>
      <c r="I34" s="163">
        <f t="shared" si="19"/>
        <v>-2.9183565508728582E-2</v>
      </c>
      <c r="J34" s="162">
        <f t="shared" si="16"/>
        <v>-0.24239713774597493</v>
      </c>
      <c r="K34" s="160">
        <f t="shared" si="17"/>
        <v>-331</v>
      </c>
      <c r="L34" s="161">
        <f t="shared" si="18"/>
        <v>-3523</v>
      </c>
      <c r="M34" s="162">
        <f t="shared" si="15"/>
        <v>6.2835082873716379E-3</v>
      </c>
    </row>
    <row r="35" spans="2:13" x14ac:dyDescent="0.25">
      <c r="B35" s="166" t="s">
        <v>136</v>
      </c>
      <c r="C35" s="167">
        <f t="shared" ref="C35:H35" si="20">C27-SUM(C28:C34)</f>
        <v>98040</v>
      </c>
      <c r="D35" s="167">
        <f t="shared" si="20"/>
        <v>103360</v>
      </c>
      <c r="E35" s="167">
        <f t="shared" si="20"/>
        <v>56880</v>
      </c>
      <c r="F35" s="167">
        <f t="shared" si="20"/>
        <v>113250</v>
      </c>
      <c r="G35" s="167">
        <f t="shared" si="20"/>
        <v>128340</v>
      </c>
      <c r="H35" s="167">
        <f t="shared" si="20"/>
        <v>143791</v>
      </c>
      <c r="I35" s="169">
        <f t="shared" si="19"/>
        <v>0.12039114851176569</v>
      </c>
      <c r="J35" s="168">
        <f t="shared" si="16"/>
        <v>0.39116679566563461</v>
      </c>
      <c r="K35" s="166">
        <f>H35-G35</f>
        <v>15451</v>
      </c>
      <c r="L35" s="167">
        <f t="shared" si="18"/>
        <v>40431</v>
      </c>
      <c r="M35" s="168">
        <f t="shared" si="15"/>
        <v>8.2055393710785143E-2</v>
      </c>
    </row>
    <row r="36" spans="2:13" x14ac:dyDescent="0.25">
      <c r="B36" s="151" t="s">
        <v>37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59</v>
      </c>
      <c r="C37" s="174">
        <f>C38+C41</f>
        <v>285890</v>
      </c>
      <c r="D37" s="174">
        <f t="shared" ref="D37:H37" si="21">D38+D41</f>
        <v>293210</v>
      </c>
      <c r="E37" s="174">
        <f t="shared" si="21"/>
        <v>147106</v>
      </c>
      <c r="F37" s="174">
        <f t="shared" si="21"/>
        <v>277876</v>
      </c>
      <c r="G37" s="174">
        <f t="shared" si="21"/>
        <v>323810</v>
      </c>
      <c r="H37" s="174">
        <f t="shared" si="21"/>
        <v>341885</v>
      </c>
      <c r="I37" s="175">
        <f>IFERROR(H37/G37-1,"-")</f>
        <v>5.5819770853278161E-2</v>
      </c>
      <c r="J37" s="175">
        <f>IFERROR(H37/D37-1,"-")</f>
        <v>0.16600729852324281</v>
      </c>
      <c r="K37" s="174">
        <f>H37-G37</f>
        <v>18075</v>
      </c>
      <c r="L37" s="174">
        <f>H37-D37</f>
        <v>48675</v>
      </c>
      <c r="M37" s="175">
        <f t="shared" ref="M37:M49" si="22">H37/H$9</f>
        <v>0.19509919451712401</v>
      </c>
    </row>
    <row r="38" spans="2:13" x14ac:dyDescent="0.25">
      <c r="B38" s="155" t="s">
        <v>88</v>
      </c>
      <c r="C38" s="156">
        <v>24167</v>
      </c>
      <c r="D38" s="156">
        <v>27407</v>
      </c>
      <c r="E38" s="156">
        <v>9666</v>
      </c>
      <c r="F38" s="156">
        <v>26756</v>
      </c>
      <c r="G38" s="156">
        <v>26266</v>
      </c>
      <c r="H38" s="156">
        <v>25394</v>
      </c>
      <c r="I38" s="158">
        <f>IFERROR(H38/G38-1,"-")</f>
        <v>-3.3198812152592683E-2</v>
      </c>
      <c r="J38" s="157">
        <f t="shared" ref="J38:J49" si="23">IFERROR(H38/D38-1,"-")</f>
        <v>-7.3448389097675815E-2</v>
      </c>
      <c r="K38" s="155">
        <f t="shared" ref="K38:K48" si="24">H38-G38</f>
        <v>-872</v>
      </c>
      <c r="L38" s="156">
        <f t="shared" ref="L38:L49" si="25">H38-D38</f>
        <v>-2013</v>
      </c>
      <c r="M38" s="157">
        <f t="shared" si="22"/>
        <v>1.44912732221883E-2</v>
      </c>
    </row>
    <row r="39" spans="2:13" x14ac:dyDescent="0.25">
      <c r="B39" s="160" t="s">
        <v>94</v>
      </c>
      <c r="C39" s="161">
        <v>3352</v>
      </c>
      <c r="D39" s="161">
        <v>5337</v>
      </c>
      <c r="E39" s="161">
        <v>2065</v>
      </c>
      <c r="F39" s="161">
        <v>7180</v>
      </c>
      <c r="G39" s="161">
        <v>7904</v>
      </c>
      <c r="H39" s="161">
        <v>9591</v>
      </c>
      <c r="I39" s="163">
        <f>IFERROR(H39/G39-1,"-")</f>
        <v>0.21343623481781382</v>
      </c>
      <c r="J39" s="162">
        <f t="shared" si="23"/>
        <v>0.7970770095559303</v>
      </c>
      <c r="K39" s="160">
        <f t="shared" si="24"/>
        <v>1687</v>
      </c>
      <c r="L39" s="161">
        <f t="shared" si="25"/>
        <v>4254</v>
      </c>
      <c r="M39" s="162">
        <f t="shared" si="22"/>
        <v>5.4731748237382052E-3</v>
      </c>
    </row>
    <row r="40" spans="2:13" x14ac:dyDescent="0.25">
      <c r="B40" s="160" t="s">
        <v>91</v>
      </c>
      <c r="C40" s="161">
        <v>20815</v>
      </c>
      <c r="D40" s="161">
        <v>22070</v>
      </c>
      <c r="E40" s="161">
        <v>7601</v>
      </c>
      <c r="F40" s="161">
        <v>19576</v>
      </c>
      <c r="G40" s="161">
        <v>18362</v>
      </c>
      <c r="H40" s="161">
        <v>15803</v>
      </c>
      <c r="I40" s="163">
        <f>IFERROR(H40/G40-1,"-")</f>
        <v>-0.13936390371419238</v>
      </c>
      <c r="J40" s="162">
        <f t="shared" si="23"/>
        <v>-0.28396012686905303</v>
      </c>
      <c r="K40" s="160">
        <f t="shared" si="24"/>
        <v>-2559</v>
      </c>
      <c r="L40" s="161">
        <f t="shared" si="25"/>
        <v>-6267</v>
      </c>
      <c r="M40" s="162">
        <f t="shared" si="22"/>
        <v>9.0180983984500945E-3</v>
      </c>
    </row>
    <row r="41" spans="2:13" x14ac:dyDescent="0.25">
      <c r="B41" s="155" t="s">
        <v>98</v>
      </c>
      <c r="C41" s="156">
        <v>261723</v>
      </c>
      <c r="D41" s="156">
        <v>265803</v>
      </c>
      <c r="E41" s="156">
        <v>137440</v>
      </c>
      <c r="F41" s="156">
        <v>251120</v>
      </c>
      <c r="G41" s="156">
        <v>297544</v>
      </c>
      <c r="H41" s="156">
        <v>316491</v>
      </c>
      <c r="I41" s="158">
        <f>IFERROR(H41/G41-1,"-")</f>
        <v>6.3677977038690159E-2</v>
      </c>
      <c r="J41" s="157">
        <f t="shared" si="23"/>
        <v>0.19069762192300321</v>
      </c>
      <c r="K41" s="155">
        <f t="shared" si="24"/>
        <v>18947</v>
      </c>
      <c r="L41" s="156">
        <f t="shared" si="25"/>
        <v>50688</v>
      </c>
      <c r="M41" s="157">
        <f t="shared" si="22"/>
        <v>0.18060792129493569</v>
      </c>
    </row>
    <row r="42" spans="2:13" x14ac:dyDescent="0.25">
      <c r="B42" s="160" t="s">
        <v>101</v>
      </c>
      <c r="C42" s="161">
        <v>127029</v>
      </c>
      <c r="D42" s="161">
        <v>138569</v>
      </c>
      <c r="E42" s="161">
        <v>66259</v>
      </c>
      <c r="F42" s="161">
        <v>119890</v>
      </c>
      <c r="G42" s="161">
        <v>141116</v>
      </c>
      <c r="H42" s="161">
        <v>155506</v>
      </c>
      <c r="I42" s="163">
        <f t="shared" ref="I42:I49" si="26">IFERROR(H42/G42-1,"-")</f>
        <v>0.10197284503529014</v>
      </c>
      <c r="J42" s="162">
        <f t="shared" si="23"/>
        <v>0.12222791533459865</v>
      </c>
      <c r="K42" s="160">
        <f t="shared" si="24"/>
        <v>14390</v>
      </c>
      <c r="L42" s="161">
        <f t="shared" si="25"/>
        <v>16937</v>
      </c>
      <c r="M42" s="162">
        <f t="shared" si="22"/>
        <v>8.8740644785760964E-2</v>
      </c>
    </row>
    <row r="43" spans="2:13" x14ac:dyDescent="0.25">
      <c r="B43" s="160" t="s">
        <v>104</v>
      </c>
      <c r="C43" s="161">
        <v>22045</v>
      </c>
      <c r="D43" s="161">
        <v>17249</v>
      </c>
      <c r="E43" s="161">
        <v>8479</v>
      </c>
      <c r="F43" s="161">
        <v>10775</v>
      </c>
      <c r="G43" s="161">
        <v>15072</v>
      </c>
      <c r="H43" s="161">
        <v>14473</v>
      </c>
      <c r="I43" s="163">
        <f t="shared" si="26"/>
        <v>-3.974256900212314E-2</v>
      </c>
      <c r="J43" s="162">
        <f t="shared" si="23"/>
        <v>-0.1609368659052699</v>
      </c>
      <c r="K43" s="160">
        <f t="shared" si="24"/>
        <v>-599</v>
      </c>
      <c r="L43" s="161">
        <f t="shared" si="25"/>
        <v>-2776</v>
      </c>
      <c r="M43" s="162">
        <f t="shared" si="22"/>
        <v>8.259124098004696E-3</v>
      </c>
    </row>
    <row r="44" spans="2:13" x14ac:dyDescent="0.25">
      <c r="B44" s="160" t="s">
        <v>107</v>
      </c>
      <c r="C44" s="161">
        <v>7503</v>
      </c>
      <c r="D44" s="161">
        <v>7300</v>
      </c>
      <c r="E44" s="161">
        <v>4192</v>
      </c>
      <c r="F44" s="161">
        <v>7246</v>
      </c>
      <c r="G44" s="161">
        <v>9037</v>
      </c>
      <c r="H44" s="161">
        <v>8149</v>
      </c>
      <c r="I44" s="163">
        <f t="shared" si="26"/>
        <v>-9.8262697797941834E-2</v>
      </c>
      <c r="J44" s="162">
        <f t="shared" si="23"/>
        <v>0.11630136986301376</v>
      </c>
      <c r="K44" s="160">
        <f t="shared" si="24"/>
        <v>-888</v>
      </c>
      <c r="L44" s="161">
        <f t="shared" si="25"/>
        <v>849</v>
      </c>
      <c r="M44" s="162">
        <f t="shared" si="22"/>
        <v>4.6502868979921425E-3</v>
      </c>
    </row>
    <row r="45" spans="2:13" x14ac:dyDescent="0.25">
      <c r="B45" s="160" t="s">
        <v>114</v>
      </c>
      <c r="C45" s="161">
        <v>10571</v>
      </c>
      <c r="D45" s="161">
        <v>11677</v>
      </c>
      <c r="E45" s="161">
        <v>5403</v>
      </c>
      <c r="F45" s="161">
        <v>12594</v>
      </c>
      <c r="G45" s="161">
        <v>11888</v>
      </c>
      <c r="H45" s="161">
        <v>12864</v>
      </c>
      <c r="I45" s="163">
        <f t="shared" si="26"/>
        <v>8.2099596231493877E-2</v>
      </c>
      <c r="J45" s="162">
        <f t="shared" si="23"/>
        <v>0.10165282178641766</v>
      </c>
      <c r="K45" s="160">
        <f t="shared" si="24"/>
        <v>976</v>
      </c>
      <c r="L45" s="161">
        <f t="shared" si="25"/>
        <v>1187</v>
      </c>
      <c r="M45" s="162">
        <f t="shared" si="22"/>
        <v>7.340936391676392E-3</v>
      </c>
    </row>
    <row r="46" spans="2:13" x14ac:dyDescent="0.25">
      <c r="B46" s="160" t="s">
        <v>110</v>
      </c>
      <c r="C46" s="161">
        <v>14649</v>
      </c>
      <c r="D46" s="161">
        <v>13112</v>
      </c>
      <c r="E46" s="161">
        <v>7570</v>
      </c>
      <c r="F46" s="161">
        <v>12166</v>
      </c>
      <c r="G46" s="161">
        <v>14198</v>
      </c>
      <c r="H46" s="161">
        <v>15291</v>
      </c>
      <c r="I46" s="163">
        <f t="shared" si="26"/>
        <v>7.6982673616002195E-2</v>
      </c>
      <c r="J46" s="162">
        <f t="shared" si="23"/>
        <v>0.16618364856619894</v>
      </c>
      <c r="K46" s="160">
        <f t="shared" si="24"/>
        <v>1093</v>
      </c>
      <c r="L46" s="161">
        <f t="shared" si="25"/>
        <v>2179</v>
      </c>
      <c r="M46" s="162">
        <f t="shared" si="22"/>
        <v>8.7259218256470535E-3</v>
      </c>
    </row>
    <row r="47" spans="2:13" x14ac:dyDescent="0.25">
      <c r="B47" s="160" t="s">
        <v>119</v>
      </c>
      <c r="C47" s="161">
        <v>5174</v>
      </c>
      <c r="D47" s="161">
        <v>4857</v>
      </c>
      <c r="E47" s="161">
        <v>3315</v>
      </c>
      <c r="F47" s="161">
        <v>4407</v>
      </c>
      <c r="G47" s="161">
        <v>5859</v>
      </c>
      <c r="H47" s="161">
        <v>4745</v>
      </c>
      <c r="I47" s="163">
        <f t="shared" si="26"/>
        <v>-0.19013483529612563</v>
      </c>
      <c r="J47" s="162">
        <f t="shared" si="23"/>
        <v>-2.3059501750051448E-2</v>
      </c>
      <c r="K47" s="160">
        <f t="shared" si="24"/>
        <v>-1114</v>
      </c>
      <c r="L47" s="161">
        <f t="shared" si="25"/>
        <v>-112</v>
      </c>
      <c r="M47" s="162">
        <f t="shared" si="22"/>
        <v>2.7077692147469278E-3</v>
      </c>
    </row>
    <row r="48" spans="2:13" x14ac:dyDescent="0.25">
      <c r="B48" s="160" t="s">
        <v>122</v>
      </c>
      <c r="C48" s="161">
        <v>7700</v>
      </c>
      <c r="D48" s="161">
        <v>6165</v>
      </c>
      <c r="E48" s="161">
        <v>4738</v>
      </c>
      <c r="F48" s="161">
        <v>3743</v>
      </c>
      <c r="G48" s="161">
        <v>5667</v>
      </c>
      <c r="H48" s="161">
        <v>5288</v>
      </c>
      <c r="I48" s="163">
        <f t="shared" si="26"/>
        <v>-6.6878418916534343E-2</v>
      </c>
      <c r="J48" s="162">
        <f t="shared" si="23"/>
        <v>-0.14225466342254667</v>
      </c>
      <c r="K48" s="160">
        <f t="shared" si="24"/>
        <v>-379</v>
      </c>
      <c r="L48" s="161">
        <f t="shared" si="25"/>
        <v>-877</v>
      </c>
      <c r="M48" s="162">
        <f t="shared" si="22"/>
        <v>3.0176361659814024E-3</v>
      </c>
    </row>
    <row r="49" spans="2:13" x14ac:dyDescent="0.25">
      <c r="B49" s="166" t="s">
        <v>136</v>
      </c>
      <c r="C49" s="167">
        <f t="shared" ref="C49:H49" si="27">C41-SUM(C42:C48)</f>
        <v>67052</v>
      </c>
      <c r="D49" s="167">
        <f t="shared" si="27"/>
        <v>66874</v>
      </c>
      <c r="E49" s="167">
        <f t="shared" si="27"/>
        <v>37484</v>
      </c>
      <c r="F49" s="167">
        <f t="shared" si="27"/>
        <v>80299</v>
      </c>
      <c r="G49" s="167">
        <f t="shared" si="27"/>
        <v>94707</v>
      </c>
      <c r="H49" s="167">
        <f t="shared" si="27"/>
        <v>100175</v>
      </c>
      <c r="I49" s="169">
        <f t="shared" si="26"/>
        <v>5.7735964606628887E-2</v>
      </c>
      <c r="J49" s="168">
        <f t="shared" si="23"/>
        <v>0.49796632473008939</v>
      </c>
      <c r="K49" s="166">
        <f>H49-G49</f>
        <v>5468</v>
      </c>
      <c r="L49" s="167">
        <f t="shared" si="25"/>
        <v>33301</v>
      </c>
      <c r="M49" s="168">
        <f t="shared" si="22"/>
        <v>5.7165601915126131E-2</v>
      </c>
    </row>
    <row r="50" spans="2:13" x14ac:dyDescent="0.25">
      <c r="B50" s="151" t="s">
        <v>38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59</v>
      </c>
      <c r="C51" s="174">
        <f>C52+C55</f>
        <v>17620</v>
      </c>
      <c r="D51" s="174">
        <f t="shared" ref="D51:H51" si="28">D52+D55</f>
        <v>17732</v>
      </c>
      <c r="E51" s="174">
        <f t="shared" si="28"/>
        <v>8192</v>
      </c>
      <c r="F51" s="174">
        <f t="shared" si="28"/>
        <v>14300</v>
      </c>
      <c r="G51" s="174">
        <f t="shared" si="28"/>
        <v>24103</v>
      </c>
      <c r="H51" s="174">
        <f t="shared" si="28"/>
        <v>20584</v>
      </c>
      <c r="I51" s="175">
        <f>IFERROR(H51/G51-1,"-")</f>
        <v>-0.1459984234327677</v>
      </c>
      <c r="J51" s="175">
        <f>IFERROR(H51/D51-1,"-")</f>
        <v>0.16083916083916083</v>
      </c>
      <c r="K51" s="174">
        <f>H51-G51</f>
        <v>-3519</v>
      </c>
      <c r="L51" s="174">
        <f>H51-D51</f>
        <v>2852</v>
      </c>
      <c r="M51" s="175">
        <f t="shared" ref="M51:M63" si="29">H51/H$9</f>
        <v>1.1746411278472237E-2</v>
      </c>
    </row>
    <row r="52" spans="2:13" x14ac:dyDescent="0.25">
      <c r="B52" s="155" t="s">
        <v>88</v>
      </c>
      <c r="C52" s="156">
        <v>3813</v>
      </c>
      <c r="D52" s="156">
        <v>3781</v>
      </c>
      <c r="E52" s="156">
        <v>773</v>
      </c>
      <c r="F52" s="156">
        <v>1482</v>
      </c>
      <c r="G52" s="156">
        <v>10585</v>
      </c>
      <c r="H52" s="156">
        <v>5640</v>
      </c>
      <c r="I52" s="158">
        <f>IFERROR(H52/G52-1,"-")</f>
        <v>-0.46717052432687767</v>
      </c>
      <c r="J52" s="157">
        <f t="shared" ref="J52:J63" si="30">IFERROR(H52/D52-1,"-")</f>
        <v>0.49166887066913523</v>
      </c>
      <c r="K52" s="155">
        <f t="shared" ref="K52:K62" si="31">H52-G52</f>
        <v>-4945</v>
      </c>
      <c r="L52" s="156">
        <f t="shared" ref="L52:L63" si="32">H52-D52</f>
        <v>1859</v>
      </c>
      <c r="M52" s="157">
        <f t="shared" si="29"/>
        <v>3.2185075597834928E-3</v>
      </c>
    </row>
    <row r="53" spans="2:13" x14ac:dyDescent="0.25">
      <c r="B53" s="160" t="s">
        <v>94</v>
      </c>
      <c r="C53" s="161">
        <v>2112</v>
      </c>
      <c r="D53" s="161">
        <v>2070</v>
      </c>
      <c r="E53" s="161">
        <v>367</v>
      </c>
      <c r="F53" s="161">
        <v>479</v>
      </c>
      <c r="G53" s="161">
        <v>7865</v>
      </c>
      <c r="H53" s="161">
        <v>3866</v>
      </c>
      <c r="I53" s="163">
        <f>IFERROR(H53/G53-1,"-")</f>
        <v>-0.50845518118245392</v>
      </c>
      <c r="J53" s="162">
        <f t="shared" si="30"/>
        <v>0.86763285024154579</v>
      </c>
      <c r="K53" s="160">
        <f t="shared" si="31"/>
        <v>-3999</v>
      </c>
      <c r="L53" s="161">
        <f t="shared" si="32"/>
        <v>1796</v>
      </c>
      <c r="M53" s="162">
        <f t="shared" si="29"/>
        <v>2.2061613876104579E-3</v>
      </c>
    </row>
    <row r="54" spans="2:13" x14ac:dyDescent="0.25">
      <c r="B54" s="160" t="s">
        <v>91</v>
      </c>
      <c r="C54" s="161">
        <v>1701</v>
      </c>
      <c r="D54" s="161">
        <v>1711</v>
      </c>
      <c r="E54" s="161">
        <v>406</v>
      </c>
      <c r="F54" s="161">
        <v>1003</v>
      </c>
      <c r="G54" s="161">
        <v>2720</v>
      </c>
      <c r="H54" s="161">
        <v>1774</v>
      </c>
      <c r="I54" s="163">
        <f>IFERROR(H54/G54-1,"-")</f>
        <v>-0.34779411764705881</v>
      </c>
      <c r="J54" s="162">
        <f t="shared" si="30"/>
        <v>3.6820572764465265E-2</v>
      </c>
      <c r="K54" s="160">
        <f t="shared" si="31"/>
        <v>-946</v>
      </c>
      <c r="L54" s="161">
        <f t="shared" si="32"/>
        <v>63</v>
      </c>
      <c r="M54" s="162">
        <f t="shared" si="29"/>
        <v>1.0123461721730346E-3</v>
      </c>
    </row>
    <row r="55" spans="2:13" x14ac:dyDescent="0.25">
      <c r="B55" s="155" t="s">
        <v>98</v>
      </c>
      <c r="C55" s="156">
        <v>13807</v>
      </c>
      <c r="D55" s="156">
        <v>13951</v>
      </c>
      <c r="E55" s="156">
        <v>7419</v>
      </c>
      <c r="F55" s="156">
        <v>12818</v>
      </c>
      <c r="G55" s="156">
        <v>13518</v>
      </c>
      <c r="H55" s="156">
        <v>14944</v>
      </c>
      <c r="I55" s="158">
        <f>IFERROR(H55/G55-1,"-")</f>
        <v>0.105488977659417</v>
      </c>
      <c r="J55" s="157">
        <f t="shared" si="30"/>
        <v>7.1177693355314986E-2</v>
      </c>
      <c r="K55" s="155">
        <f t="shared" si="31"/>
        <v>1426</v>
      </c>
      <c r="L55" s="156">
        <f t="shared" si="32"/>
        <v>993</v>
      </c>
      <c r="M55" s="157">
        <f t="shared" si="29"/>
        <v>8.5279037186887438E-3</v>
      </c>
    </row>
    <row r="56" spans="2:13" x14ac:dyDescent="0.25">
      <c r="B56" s="160" t="s">
        <v>101</v>
      </c>
      <c r="C56" s="161">
        <v>3742</v>
      </c>
      <c r="D56" s="161">
        <v>3873</v>
      </c>
      <c r="E56" s="161">
        <v>2301</v>
      </c>
      <c r="F56" s="161">
        <v>4284</v>
      </c>
      <c r="G56" s="161">
        <v>3960</v>
      </c>
      <c r="H56" s="161">
        <v>4477</v>
      </c>
      <c r="I56" s="163">
        <f t="shared" ref="I56:I63" si="33">IFERROR(H56/G56-1,"-")</f>
        <v>0.13055555555555554</v>
      </c>
      <c r="J56" s="162">
        <f t="shared" si="30"/>
        <v>0.1559514588174542</v>
      </c>
      <c r="K56" s="160">
        <f t="shared" si="31"/>
        <v>517</v>
      </c>
      <c r="L56" s="161">
        <f t="shared" si="32"/>
        <v>604</v>
      </c>
      <c r="M56" s="162">
        <f t="shared" si="29"/>
        <v>2.5548330399203364E-3</v>
      </c>
    </row>
    <row r="57" spans="2:13" x14ac:dyDescent="0.25">
      <c r="B57" s="160" t="s">
        <v>104</v>
      </c>
      <c r="C57" s="161">
        <v>4423</v>
      </c>
      <c r="D57" s="161">
        <v>3895</v>
      </c>
      <c r="E57" s="161">
        <v>2164</v>
      </c>
      <c r="F57" s="161">
        <v>3320</v>
      </c>
      <c r="G57" s="161">
        <v>2467</v>
      </c>
      <c r="H57" s="161">
        <v>3257</v>
      </c>
      <c r="I57" s="163">
        <f t="shared" si="33"/>
        <v>0.32022699635184426</v>
      </c>
      <c r="J57" s="162">
        <f t="shared" si="30"/>
        <v>-0.16379974326059055</v>
      </c>
      <c r="K57" s="160">
        <f t="shared" si="31"/>
        <v>790</v>
      </c>
      <c r="L57" s="161">
        <f t="shared" si="32"/>
        <v>-638</v>
      </c>
      <c r="M57" s="162">
        <f t="shared" si="29"/>
        <v>1.8586310500380914E-3</v>
      </c>
    </row>
    <row r="58" spans="2:13" x14ac:dyDescent="0.25">
      <c r="B58" s="160" t="s">
        <v>107</v>
      </c>
      <c r="C58" s="161">
        <v>1227</v>
      </c>
      <c r="D58" s="161">
        <v>1037</v>
      </c>
      <c r="E58" s="161">
        <v>393</v>
      </c>
      <c r="F58" s="161">
        <v>1008</v>
      </c>
      <c r="G58" s="161">
        <v>1424</v>
      </c>
      <c r="H58" s="161">
        <v>1158</v>
      </c>
      <c r="I58" s="163">
        <f t="shared" si="33"/>
        <v>-0.1867977528089888</v>
      </c>
      <c r="J58" s="162">
        <f t="shared" si="30"/>
        <v>0.11668273866923817</v>
      </c>
      <c r="K58" s="160">
        <f t="shared" si="31"/>
        <v>-266</v>
      </c>
      <c r="L58" s="161">
        <f t="shared" si="32"/>
        <v>121</v>
      </c>
      <c r="M58" s="162">
        <f t="shared" si="29"/>
        <v>6.6082123301937671E-4</v>
      </c>
    </row>
    <row r="59" spans="2:13" x14ac:dyDescent="0.25">
      <c r="B59" s="160" t="s">
        <v>114</v>
      </c>
      <c r="C59" s="161">
        <v>274</v>
      </c>
      <c r="D59" s="161">
        <v>272</v>
      </c>
      <c r="E59" s="161">
        <v>205</v>
      </c>
      <c r="F59" s="161">
        <v>375</v>
      </c>
      <c r="G59" s="161">
        <v>320</v>
      </c>
      <c r="H59" s="161">
        <v>522</v>
      </c>
      <c r="I59" s="163">
        <f t="shared" si="33"/>
        <v>0.63125000000000009</v>
      </c>
      <c r="J59" s="162">
        <f t="shared" si="30"/>
        <v>0.91911764705882359</v>
      </c>
      <c r="K59" s="160">
        <f t="shared" si="31"/>
        <v>202</v>
      </c>
      <c r="L59" s="161">
        <f t="shared" si="32"/>
        <v>250</v>
      </c>
      <c r="M59" s="162">
        <f t="shared" si="29"/>
        <v>2.9788314649059985E-4</v>
      </c>
    </row>
    <row r="60" spans="2:13" x14ac:dyDescent="0.25">
      <c r="B60" s="160" t="s">
        <v>110</v>
      </c>
      <c r="C60" s="161">
        <v>243</v>
      </c>
      <c r="D60" s="161">
        <v>390</v>
      </c>
      <c r="E60" s="161">
        <v>135</v>
      </c>
      <c r="F60" s="161">
        <v>344</v>
      </c>
      <c r="G60" s="161">
        <v>319</v>
      </c>
      <c r="H60" s="161">
        <v>383</v>
      </c>
      <c r="I60" s="163">
        <f t="shared" si="33"/>
        <v>0.20062695924764884</v>
      </c>
      <c r="J60" s="162">
        <f t="shared" si="30"/>
        <v>-1.7948717948717996E-2</v>
      </c>
      <c r="K60" s="160">
        <f t="shared" si="31"/>
        <v>64</v>
      </c>
      <c r="L60" s="161">
        <f t="shared" si="32"/>
        <v>-7</v>
      </c>
      <c r="M60" s="162">
        <f t="shared" si="29"/>
        <v>2.185617722335244E-4</v>
      </c>
    </row>
    <row r="61" spans="2:13" x14ac:dyDescent="0.25">
      <c r="B61" s="160" t="s">
        <v>119</v>
      </c>
      <c r="C61" s="161">
        <v>223</v>
      </c>
      <c r="D61" s="161">
        <v>121</v>
      </c>
      <c r="E61" s="161">
        <v>76</v>
      </c>
      <c r="F61" s="161">
        <v>44</v>
      </c>
      <c r="G61" s="161">
        <v>147</v>
      </c>
      <c r="H61" s="161">
        <v>78</v>
      </c>
      <c r="I61" s="163">
        <f t="shared" si="33"/>
        <v>-0.46938775510204078</v>
      </c>
      <c r="J61" s="162">
        <f t="shared" si="30"/>
        <v>-0.35537190082644632</v>
      </c>
      <c r="K61" s="160">
        <f t="shared" si="31"/>
        <v>-69</v>
      </c>
      <c r="L61" s="161">
        <f t="shared" si="32"/>
        <v>-43</v>
      </c>
      <c r="M61" s="162">
        <f t="shared" si="29"/>
        <v>4.4511274762963197E-5</v>
      </c>
    </row>
    <row r="62" spans="2:13" x14ac:dyDescent="0.25">
      <c r="B62" s="160" t="s">
        <v>122</v>
      </c>
      <c r="C62" s="161">
        <v>207</v>
      </c>
      <c r="D62" s="161">
        <v>178</v>
      </c>
      <c r="E62" s="161">
        <v>105</v>
      </c>
      <c r="F62" s="161">
        <v>88</v>
      </c>
      <c r="G62" s="161">
        <v>133</v>
      </c>
      <c r="H62" s="161">
        <v>83</v>
      </c>
      <c r="I62" s="163">
        <f t="shared" si="33"/>
        <v>-0.37593984962406013</v>
      </c>
      <c r="J62" s="162">
        <f t="shared" si="30"/>
        <v>-0.53370786516853941</v>
      </c>
      <c r="K62" s="160">
        <f t="shared" si="31"/>
        <v>-50</v>
      </c>
      <c r="L62" s="161">
        <f t="shared" si="32"/>
        <v>-95</v>
      </c>
      <c r="M62" s="162">
        <f t="shared" si="29"/>
        <v>4.7364561606742891E-5</v>
      </c>
    </row>
    <row r="63" spans="2:13" x14ac:dyDescent="0.25">
      <c r="B63" s="166" t="s">
        <v>136</v>
      </c>
      <c r="C63" s="167">
        <f t="shared" ref="C63:H63" si="34">C55-SUM(C56:C62)</f>
        <v>3468</v>
      </c>
      <c r="D63" s="167">
        <f t="shared" si="34"/>
        <v>4185</v>
      </c>
      <c r="E63" s="167">
        <f t="shared" si="34"/>
        <v>2040</v>
      </c>
      <c r="F63" s="167">
        <f t="shared" si="34"/>
        <v>3355</v>
      </c>
      <c r="G63" s="167">
        <f t="shared" si="34"/>
        <v>4748</v>
      </c>
      <c r="H63" s="167">
        <f t="shared" si="34"/>
        <v>4986</v>
      </c>
      <c r="I63" s="169">
        <f t="shared" si="33"/>
        <v>5.0126368997472692E-2</v>
      </c>
      <c r="J63" s="168">
        <f t="shared" si="30"/>
        <v>0.1913978494623656</v>
      </c>
      <c r="K63" s="166">
        <f>H63-G63</f>
        <v>238</v>
      </c>
      <c r="L63" s="167">
        <f t="shared" si="32"/>
        <v>801</v>
      </c>
      <c r="M63" s="168">
        <f t="shared" si="29"/>
        <v>2.8452976406171089E-3</v>
      </c>
    </row>
    <row r="64" spans="2:13" x14ac:dyDescent="0.25">
      <c r="B64" s="151" t="s">
        <v>39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59</v>
      </c>
      <c r="C65" s="174">
        <f>C66+C69</f>
        <v>56114</v>
      </c>
      <c r="D65" s="174">
        <f t="shared" ref="D65:H65" si="35">D66+D69</f>
        <v>52346</v>
      </c>
      <c r="E65" s="174">
        <f t="shared" si="35"/>
        <v>23335</v>
      </c>
      <c r="F65" s="174">
        <f t="shared" si="35"/>
        <v>52151</v>
      </c>
      <c r="G65" s="174">
        <f t="shared" si="35"/>
        <v>67931</v>
      </c>
      <c r="H65" s="174">
        <f t="shared" si="35"/>
        <v>84114</v>
      </c>
      <c r="I65" s="175">
        <f>IFERROR(H65/G65-1,"-")</f>
        <v>0.23822702448072319</v>
      </c>
      <c r="J65" s="175">
        <f>IFERROR(H65/D65-1,"-")</f>
        <v>0.60688495778091922</v>
      </c>
      <c r="K65" s="174">
        <f>H65-G65</f>
        <v>16183</v>
      </c>
      <c r="L65" s="174">
        <f>H65-D65</f>
        <v>31768</v>
      </c>
      <c r="M65" s="175">
        <f t="shared" ref="M65:M77" si="36">H65/H$9</f>
        <v>4.8000273915537003E-2</v>
      </c>
    </row>
    <row r="66" spans="2:13" x14ac:dyDescent="0.25">
      <c r="B66" s="155" t="s">
        <v>88</v>
      </c>
      <c r="C66" s="156">
        <v>9137</v>
      </c>
      <c r="D66" s="156">
        <v>10165</v>
      </c>
      <c r="E66" s="156">
        <v>5481</v>
      </c>
      <c r="F66" s="156">
        <v>12344</v>
      </c>
      <c r="G66" s="156">
        <v>6571</v>
      </c>
      <c r="H66" s="156">
        <v>20644</v>
      </c>
      <c r="I66" s="158">
        <f>IFERROR(H66/G66-1,"-")</f>
        <v>2.1416831532491249</v>
      </c>
      <c r="J66" s="157">
        <f t="shared" ref="J66:J77" si="37">IFERROR(H66/D66-1,"-")</f>
        <v>1.0308903098868667</v>
      </c>
      <c r="K66" s="155">
        <f t="shared" ref="K66:K76" si="38">H66-G66</f>
        <v>14073</v>
      </c>
      <c r="L66" s="156">
        <f t="shared" ref="L66:L77" si="39">H66-D66</f>
        <v>10479</v>
      </c>
      <c r="M66" s="157">
        <f t="shared" si="36"/>
        <v>1.1780650720597592E-2</v>
      </c>
    </row>
    <row r="67" spans="2:13" x14ac:dyDescent="0.25">
      <c r="B67" s="160" t="s">
        <v>94</v>
      </c>
      <c r="C67" s="161">
        <v>5346</v>
      </c>
      <c r="D67" s="161">
        <v>4994</v>
      </c>
      <c r="E67" s="161">
        <v>2199</v>
      </c>
      <c r="F67" s="161">
        <v>8839</v>
      </c>
      <c r="G67" s="161">
        <v>4414</v>
      </c>
      <c r="H67" s="161">
        <v>11240</v>
      </c>
      <c r="I67" s="163">
        <f>IFERROR(H67/G67-1,"-")</f>
        <v>1.5464431354780244</v>
      </c>
      <c r="J67" s="162">
        <f t="shared" si="37"/>
        <v>1.2507008410092109</v>
      </c>
      <c r="K67" s="160">
        <f t="shared" si="38"/>
        <v>6826</v>
      </c>
      <c r="L67" s="161">
        <f t="shared" si="39"/>
        <v>6246</v>
      </c>
      <c r="M67" s="162">
        <f t="shared" si="36"/>
        <v>6.4141888248167474E-3</v>
      </c>
    </row>
    <row r="68" spans="2:13" x14ac:dyDescent="0.25">
      <c r="B68" s="160" t="s">
        <v>91</v>
      </c>
      <c r="C68" s="161">
        <v>3791</v>
      </c>
      <c r="D68" s="161">
        <v>5171</v>
      </c>
      <c r="E68" s="161">
        <v>3282</v>
      </c>
      <c r="F68" s="161">
        <v>3505</v>
      </c>
      <c r="G68" s="161">
        <v>2157</v>
      </c>
      <c r="H68" s="161">
        <v>9404</v>
      </c>
      <c r="I68" s="163">
        <f>IFERROR(H68/G68-1,"-")</f>
        <v>3.3597589244320814</v>
      </c>
      <c r="J68" s="162">
        <f t="shared" si="37"/>
        <v>0.81860375169212918</v>
      </c>
      <c r="K68" s="160">
        <f t="shared" si="38"/>
        <v>7247</v>
      </c>
      <c r="L68" s="161">
        <f t="shared" si="39"/>
        <v>4233</v>
      </c>
      <c r="M68" s="162">
        <f t="shared" si="36"/>
        <v>5.3664618957808448E-3</v>
      </c>
    </row>
    <row r="69" spans="2:13" x14ac:dyDescent="0.25">
      <c r="B69" s="155" t="s">
        <v>98</v>
      </c>
      <c r="C69" s="156">
        <v>46977</v>
      </c>
      <c r="D69" s="156">
        <v>42181</v>
      </c>
      <c r="E69" s="156">
        <v>17854</v>
      </c>
      <c r="F69" s="156">
        <v>39807</v>
      </c>
      <c r="G69" s="156">
        <v>61360</v>
      </c>
      <c r="H69" s="156">
        <v>63470</v>
      </c>
      <c r="I69" s="158">
        <f>IFERROR(H69/G69-1,"-")</f>
        <v>3.4387222946544949E-2</v>
      </c>
      <c r="J69" s="157">
        <f t="shared" si="37"/>
        <v>0.50470591024394862</v>
      </c>
      <c r="K69" s="155">
        <f t="shared" si="38"/>
        <v>2110</v>
      </c>
      <c r="L69" s="156">
        <f t="shared" si="39"/>
        <v>21289</v>
      </c>
      <c r="M69" s="157">
        <f t="shared" si="36"/>
        <v>3.6219623194939411E-2</v>
      </c>
    </row>
    <row r="70" spans="2:13" x14ac:dyDescent="0.25">
      <c r="B70" s="160" t="s">
        <v>101</v>
      </c>
      <c r="C70" s="161">
        <v>21477</v>
      </c>
      <c r="D70" s="161">
        <v>18730</v>
      </c>
      <c r="E70" s="161">
        <v>7112</v>
      </c>
      <c r="F70" s="161">
        <v>15807</v>
      </c>
      <c r="G70" s="161">
        <v>22517</v>
      </c>
      <c r="H70" s="161">
        <v>19990</v>
      </c>
      <c r="I70" s="163">
        <f t="shared" ref="I70:I77" si="40">IFERROR(H70/G70-1,"-")</f>
        <v>-0.11222631789314741</v>
      </c>
      <c r="J70" s="162">
        <f t="shared" si="37"/>
        <v>6.7271756540309591E-2</v>
      </c>
      <c r="K70" s="160">
        <f t="shared" si="38"/>
        <v>-2527</v>
      </c>
      <c r="L70" s="161">
        <f t="shared" si="39"/>
        <v>1260</v>
      </c>
      <c r="M70" s="162">
        <f t="shared" si="36"/>
        <v>1.1407440801431209E-2</v>
      </c>
    </row>
    <row r="71" spans="2:13" x14ac:dyDescent="0.25">
      <c r="B71" s="160" t="s">
        <v>104</v>
      </c>
      <c r="C71" s="161">
        <v>5584</v>
      </c>
      <c r="D71" s="161">
        <v>5037</v>
      </c>
      <c r="E71" s="161">
        <v>2067</v>
      </c>
      <c r="F71" s="161">
        <v>4505</v>
      </c>
      <c r="G71" s="161">
        <v>3468</v>
      </c>
      <c r="H71" s="161">
        <v>4663</v>
      </c>
      <c r="I71" s="163">
        <f t="shared" si="40"/>
        <v>0.34457900807381781</v>
      </c>
      <c r="J71" s="162">
        <f t="shared" si="37"/>
        <v>-7.4250545959896774E-2</v>
      </c>
      <c r="K71" s="160">
        <f t="shared" si="38"/>
        <v>1195</v>
      </c>
      <c r="L71" s="161">
        <f t="shared" si="39"/>
        <v>-374</v>
      </c>
      <c r="M71" s="162">
        <f t="shared" si="36"/>
        <v>2.6609753105089409E-3</v>
      </c>
    </row>
    <row r="72" spans="2:13" x14ac:dyDescent="0.25">
      <c r="B72" s="160" t="s">
        <v>107</v>
      </c>
      <c r="C72" s="161">
        <v>3115</v>
      </c>
      <c r="D72" s="161">
        <v>4596</v>
      </c>
      <c r="E72" s="161">
        <v>2431</v>
      </c>
      <c r="F72" s="161">
        <v>6043</v>
      </c>
      <c r="G72" s="161">
        <v>8110</v>
      </c>
      <c r="H72" s="161">
        <v>9664</v>
      </c>
      <c r="I72" s="163">
        <f t="shared" si="40"/>
        <v>0.19161528976572129</v>
      </c>
      <c r="J72" s="162">
        <f t="shared" si="37"/>
        <v>1.1026979982593561</v>
      </c>
      <c r="K72" s="160">
        <f t="shared" si="38"/>
        <v>1554</v>
      </c>
      <c r="L72" s="161">
        <f t="shared" si="39"/>
        <v>5068</v>
      </c>
      <c r="M72" s="162">
        <f t="shared" si="36"/>
        <v>5.5148328116573888E-3</v>
      </c>
    </row>
    <row r="73" spans="2:13" x14ac:dyDescent="0.25">
      <c r="B73" s="160" t="s">
        <v>114</v>
      </c>
      <c r="C73" s="161">
        <v>1052</v>
      </c>
      <c r="D73" s="161">
        <v>913</v>
      </c>
      <c r="E73" s="161">
        <v>204</v>
      </c>
      <c r="F73" s="161">
        <v>621</v>
      </c>
      <c r="G73" s="161">
        <v>1564</v>
      </c>
      <c r="H73" s="161">
        <v>2265</v>
      </c>
      <c r="I73" s="163">
        <f t="shared" si="40"/>
        <v>0.44820971867007664</v>
      </c>
      <c r="J73" s="162">
        <f t="shared" si="37"/>
        <v>1.4808324205914567</v>
      </c>
      <c r="K73" s="160">
        <f t="shared" si="38"/>
        <v>701</v>
      </c>
      <c r="L73" s="161">
        <f t="shared" si="39"/>
        <v>1352</v>
      </c>
      <c r="M73" s="162">
        <f t="shared" si="36"/>
        <v>1.2925389402322005E-3</v>
      </c>
    </row>
    <row r="74" spans="2:13" x14ac:dyDescent="0.25">
      <c r="B74" s="160" t="s">
        <v>110</v>
      </c>
      <c r="C74" s="161">
        <v>1449</v>
      </c>
      <c r="D74" s="161">
        <v>1083</v>
      </c>
      <c r="E74" s="161">
        <v>442</v>
      </c>
      <c r="F74" s="161">
        <v>1193</v>
      </c>
      <c r="G74" s="161">
        <v>1181</v>
      </c>
      <c r="H74" s="161">
        <v>1580</v>
      </c>
      <c r="I74" s="163">
        <f t="shared" si="40"/>
        <v>0.33784928027095673</v>
      </c>
      <c r="J74" s="162">
        <f t="shared" si="37"/>
        <v>0.45891043397968612</v>
      </c>
      <c r="K74" s="160">
        <f t="shared" si="38"/>
        <v>399</v>
      </c>
      <c r="L74" s="161">
        <f t="shared" si="39"/>
        <v>497</v>
      </c>
      <c r="M74" s="162">
        <f t="shared" si="36"/>
        <v>9.0163864263438263E-4</v>
      </c>
    </row>
    <row r="75" spans="2:13" x14ac:dyDescent="0.25">
      <c r="B75" s="160" t="s">
        <v>119</v>
      </c>
      <c r="C75" s="161">
        <v>836</v>
      </c>
      <c r="D75" s="161">
        <v>1071</v>
      </c>
      <c r="E75" s="161">
        <v>634</v>
      </c>
      <c r="F75" s="161">
        <v>844</v>
      </c>
      <c r="G75" s="161">
        <v>3180</v>
      </c>
      <c r="H75" s="161">
        <v>1637</v>
      </c>
      <c r="I75" s="163">
        <f t="shared" si="40"/>
        <v>-0.48522012578616347</v>
      </c>
      <c r="J75" s="162">
        <f t="shared" si="37"/>
        <v>0.52847805788982249</v>
      </c>
      <c r="K75" s="160">
        <f t="shared" si="38"/>
        <v>-1543</v>
      </c>
      <c r="L75" s="161">
        <f t="shared" si="39"/>
        <v>566</v>
      </c>
      <c r="M75" s="162">
        <f t="shared" si="36"/>
        <v>9.3416611265347113E-4</v>
      </c>
    </row>
    <row r="76" spans="2:13" x14ac:dyDescent="0.25">
      <c r="B76" s="160" t="s">
        <v>122</v>
      </c>
      <c r="C76" s="161">
        <v>1803</v>
      </c>
      <c r="D76" s="161">
        <v>1237</v>
      </c>
      <c r="E76" s="161">
        <v>773</v>
      </c>
      <c r="F76" s="161">
        <v>191</v>
      </c>
      <c r="G76" s="161">
        <v>904</v>
      </c>
      <c r="H76" s="161">
        <v>202</v>
      </c>
      <c r="I76" s="163">
        <f t="shared" si="40"/>
        <v>-0.77654867256637172</v>
      </c>
      <c r="J76" s="162">
        <f t="shared" si="37"/>
        <v>-0.83670169765561841</v>
      </c>
      <c r="K76" s="160">
        <f t="shared" si="38"/>
        <v>-702</v>
      </c>
      <c r="L76" s="161">
        <f t="shared" si="39"/>
        <v>-1035</v>
      </c>
      <c r="M76" s="162">
        <f t="shared" si="36"/>
        <v>1.1527278848869956E-4</v>
      </c>
    </row>
    <row r="77" spans="2:13" x14ac:dyDescent="0.25">
      <c r="B77" s="166" t="s">
        <v>136</v>
      </c>
      <c r="C77" s="167">
        <f t="shared" ref="C77:H77" si="41">C69-SUM(C70:C76)</f>
        <v>11661</v>
      </c>
      <c r="D77" s="167">
        <f t="shared" si="41"/>
        <v>9514</v>
      </c>
      <c r="E77" s="167">
        <f t="shared" si="41"/>
        <v>4191</v>
      </c>
      <c r="F77" s="167">
        <f t="shared" si="41"/>
        <v>10603</v>
      </c>
      <c r="G77" s="167">
        <f t="shared" si="41"/>
        <v>20436</v>
      </c>
      <c r="H77" s="167">
        <f t="shared" si="41"/>
        <v>23469</v>
      </c>
      <c r="I77" s="169">
        <f t="shared" si="40"/>
        <v>0.14841456253669993</v>
      </c>
      <c r="J77" s="168">
        <f t="shared" si="37"/>
        <v>1.466785789363044</v>
      </c>
      <c r="K77" s="166">
        <f>H77-G77</f>
        <v>3033</v>
      </c>
      <c r="L77" s="167">
        <f t="shared" si="39"/>
        <v>13955</v>
      </c>
      <c r="M77" s="168">
        <f t="shared" si="36"/>
        <v>1.3392757787333119E-2</v>
      </c>
    </row>
    <row r="78" spans="2:13" x14ac:dyDescent="0.25">
      <c r="B78" s="151" t="s">
        <v>40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59</v>
      </c>
      <c r="C79" s="174">
        <f>C80+C83</f>
        <v>253475</v>
      </c>
      <c r="D79" s="174">
        <f t="shared" ref="D79:H79" si="42">D80+D83</f>
        <v>243082</v>
      </c>
      <c r="E79" s="174">
        <f t="shared" si="42"/>
        <v>116219</v>
      </c>
      <c r="F79" s="174">
        <f t="shared" si="42"/>
        <v>210102</v>
      </c>
      <c r="G79" s="174">
        <f t="shared" si="42"/>
        <v>249332</v>
      </c>
      <c r="H79" s="174">
        <f t="shared" si="42"/>
        <v>287138</v>
      </c>
      <c r="I79" s="175">
        <f>IFERROR(H79/G79-1,"-")</f>
        <v>0.15162915309707548</v>
      </c>
      <c r="J79" s="175">
        <f>IFERROR(H79/D79-1,"-")</f>
        <v>0.18123925259788876</v>
      </c>
      <c r="K79" s="174">
        <f>H79-G79</f>
        <v>37806</v>
      </c>
      <c r="L79" s="174">
        <f>H79-D79</f>
        <v>44056</v>
      </c>
      <c r="M79" s="175">
        <f t="shared" ref="M79:M91" si="43">H79/H$9</f>
        <v>0.16385741554984265</v>
      </c>
    </row>
    <row r="80" spans="2:13" x14ac:dyDescent="0.25">
      <c r="B80" s="155" t="s">
        <v>88</v>
      </c>
      <c r="C80" s="156">
        <v>104656</v>
      </c>
      <c r="D80" s="156">
        <v>99841</v>
      </c>
      <c r="E80" s="156">
        <v>40712</v>
      </c>
      <c r="F80" s="156">
        <v>96269</v>
      </c>
      <c r="G80" s="156">
        <v>102348</v>
      </c>
      <c r="H80" s="156">
        <v>106565</v>
      </c>
      <c r="I80" s="158">
        <f>IFERROR(H80/G80-1,"-")</f>
        <v>4.1202563801930658E-2</v>
      </c>
      <c r="J80" s="157">
        <f t="shared" ref="J80:J91" si="44">IFERROR(H80/D80-1,"-")</f>
        <v>6.7347081860157587E-2</v>
      </c>
      <c r="K80" s="155">
        <f t="shared" ref="K80:K90" si="45">H80-G80</f>
        <v>4217</v>
      </c>
      <c r="L80" s="156">
        <f t="shared" ref="L80:L91" si="46">H80-D80</f>
        <v>6724</v>
      </c>
      <c r="M80" s="157">
        <f t="shared" si="43"/>
        <v>6.0812102501476575E-2</v>
      </c>
    </row>
    <row r="81" spans="2:13" x14ac:dyDescent="0.25">
      <c r="B81" s="160" t="s">
        <v>94</v>
      </c>
      <c r="C81" s="161">
        <v>23117</v>
      </c>
      <c r="D81" s="161">
        <v>16023</v>
      </c>
      <c r="E81" s="161">
        <v>6804</v>
      </c>
      <c r="F81" s="161">
        <v>24077</v>
      </c>
      <c r="G81" s="161">
        <v>18732</v>
      </c>
      <c r="H81" s="161">
        <v>24062</v>
      </c>
      <c r="I81" s="163">
        <f>IFERROR(H81/G81-1,"-")</f>
        <v>0.28453982489856933</v>
      </c>
      <c r="J81" s="162">
        <f t="shared" si="44"/>
        <v>0.50171628284341252</v>
      </c>
      <c r="K81" s="160">
        <f t="shared" si="45"/>
        <v>5330</v>
      </c>
      <c r="L81" s="161">
        <f t="shared" si="46"/>
        <v>8039</v>
      </c>
      <c r="M81" s="162">
        <f t="shared" si="43"/>
        <v>1.3731157607005389E-2</v>
      </c>
    </row>
    <row r="82" spans="2:13" x14ac:dyDescent="0.25">
      <c r="B82" s="160" t="s">
        <v>91</v>
      </c>
      <c r="C82" s="161">
        <v>81539</v>
      </c>
      <c r="D82" s="161">
        <v>83818</v>
      </c>
      <c r="E82" s="161">
        <v>33908</v>
      </c>
      <c r="F82" s="161">
        <v>72192</v>
      </c>
      <c r="G82" s="161">
        <v>83616</v>
      </c>
      <c r="H82" s="161">
        <v>82503</v>
      </c>
      <c r="I82" s="163">
        <f>IFERROR(H82/G82-1,"-")</f>
        <v>-1.3310849598162977E-2</v>
      </c>
      <c r="J82" s="162">
        <f t="shared" si="44"/>
        <v>-1.5688754205540612E-2</v>
      </c>
      <c r="K82" s="160">
        <f t="shared" si="45"/>
        <v>-1113</v>
      </c>
      <c r="L82" s="161">
        <f t="shared" si="46"/>
        <v>-1315</v>
      </c>
      <c r="M82" s="162">
        <f t="shared" si="43"/>
        <v>4.7080944894471184E-2</v>
      </c>
    </row>
    <row r="83" spans="2:13" x14ac:dyDescent="0.25">
      <c r="B83" s="155" t="s">
        <v>98</v>
      </c>
      <c r="C83" s="156">
        <v>148819</v>
      </c>
      <c r="D83" s="156">
        <v>143241</v>
      </c>
      <c r="E83" s="156">
        <v>75507</v>
      </c>
      <c r="F83" s="156">
        <v>113833</v>
      </c>
      <c r="G83" s="156">
        <v>146984</v>
      </c>
      <c r="H83" s="156">
        <v>180573</v>
      </c>
      <c r="I83" s="158">
        <f>IFERROR(H83/G83-1,"-")</f>
        <v>0.22852147172481363</v>
      </c>
      <c r="J83" s="157">
        <f t="shared" si="44"/>
        <v>0.26062370410706426</v>
      </c>
      <c r="K83" s="155">
        <f t="shared" si="45"/>
        <v>33589</v>
      </c>
      <c r="L83" s="156">
        <f t="shared" si="46"/>
        <v>37332</v>
      </c>
      <c r="M83" s="157">
        <f t="shared" si="43"/>
        <v>0.10304531304836606</v>
      </c>
    </row>
    <row r="84" spans="2:13" x14ac:dyDescent="0.25">
      <c r="B84" s="160" t="s">
        <v>101</v>
      </c>
      <c r="C84" s="161">
        <v>22001</v>
      </c>
      <c r="D84" s="161">
        <v>24148</v>
      </c>
      <c r="E84" s="161">
        <v>14988</v>
      </c>
      <c r="F84" s="161">
        <v>20713</v>
      </c>
      <c r="G84" s="161">
        <v>29756</v>
      </c>
      <c r="H84" s="161">
        <v>36481</v>
      </c>
      <c r="I84" s="163">
        <f t="shared" ref="I84:I91" si="47">IFERROR(H84/G84-1,"-")</f>
        <v>0.22600483936012905</v>
      </c>
      <c r="J84" s="162">
        <f t="shared" si="44"/>
        <v>0.51072552592347198</v>
      </c>
      <c r="K84" s="160">
        <f t="shared" si="45"/>
        <v>6725</v>
      </c>
      <c r="L84" s="161">
        <f t="shared" si="46"/>
        <v>12333</v>
      </c>
      <c r="M84" s="162">
        <f t="shared" si="43"/>
        <v>2.0818151469585388E-2</v>
      </c>
    </row>
    <row r="85" spans="2:13" x14ac:dyDescent="0.25">
      <c r="B85" s="160" t="s">
        <v>104</v>
      </c>
      <c r="C85" s="161">
        <v>70362</v>
      </c>
      <c r="D85" s="161">
        <v>61358</v>
      </c>
      <c r="E85" s="161">
        <v>28410</v>
      </c>
      <c r="F85" s="161">
        <v>38556</v>
      </c>
      <c r="G85" s="161">
        <v>49386</v>
      </c>
      <c r="H85" s="161">
        <v>56939</v>
      </c>
      <c r="I85" s="163">
        <f t="shared" si="47"/>
        <v>0.15293807961770534</v>
      </c>
      <c r="J85" s="162">
        <f t="shared" si="44"/>
        <v>-7.2019948498973196E-2</v>
      </c>
      <c r="K85" s="160">
        <f t="shared" si="45"/>
        <v>7553</v>
      </c>
      <c r="L85" s="161">
        <f t="shared" si="46"/>
        <v>-4419</v>
      </c>
      <c r="M85" s="162">
        <f t="shared" si="43"/>
        <v>3.249265991959438E-2</v>
      </c>
    </row>
    <row r="86" spans="2:13" x14ac:dyDescent="0.25">
      <c r="B86" s="160" t="s">
        <v>107</v>
      </c>
      <c r="C86" s="161">
        <v>7322</v>
      </c>
      <c r="D86" s="161">
        <v>8428</v>
      </c>
      <c r="E86" s="161">
        <v>5054</v>
      </c>
      <c r="F86" s="161">
        <v>11539</v>
      </c>
      <c r="G86" s="161">
        <v>14931</v>
      </c>
      <c r="H86" s="161">
        <v>21535</v>
      </c>
      <c r="I86" s="163">
        <f t="shared" si="47"/>
        <v>0.44230125242783469</v>
      </c>
      <c r="J86" s="162">
        <f t="shared" si="44"/>
        <v>1.555173232083531</v>
      </c>
      <c r="K86" s="160">
        <f t="shared" si="45"/>
        <v>6604</v>
      </c>
      <c r="L86" s="161">
        <f t="shared" si="46"/>
        <v>13107</v>
      </c>
      <c r="M86" s="162">
        <f t="shared" si="43"/>
        <v>1.2289106436159134E-2</v>
      </c>
    </row>
    <row r="87" spans="2:13" x14ac:dyDescent="0.25">
      <c r="B87" s="160" t="s">
        <v>114</v>
      </c>
      <c r="C87" s="161">
        <v>2655</v>
      </c>
      <c r="D87" s="161">
        <v>2116</v>
      </c>
      <c r="E87" s="161">
        <v>1174</v>
      </c>
      <c r="F87" s="161">
        <v>2551</v>
      </c>
      <c r="G87" s="161">
        <v>2309</v>
      </c>
      <c r="H87" s="161">
        <v>3945</v>
      </c>
      <c r="I87" s="163">
        <f t="shared" si="47"/>
        <v>0.70853183196188829</v>
      </c>
      <c r="J87" s="162">
        <f t="shared" si="44"/>
        <v>0.86436672967863903</v>
      </c>
      <c r="K87" s="160">
        <f t="shared" si="45"/>
        <v>1636</v>
      </c>
      <c r="L87" s="161">
        <f t="shared" si="46"/>
        <v>1829</v>
      </c>
      <c r="M87" s="162">
        <f t="shared" si="43"/>
        <v>2.2512433197421772E-3</v>
      </c>
    </row>
    <row r="88" spans="2:13" x14ac:dyDescent="0.25">
      <c r="B88" s="160" t="s">
        <v>110</v>
      </c>
      <c r="C88" s="161">
        <v>1993</v>
      </c>
      <c r="D88" s="161">
        <v>2225</v>
      </c>
      <c r="E88" s="161">
        <v>993</v>
      </c>
      <c r="F88" s="161">
        <v>2185</v>
      </c>
      <c r="G88" s="161">
        <v>2107</v>
      </c>
      <c r="H88" s="161">
        <v>2607</v>
      </c>
      <c r="I88" s="163">
        <f t="shared" si="47"/>
        <v>0.23730422401518747</v>
      </c>
      <c r="J88" s="162">
        <f t="shared" si="44"/>
        <v>0.17168539325842702</v>
      </c>
      <c r="K88" s="160">
        <f t="shared" si="45"/>
        <v>500</v>
      </c>
      <c r="L88" s="161">
        <f t="shared" si="46"/>
        <v>382</v>
      </c>
      <c r="M88" s="162">
        <f t="shared" si="43"/>
        <v>1.4877037603467315E-3</v>
      </c>
    </row>
    <row r="89" spans="2:13" x14ac:dyDescent="0.25">
      <c r="B89" s="160" t="s">
        <v>119</v>
      </c>
      <c r="C89" s="161">
        <v>1829</v>
      </c>
      <c r="D89" s="161">
        <v>2361</v>
      </c>
      <c r="E89" s="161">
        <v>1688</v>
      </c>
      <c r="F89" s="161">
        <v>1645</v>
      </c>
      <c r="G89" s="161">
        <v>2415</v>
      </c>
      <c r="H89" s="161">
        <v>2370</v>
      </c>
      <c r="I89" s="163">
        <f t="shared" si="47"/>
        <v>-1.8633540372670843E-2</v>
      </c>
      <c r="J89" s="162">
        <f t="shared" si="44"/>
        <v>3.8119440914865521E-3</v>
      </c>
      <c r="K89" s="160">
        <f t="shared" si="45"/>
        <v>-45</v>
      </c>
      <c r="L89" s="161">
        <f t="shared" si="46"/>
        <v>9</v>
      </c>
      <c r="M89" s="162">
        <f t="shared" si="43"/>
        <v>1.352457963951574E-3</v>
      </c>
    </row>
    <row r="90" spans="2:13" x14ac:dyDescent="0.25">
      <c r="B90" s="160" t="s">
        <v>122</v>
      </c>
      <c r="C90" s="161">
        <v>4648</v>
      </c>
      <c r="D90" s="161">
        <v>3763</v>
      </c>
      <c r="E90" s="161">
        <v>2253</v>
      </c>
      <c r="F90" s="161">
        <v>1378</v>
      </c>
      <c r="G90" s="161">
        <v>2420</v>
      </c>
      <c r="H90" s="161">
        <v>2880</v>
      </c>
      <c r="I90" s="163">
        <f t="shared" si="47"/>
        <v>0.19008264462809921</v>
      </c>
      <c r="J90" s="162">
        <f t="shared" si="44"/>
        <v>-0.23465320223226149</v>
      </c>
      <c r="K90" s="160">
        <f t="shared" si="45"/>
        <v>460</v>
      </c>
      <c r="L90" s="161">
        <f t="shared" si="46"/>
        <v>-883</v>
      </c>
      <c r="M90" s="162">
        <f t="shared" si="43"/>
        <v>1.6434932220171026E-3</v>
      </c>
    </row>
    <row r="91" spans="2:13" x14ac:dyDescent="0.25">
      <c r="B91" s="166" t="s">
        <v>136</v>
      </c>
      <c r="C91" s="167">
        <f t="shared" ref="C91:H91" si="48">C83-SUM(C84:C90)</f>
        <v>38009</v>
      </c>
      <c r="D91" s="167">
        <f t="shared" si="48"/>
        <v>38842</v>
      </c>
      <c r="E91" s="167">
        <f t="shared" si="48"/>
        <v>20947</v>
      </c>
      <c r="F91" s="167">
        <f t="shared" si="48"/>
        <v>35266</v>
      </c>
      <c r="G91" s="167">
        <f t="shared" si="48"/>
        <v>43660</v>
      </c>
      <c r="H91" s="167">
        <f t="shared" si="48"/>
        <v>53816</v>
      </c>
      <c r="I91" s="169">
        <f t="shared" si="47"/>
        <v>0.23261566651397159</v>
      </c>
      <c r="J91" s="168">
        <f t="shared" si="44"/>
        <v>0.38551052983883416</v>
      </c>
      <c r="K91" s="166">
        <f>H91-G91</f>
        <v>10156</v>
      </c>
      <c r="L91" s="167">
        <f t="shared" si="46"/>
        <v>14974</v>
      </c>
      <c r="M91" s="168">
        <f t="shared" si="43"/>
        <v>3.071049695696958E-2</v>
      </c>
    </row>
    <row r="92" spans="2:13" x14ac:dyDescent="0.25">
      <c r="B92" s="151" t="s">
        <v>41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59</v>
      </c>
      <c r="C93" s="174">
        <f>C94+C97</f>
        <v>23818</v>
      </c>
      <c r="D93" s="174">
        <f t="shared" ref="D93:H93" si="49">D94+D97</f>
        <v>23058</v>
      </c>
      <c r="E93" s="174">
        <f t="shared" si="49"/>
        <v>12754</v>
      </c>
      <c r="F93" s="174">
        <f t="shared" si="49"/>
        <v>20151</v>
      </c>
      <c r="G93" s="174">
        <f t="shared" si="49"/>
        <v>26502</v>
      </c>
      <c r="H93" s="174">
        <f t="shared" si="49"/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50">H93/H$9</f>
        <v>1.439996804318735E-2</v>
      </c>
    </row>
    <row r="94" spans="2:13" x14ac:dyDescent="0.25">
      <c r="B94" s="155" t="s">
        <v>88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51">IFERROR(H94/D94-1,"-")</f>
        <v>-1.1881892564923557E-2</v>
      </c>
      <c r="K94" s="155">
        <f t="shared" ref="K94:K104" si="52">H94-G94</f>
        <v>-2748</v>
      </c>
      <c r="L94" s="156">
        <f t="shared" ref="L94:L105" si="53">H94-D94</f>
        <v>-167</v>
      </c>
      <c r="M94" s="157">
        <f t="shared" si="50"/>
        <v>7.9252895372824723E-3</v>
      </c>
    </row>
    <row r="95" spans="2:13" x14ac:dyDescent="0.25">
      <c r="B95" s="160" t="s">
        <v>94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51"/>
        <v>-0.39954372623574141</v>
      </c>
      <c r="K95" s="160">
        <f t="shared" si="52"/>
        <v>-1189</v>
      </c>
      <c r="L95" s="161">
        <f t="shared" si="53"/>
        <v>-2627</v>
      </c>
      <c r="M95" s="162">
        <f t="shared" si="50"/>
        <v>2.2529552918484448E-3</v>
      </c>
    </row>
    <row r="96" spans="2:13" x14ac:dyDescent="0.25">
      <c r="B96" s="160" t="s">
        <v>91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51"/>
        <v>0.32887700534759357</v>
      </c>
      <c r="K96" s="160">
        <f t="shared" si="52"/>
        <v>-1559</v>
      </c>
      <c r="L96" s="161">
        <f t="shared" si="53"/>
        <v>2460</v>
      </c>
      <c r="M96" s="162">
        <f t="shared" si="50"/>
        <v>5.6723342454340275E-3</v>
      </c>
    </row>
    <row r="97" spans="2:13" x14ac:dyDescent="0.25">
      <c r="B97" s="155" t="s">
        <v>98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51"/>
        <v>0.26024658447184268</v>
      </c>
      <c r="K97" s="155">
        <f t="shared" si="52"/>
        <v>1480</v>
      </c>
      <c r="L97" s="156">
        <f t="shared" si="53"/>
        <v>2343</v>
      </c>
      <c r="M97" s="157">
        <f t="shared" si="50"/>
        <v>6.4746785059048772E-3</v>
      </c>
    </row>
    <row r="98" spans="2:13" x14ac:dyDescent="0.25">
      <c r="B98" s="160" t="s">
        <v>101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54">IFERROR(H98/G98-1,"-")</f>
        <v>0.21433542101600556</v>
      </c>
      <c r="J98" s="162">
        <f t="shared" si="51"/>
        <v>0.31598793363499245</v>
      </c>
      <c r="K98" s="160">
        <f t="shared" si="52"/>
        <v>308</v>
      </c>
      <c r="L98" s="161">
        <f t="shared" si="53"/>
        <v>419</v>
      </c>
      <c r="M98" s="162">
        <f t="shared" si="50"/>
        <v>9.957971084791125E-4</v>
      </c>
    </row>
    <row r="99" spans="2:13" x14ac:dyDescent="0.25">
      <c r="B99" s="160" t="s">
        <v>104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54"/>
        <v>0.23154008438818563</v>
      </c>
      <c r="J99" s="162">
        <f t="shared" si="51"/>
        <v>0.11722488038277512</v>
      </c>
      <c r="K99" s="160">
        <f t="shared" si="52"/>
        <v>439</v>
      </c>
      <c r="L99" s="161">
        <f t="shared" si="53"/>
        <v>245</v>
      </c>
      <c r="M99" s="162">
        <f t="shared" si="50"/>
        <v>1.3324849560451162E-3</v>
      </c>
    </row>
    <row r="100" spans="2:13" x14ac:dyDescent="0.25">
      <c r="B100" s="160" t="s">
        <v>107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54"/>
        <v>-1.5251652262328053E-3</v>
      </c>
      <c r="J100" s="162">
        <f t="shared" si="51"/>
        <v>7.2052401746724781E-2</v>
      </c>
      <c r="K100" s="160">
        <f t="shared" si="52"/>
        <v>-3</v>
      </c>
      <c r="L100" s="161">
        <f t="shared" si="53"/>
        <v>132</v>
      </c>
      <c r="M100" s="162">
        <f t="shared" si="50"/>
        <v>1.1207710722366631E-3</v>
      </c>
    </row>
    <row r="101" spans="2:13" x14ac:dyDescent="0.25">
      <c r="B101" s="160" t="s">
        <v>114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54"/>
        <v>0.12175648702594821</v>
      </c>
      <c r="J101" s="162">
        <f t="shared" si="51"/>
        <v>0.91808873720136508</v>
      </c>
      <c r="K101" s="160">
        <f t="shared" si="52"/>
        <v>61</v>
      </c>
      <c r="L101" s="161">
        <f t="shared" si="53"/>
        <v>269</v>
      </c>
      <c r="M101" s="162">
        <f t="shared" si="50"/>
        <v>3.207094412408374E-4</v>
      </c>
    </row>
    <row r="102" spans="2:13" x14ac:dyDescent="0.25">
      <c r="B102" s="160" t="s">
        <v>110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54"/>
        <v>0.89655172413793105</v>
      </c>
      <c r="J102" s="162">
        <f t="shared" si="51"/>
        <v>0.86792452830188682</v>
      </c>
      <c r="K102" s="160">
        <f t="shared" si="52"/>
        <v>234</v>
      </c>
      <c r="L102" s="161">
        <f t="shared" si="53"/>
        <v>230</v>
      </c>
      <c r="M102" s="162">
        <f t="shared" si="50"/>
        <v>2.8247539753418951E-4</v>
      </c>
    </row>
    <row r="103" spans="2:13" x14ac:dyDescent="0.25">
      <c r="B103" s="160" t="s">
        <v>119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54"/>
        <v>0.22352941176470598</v>
      </c>
      <c r="J103" s="162">
        <f t="shared" si="51"/>
        <v>9.473684210526323E-2</v>
      </c>
      <c r="K103" s="160">
        <f t="shared" si="52"/>
        <v>19</v>
      </c>
      <c r="L103" s="161">
        <f t="shared" si="53"/>
        <v>9</v>
      </c>
      <c r="M103" s="162">
        <f t="shared" si="50"/>
        <v>5.9348366350617596E-5</v>
      </c>
    </row>
    <row r="104" spans="2:13" x14ac:dyDescent="0.25">
      <c r="B104" s="160" t="s">
        <v>122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54"/>
        <v>0.81506849315068486</v>
      </c>
      <c r="J104" s="162">
        <f t="shared" si="51"/>
        <v>1.5238095238095237</v>
      </c>
      <c r="K104" s="160">
        <f t="shared" si="52"/>
        <v>119</v>
      </c>
      <c r="L104" s="161">
        <f t="shared" si="53"/>
        <v>160</v>
      </c>
      <c r="M104" s="162">
        <f t="shared" si="50"/>
        <v>1.5122420272032367E-4</v>
      </c>
    </row>
    <row r="105" spans="2:13" x14ac:dyDescent="0.25">
      <c r="B105" s="166" t="s">
        <v>136</v>
      </c>
      <c r="C105" s="167">
        <f t="shared" ref="C105:H105" si="55">C97-SUM(C98:C104)</f>
        <v>3396</v>
      </c>
      <c r="D105" s="167">
        <f t="shared" si="55"/>
        <v>2997</v>
      </c>
      <c r="E105" s="167">
        <f t="shared" si="55"/>
        <v>1504</v>
      </c>
      <c r="F105" s="167">
        <f t="shared" si="55"/>
        <v>2651</v>
      </c>
      <c r="G105" s="167">
        <f t="shared" si="55"/>
        <v>3573</v>
      </c>
      <c r="H105" s="167">
        <f t="shared" si="55"/>
        <v>3876</v>
      </c>
      <c r="I105" s="169">
        <f t="shared" si="54"/>
        <v>8.4802686817800232E-2</v>
      </c>
      <c r="J105" s="168">
        <f t="shared" si="51"/>
        <v>0.29329329329329323</v>
      </c>
      <c r="K105" s="166">
        <f>H105-G105</f>
        <v>303</v>
      </c>
      <c r="L105" s="167">
        <f t="shared" si="53"/>
        <v>879</v>
      </c>
      <c r="M105" s="168">
        <f t="shared" si="50"/>
        <v>2.2118679612980171E-3</v>
      </c>
    </row>
    <row r="106" spans="2:13" x14ac:dyDescent="0.25">
      <c r="B106" s="151" t="s">
        <v>42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59</v>
      </c>
      <c r="C107" s="174">
        <f>C108+C111</f>
        <v>34123</v>
      </c>
      <c r="D107" s="174">
        <f t="shared" ref="D107:H107" si="56">D108+D111</f>
        <v>34564</v>
      </c>
      <c r="E107" s="174">
        <f t="shared" si="56"/>
        <v>22627</v>
      </c>
      <c r="F107" s="174">
        <f t="shared" si="56"/>
        <v>68287</v>
      </c>
      <c r="G107" s="174">
        <f t="shared" si="56"/>
        <v>92728</v>
      </c>
      <c r="H107" s="174">
        <f t="shared" si="56"/>
        <v>86636</v>
      </c>
      <c r="I107" s="175">
        <f>IFERROR(H107/G107-1,"-")</f>
        <v>-6.5697523940988711E-2</v>
      </c>
      <c r="J107" s="175">
        <f>IFERROR(H107/D107-1,"-")</f>
        <v>1.506538595070015</v>
      </c>
      <c r="K107" s="174">
        <f>H107-G107</f>
        <v>-6092</v>
      </c>
      <c r="L107" s="174">
        <f>H107-D107</f>
        <v>52072</v>
      </c>
      <c r="M107" s="175">
        <f t="shared" ref="M107:M119" si="57">H107/H$9</f>
        <v>4.9439471799539482E-2</v>
      </c>
    </row>
    <row r="108" spans="2:13" x14ac:dyDescent="0.25">
      <c r="B108" s="155" t="s">
        <v>88</v>
      </c>
      <c r="C108" s="156">
        <v>5585</v>
      </c>
      <c r="D108" s="156">
        <v>5344</v>
      </c>
      <c r="E108" s="156">
        <v>5441</v>
      </c>
      <c r="F108" s="156">
        <v>13107</v>
      </c>
      <c r="G108" s="156">
        <v>17275</v>
      </c>
      <c r="H108" s="156">
        <v>16131</v>
      </c>
      <c r="I108" s="158">
        <f>IFERROR(H108/G108-1,"-")</f>
        <v>-6.6222865412445708E-2</v>
      </c>
      <c r="J108" s="157">
        <f t="shared" ref="J108:J119" si="58">IFERROR(H108/D108-1,"-")</f>
        <v>2.0185254491017965</v>
      </c>
      <c r="K108" s="155">
        <f t="shared" ref="K108:K118" si="59">H108-G108</f>
        <v>-1144</v>
      </c>
      <c r="L108" s="156">
        <f t="shared" ref="L108:L119" si="60">H108-D108</f>
        <v>10787</v>
      </c>
      <c r="M108" s="157">
        <f t="shared" si="57"/>
        <v>9.2052740154020419E-3</v>
      </c>
    </row>
    <row r="109" spans="2:13" x14ac:dyDescent="0.25">
      <c r="B109" s="160" t="s">
        <v>94</v>
      </c>
      <c r="C109" s="161">
        <v>501</v>
      </c>
      <c r="D109" s="161">
        <v>651</v>
      </c>
      <c r="E109" s="161">
        <v>273</v>
      </c>
      <c r="F109" s="161">
        <v>5114</v>
      </c>
      <c r="G109" s="161">
        <v>6615</v>
      </c>
      <c r="H109" s="161">
        <v>4058</v>
      </c>
      <c r="I109" s="163">
        <f>IFERROR(H109/G109-1,"-")</f>
        <v>-0.38654572940287224</v>
      </c>
      <c r="J109" s="162">
        <f t="shared" si="58"/>
        <v>5.2334869431643627</v>
      </c>
      <c r="K109" s="160">
        <f t="shared" si="59"/>
        <v>-2557</v>
      </c>
      <c r="L109" s="161">
        <f t="shared" si="60"/>
        <v>3407</v>
      </c>
      <c r="M109" s="162">
        <f t="shared" si="57"/>
        <v>2.3157276024115981E-3</v>
      </c>
    </row>
    <row r="110" spans="2:13" x14ac:dyDescent="0.25">
      <c r="B110" s="160" t="s">
        <v>91</v>
      </c>
      <c r="C110" s="161">
        <v>5084</v>
      </c>
      <c r="D110" s="161">
        <v>4693</v>
      </c>
      <c r="E110" s="161">
        <v>5168</v>
      </c>
      <c r="F110" s="161">
        <v>7993</v>
      </c>
      <c r="G110" s="161">
        <v>10660</v>
      </c>
      <c r="H110" s="161">
        <v>12073</v>
      </c>
      <c r="I110" s="163">
        <f>IFERROR(H110/G110-1,"-")</f>
        <v>0.13255159474671663</v>
      </c>
      <c r="J110" s="162">
        <f t="shared" si="58"/>
        <v>1.5725548689537607</v>
      </c>
      <c r="K110" s="160">
        <f t="shared" si="59"/>
        <v>1413</v>
      </c>
      <c r="L110" s="161">
        <f t="shared" si="60"/>
        <v>7380</v>
      </c>
      <c r="M110" s="162">
        <f t="shared" si="57"/>
        <v>6.8895464129904447E-3</v>
      </c>
    </row>
    <row r="111" spans="2:13" x14ac:dyDescent="0.25">
      <c r="B111" s="155" t="s">
        <v>98</v>
      </c>
      <c r="C111" s="156">
        <v>28538</v>
      </c>
      <c r="D111" s="156">
        <v>29220</v>
      </c>
      <c r="E111" s="156">
        <v>17186</v>
      </c>
      <c r="F111" s="156">
        <v>55180</v>
      </c>
      <c r="G111" s="156">
        <v>75453</v>
      </c>
      <c r="H111" s="156">
        <v>70505</v>
      </c>
      <c r="I111" s="158">
        <f>IFERROR(H111/G111-1,"-")</f>
        <v>-6.5577246762885455E-2</v>
      </c>
      <c r="J111" s="157">
        <f t="shared" si="58"/>
        <v>1.4129021218343598</v>
      </c>
      <c r="K111" s="155">
        <f t="shared" si="59"/>
        <v>-4948</v>
      </c>
      <c r="L111" s="156">
        <f t="shared" si="60"/>
        <v>41285</v>
      </c>
      <c r="M111" s="157">
        <f t="shared" si="57"/>
        <v>4.0234197784137435E-2</v>
      </c>
    </row>
    <row r="112" spans="2:13" x14ac:dyDescent="0.25">
      <c r="B112" s="160" t="s">
        <v>101</v>
      </c>
      <c r="C112" s="161">
        <v>14804</v>
      </c>
      <c r="D112" s="161">
        <v>16136</v>
      </c>
      <c r="E112" s="161">
        <v>9701</v>
      </c>
      <c r="F112" s="161">
        <v>30291</v>
      </c>
      <c r="G112" s="161">
        <v>48894</v>
      </c>
      <c r="H112" s="161">
        <v>42355</v>
      </c>
      <c r="I112" s="163">
        <f t="shared" ref="I112:I119" si="61">IFERROR(H112/G112-1,"-")</f>
        <v>-0.13373829099685031</v>
      </c>
      <c r="J112" s="162">
        <f t="shared" si="58"/>
        <v>1.6248760535448685</v>
      </c>
      <c r="K112" s="160">
        <f t="shared" si="59"/>
        <v>-6539</v>
      </c>
      <c r="L112" s="161">
        <f t="shared" si="60"/>
        <v>26219</v>
      </c>
      <c r="M112" s="162">
        <f t="shared" si="57"/>
        <v>2.417019285365777E-2</v>
      </c>
    </row>
    <row r="113" spans="2:13" x14ac:dyDescent="0.25">
      <c r="B113" s="160" t="s">
        <v>104</v>
      </c>
      <c r="C113" s="161">
        <v>1941</v>
      </c>
      <c r="D113" s="161">
        <v>2099</v>
      </c>
      <c r="E113" s="161">
        <v>1353</v>
      </c>
      <c r="F113" s="161">
        <v>3092</v>
      </c>
      <c r="G113" s="161">
        <v>3778</v>
      </c>
      <c r="H113" s="161">
        <v>3352</v>
      </c>
      <c r="I113" s="163">
        <f t="shared" si="61"/>
        <v>-0.11275807305452623</v>
      </c>
      <c r="J113" s="162">
        <f t="shared" si="58"/>
        <v>0.59695092901381619</v>
      </c>
      <c r="K113" s="160">
        <f t="shared" si="59"/>
        <v>-426</v>
      </c>
      <c r="L113" s="161">
        <f t="shared" si="60"/>
        <v>1253</v>
      </c>
      <c r="M113" s="162">
        <f t="shared" si="57"/>
        <v>1.9128435000699056E-3</v>
      </c>
    </row>
    <row r="114" spans="2:13" x14ac:dyDescent="0.25">
      <c r="B114" s="160" t="s">
        <v>107</v>
      </c>
      <c r="C114" s="161">
        <v>5029</v>
      </c>
      <c r="D114" s="161">
        <v>4486</v>
      </c>
      <c r="E114" s="161">
        <v>895</v>
      </c>
      <c r="F114" s="161">
        <v>3780</v>
      </c>
      <c r="G114" s="161">
        <v>6852</v>
      </c>
      <c r="H114" s="161">
        <v>4816</v>
      </c>
      <c r="I114" s="163">
        <f t="shared" si="61"/>
        <v>-0.29713952130764743</v>
      </c>
      <c r="J114" s="162">
        <f t="shared" si="58"/>
        <v>7.356219349086035E-2</v>
      </c>
      <c r="K114" s="160">
        <f t="shared" si="59"/>
        <v>-2036</v>
      </c>
      <c r="L114" s="161">
        <f t="shared" si="60"/>
        <v>330</v>
      </c>
      <c r="M114" s="162">
        <f t="shared" si="57"/>
        <v>2.7482858879285992E-3</v>
      </c>
    </row>
    <row r="115" spans="2:13" x14ac:dyDescent="0.25">
      <c r="B115" s="160" t="s">
        <v>114</v>
      </c>
      <c r="C115" s="161">
        <v>907</v>
      </c>
      <c r="D115" s="161">
        <v>460</v>
      </c>
      <c r="E115" s="161">
        <v>429</v>
      </c>
      <c r="F115" s="161">
        <v>3219</v>
      </c>
      <c r="G115" s="161">
        <v>2628</v>
      </c>
      <c r="H115" s="161">
        <v>3107</v>
      </c>
      <c r="I115" s="163">
        <f t="shared" si="61"/>
        <v>0.18226788432267882</v>
      </c>
      <c r="J115" s="162">
        <f t="shared" si="58"/>
        <v>5.7543478260869563</v>
      </c>
      <c r="K115" s="160">
        <f t="shared" si="59"/>
        <v>479</v>
      </c>
      <c r="L115" s="161">
        <f t="shared" si="60"/>
        <v>2647</v>
      </c>
      <c r="M115" s="162">
        <f t="shared" si="57"/>
        <v>1.7730324447247005E-3</v>
      </c>
    </row>
    <row r="116" spans="2:13" x14ac:dyDescent="0.25">
      <c r="B116" s="160" t="s">
        <v>110</v>
      </c>
      <c r="C116" s="161">
        <v>1073</v>
      </c>
      <c r="D116" s="161">
        <v>1147</v>
      </c>
      <c r="E116" s="161">
        <v>623</v>
      </c>
      <c r="F116" s="161">
        <v>2104</v>
      </c>
      <c r="G116" s="161">
        <v>1868</v>
      </c>
      <c r="H116" s="161">
        <v>2165</v>
      </c>
      <c r="I116" s="163">
        <f t="shared" si="61"/>
        <v>0.1589935760171306</v>
      </c>
      <c r="J116" s="162">
        <f t="shared" si="58"/>
        <v>0.8875326939843069</v>
      </c>
      <c r="K116" s="160">
        <f t="shared" si="59"/>
        <v>297</v>
      </c>
      <c r="L116" s="161">
        <f t="shared" si="60"/>
        <v>1018</v>
      </c>
      <c r="M116" s="162">
        <f t="shared" si="57"/>
        <v>1.2354732033566067E-3</v>
      </c>
    </row>
    <row r="117" spans="2:13" x14ac:dyDescent="0.25">
      <c r="B117" s="160" t="s">
        <v>119</v>
      </c>
      <c r="C117" s="161">
        <v>303</v>
      </c>
      <c r="D117" s="161">
        <v>221</v>
      </c>
      <c r="E117" s="161">
        <v>206</v>
      </c>
      <c r="F117" s="161">
        <v>413</v>
      </c>
      <c r="G117" s="161">
        <v>578</v>
      </c>
      <c r="H117" s="161">
        <v>806</v>
      </c>
      <c r="I117" s="163">
        <f t="shared" si="61"/>
        <v>0.39446366782006925</v>
      </c>
      <c r="J117" s="162">
        <f t="shared" si="58"/>
        <v>2.6470588235294117</v>
      </c>
      <c r="K117" s="160">
        <f t="shared" si="59"/>
        <v>228</v>
      </c>
      <c r="L117" s="161">
        <f t="shared" si="60"/>
        <v>585</v>
      </c>
      <c r="M117" s="162">
        <f t="shared" si="57"/>
        <v>4.5994983921728635E-4</v>
      </c>
    </row>
    <row r="118" spans="2:13" x14ac:dyDescent="0.25">
      <c r="B118" s="160" t="s">
        <v>122</v>
      </c>
      <c r="C118" s="161">
        <v>854</v>
      </c>
      <c r="D118" s="161">
        <v>608</v>
      </c>
      <c r="E118" s="161">
        <v>526</v>
      </c>
      <c r="F118" s="161">
        <v>621</v>
      </c>
      <c r="G118" s="161">
        <v>362</v>
      </c>
      <c r="H118" s="161">
        <v>1002</v>
      </c>
      <c r="I118" s="163">
        <f t="shared" si="61"/>
        <v>1.7679558011049723</v>
      </c>
      <c r="J118" s="162">
        <f t="shared" si="58"/>
        <v>0.64802631578947367</v>
      </c>
      <c r="K118" s="160">
        <f t="shared" si="59"/>
        <v>640</v>
      </c>
      <c r="L118" s="161">
        <f t="shared" si="60"/>
        <v>394</v>
      </c>
      <c r="M118" s="162">
        <f t="shared" si="57"/>
        <v>5.717986834934503E-4</v>
      </c>
    </row>
    <row r="119" spans="2:13" x14ac:dyDescent="0.25">
      <c r="B119" s="166" t="s">
        <v>136</v>
      </c>
      <c r="C119" s="167">
        <f t="shared" ref="C119:H119" si="62">C111-SUM(C112:C118)</f>
        <v>3627</v>
      </c>
      <c r="D119" s="167">
        <f t="shared" si="62"/>
        <v>4063</v>
      </c>
      <c r="E119" s="167">
        <f t="shared" si="62"/>
        <v>3453</v>
      </c>
      <c r="F119" s="167">
        <f t="shared" si="62"/>
        <v>11660</v>
      </c>
      <c r="G119" s="167">
        <f t="shared" si="62"/>
        <v>10493</v>
      </c>
      <c r="H119" s="167">
        <f t="shared" si="62"/>
        <v>12902</v>
      </c>
      <c r="I119" s="169">
        <f t="shared" si="61"/>
        <v>0.22958162584580188</v>
      </c>
      <c r="J119" s="168">
        <f t="shared" si="58"/>
        <v>2.1754860940191976</v>
      </c>
      <c r="K119" s="166">
        <f>H119-G119</f>
        <v>2409</v>
      </c>
      <c r="L119" s="167">
        <f t="shared" si="60"/>
        <v>8839</v>
      </c>
      <c r="M119" s="168">
        <f t="shared" si="57"/>
        <v>7.3626213716891176E-3</v>
      </c>
    </row>
    <row r="120" spans="2:13" x14ac:dyDescent="0.25">
      <c r="B120" s="151" t="s">
        <v>43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59</v>
      </c>
      <c r="C121" s="174">
        <f>C122+C125</f>
        <v>103901</v>
      </c>
      <c r="D121" s="174">
        <f t="shared" ref="D121:H121" si="63">D122+D125</f>
        <v>97046</v>
      </c>
      <c r="E121" s="174">
        <f t="shared" si="63"/>
        <v>52853</v>
      </c>
      <c r="F121" s="174">
        <f t="shared" si="63"/>
        <v>86813</v>
      </c>
      <c r="G121" s="174">
        <f t="shared" si="63"/>
        <v>108593</v>
      </c>
      <c r="H121" s="174">
        <f t="shared" si="63"/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64">H121/H$9</f>
        <v>6.0450305729685308E-2</v>
      </c>
    </row>
    <row r="122" spans="2:13" x14ac:dyDescent="0.25">
      <c r="B122" s="155" t="s">
        <v>88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65">IFERROR(H122/D122-1,"-")</f>
        <v>0.24092100717377618</v>
      </c>
      <c r="K122" s="155">
        <f t="shared" ref="K122:K132" si="66">H122-G122</f>
        <v>-2337</v>
      </c>
      <c r="L122" s="156">
        <f t="shared" ref="L122:L133" si="67">H122-D122</f>
        <v>11855</v>
      </c>
      <c r="M122" s="157">
        <f t="shared" si="64"/>
        <v>3.4845480250975114E-2</v>
      </c>
    </row>
    <row r="123" spans="2:13" x14ac:dyDescent="0.25">
      <c r="B123" s="160" t="s">
        <v>94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65"/>
        <v>0.13809665490712808</v>
      </c>
      <c r="K123" s="160">
        <f t="shared" si="66"/>
        <v>-2436</v>
      </c>
      <c r="L123" s="161">
        <f t="shared" si="67"/>
        <v>3249</v>
      </c>
      <c r="M123" s="162">
        <f t="shared" si="64"/>
        <v>1.5279921705809007E-2</v>
      </c>
    </row>
    <row r="124" spans="2:13" x14ac:dyDescent="0.25">
      <c r="B124" s="160" t="s">
        <v>91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65"/>
        <v>0.33512461059190035</v>
      </c>
      <c r="K124" s="160">
        <f t="shared" si="66"/>
        <v>99</v>
      </c>
      <c r="L124" s="161">
        <f t="shared" si="67"/>
        <v>8606</v>
      </c>
      <c r="M124" s="162">
        <f t="shared" si="64"/>
        <v>1.9565558545166103E-2</v>
      </c>
    </row>
    <row r="125" spans="2:13" x14ac:dyDescent="0.25">
      <c r="B125" s="155" t="s">
        <v>98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65"/>
        <v>-6.2083237525867974E-2</v>
      </c>
      <c r="K125" s="155">
        <f t="shared" si="66"/>
        <v>-325</v>
      </c>
      <c r="L125" s="156">
        <f t="shared" si="67"/>
        <v>-2970</v>
      </c>
      <c r="M125" s="157">
        <f t="shared" si="64"/>
        <v>2.5604825478710201E-2</v>
      </c>
    </row>
    <row r="126" spans="2:13" x14ac:dyDescent="0.25">
      <c r="B126" s="160" t="s">
        <v>101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68">IFERROR(H126/G126-1,"-")</f>
        <v>3.819309810003868E-2</v>
      </c>
      <c r="J126" s="162">
        <f t="shared" si="65"/>
        <v>5.7464454976303259E-2</v>
      </c>
      <c r="K126" s="160">
        <f t="shared" si="66"/>
        <v>197</v>
      </c>
      <c r="L126" s="161">
        <f t="shared" si="67"/>
        <v>291</v>
      </c>
      <c r="M126" s="162">
        <f t="shared" si="64"/>
        <v>3.0558702096880499E-3</v>
      </c>
    </row>
    <row r="127" spans="2:13" x14ac:dyDescent="0.25">
      <c r="B127" s="160" t="s">
        <v>104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68"/>
        <v>-5.3140773976444233E-2</v>
      </c>
      <c r="J127" s="162">
        <f t="shared" si="65"/>
        <v>0.32593756135872765</v>
      </c>
      <c r="K127" s="160">
        <f t="shared" si="66"/>
        <v>-379</v>
      </c>
      <c r="L127" s="161">
        <f t="shared" si="67"/>
        <v>1660</v>
      </c>
      <c r="M127" s="162">
        <f t="shared" si="64"/>
        <v>3.8536492112088518E-3</v>
      </c>
    </row>
    <row r="128" spans="2:13" x14ac:dyDescent="0.25">
      <c r="B128" s="160" t="s">
        <v>107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68"/>
        <v>-6.2949194547707532E-2</v>
      </c>
      <c r="J128" s="162">
        <f t="shared" si="65"/>
        <v>0.21889103803997423</v>
      </c>
      <c r="K128" s="160">
        <f t="shared" si="66"/>
        <v>-254</v>
      </c>
      <c r="L128" s="161">
        <f t="shared" si="67"/>
        <v>679</v>
      </c>
      <c r="M128" s="162">
        <f t="shared" si="64"/>
        <v>2.1576555112662031E-3</v>
      </c>
    </row>
    <row r="129" spans="2:13" x14ac:dyDescent="0.25">
      <c r="B129" s="160" t="s">
        <v>114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68"/>
        <v>1.685891748003554E-2</v>
      </c>
      <c r="J129" s="162">
        <f t="shared" si="65"/>
        <v>0.40959409594095941</v>
      </c>
      <c r="K129" s="160">
        <f t="shared" si="66"/>
        <v>19</v>
      </c>
      <c r="L129" s="161">
        <f t="shared" si="67"/>
        <v>333</v>
      </c>
      <c r="M129" s="162">
        <f t="shared" si="64"/>
        <v>6.5397334459430542E-4</v>
      </c>
    </row>
    <row r="130" spans="2:13" x14ac:dyDescent="0.25">
      <c r="B130" s="160" t="s">
        <v>110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68"/>
        <v>4.9180327868852514E-2</v>
      </c>
      <c r="J130" s="162">
        <f t="shared" si="65"/>
        <v>0.33532041728763051</v>
      </c>
      <c r="K130" s="160">
        <f t="shared" si="66"/>
        <v>42</v>
      </c>
      <c r="L130" s="161">
        <f t="shared" si="67"/>
        <v>225</v>
      </c>
      <c r="M130" s="162">
        <f t="shared" si="64"/>
        <v>5.1130900240532078E-4</v>
      </c>
    </row>
    <row r="131" spans="2:13" x14ac:dyDescent="0.25">
      <c r="B131" s="160" t="s">
        <v>119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68"/>
        <v>9.3457943925233655E-2</v>
      </c>
      <c r="J131" s="162">
        <f t="shared" si="65"/>
        <v>-0.18181818181818177</v>
      </c>
      <c r="K131" s="160">
        <f t="shared" si="66"/>
        <v>70</v>
      </c>
      <c r="L131" s="161">
        <f t="shared" si="67"/>
        <v>-182</v>
      </c>
      <c r="M131" s="162">
        <f t="shared" si="64"/>
        <v>4.6736838501111355E-4</v>
      </c>
    </row>
    <row r="132" spans="2:13" x14ac:dyDescent="0.25">
      <c r="B132" s="160" t="s">
        <v>122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68"/>
        <v>-9.0781140042223818E-2</v>
      </c>
      <c r="J132" s="162">
        <f t="shared" si="65"/>
        <v>-0.15334207077326345</v>
      </c>
      <c r="K132" s="160">
        <f t="shared" si="66"/>
        <v>-129</v>
      </c>
      <c r="L132" s="161">
        <f t="shared" si="67"/>
        <v>-234</v>
      </c>
      <c r="M132" s="162">
        <f t="shared" si="64"/>
        <v>7.3728932043267239E-4</v>
      </c>
    </row>
    <row r="133" spans="2:13" x14ac:dyDescent="0.25">
      <c r="B133" s="166" t="s">
        <v>136</v>
      </c>
      <c r="C133" s="167">
        <f t="shared" ref="C133:H133" si="69">C125-SUM(C126:C132)</f>
        <v>26703</v>
      </c>
      <c r="D133" s="167">
        <f t="shared" si="69"/>
        <v>30569</v>
      </c>
      <c r="E133" s="167">
        <f t="shared" si="69"/>
        <v>15677</v>
      </c>
      <c r="F133" s="167">
        <f t="shared" si="69"/>
        <v>21387</v>
      </c>
      <c r="G133" s="167">
        <f t="shared" si="69"/>
        <v>24718</v>
      </c>
      <c r="H133" s="167">
        <f t="shared" si="69"/>
        <v>24827</v>
      </c>
      <c r="I133" s="169">
        <f t="shared" si="68"/>
        <v>4.4097418885022943E-3</v>
      </c>
      <c r="J133" s="168">
        <f t="shared" si="65"/>
        <v>-0.18783735156531123</v>
      </c>
      <c r="K133" s="166">
        <f>H133-G133</f>
        <v>109</v>
      </c>
      <c r="L133" s="167">
        <f t="shared" si="67"/>
        <v>-5742</v>
      </c>
      <c r="M133" s="168">
        <f t="shared" si="64"/>
        <v>1.4167710494103683E-2</v>
      </c>
    </row>
    <row r="134" spans="2:13" x14ac:dyDescent="0.25">
      <c r="B134" s="151" t="s">
        <v>44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59</v>
      </c>
      <c r="C135" s="174">
        <f>C136+C139</f>
        <v>67896</v>
      </c>
      <c r="D135" s="174">
        <f t="shared" ref="D135:H135" si="70">D136+D139</f>
        <v>69322</v>
      </c>
      <c r="E135" s="174">
        <f t="shared" si="70"/>
        <v>39287</v>
      </c>
      <c r="F135" s="174">
        <f t="shared" si="70"/>
        <v>85266</v>
      </c>
      <c r="G135" s="174">
        <f t="shared" si="70"/>
        <v>92422</v>
      </c>
      <c r="H135" s="174">
        <f t="shared" si="70"/>
        <v>98712</v>
      </c>
      <c r="I135" s="175">
        <f>IFERROR(H135/G135-1,"-")</f>
        <v>6.8057388933370877E-2</v>
      </c>
      <c r="J135" s="175">
        <f>IFERROR(H135/D135-1,"-")</f>
        <v>0.42396353250050489</v>
      </c>
      <c r="K135" s="174">
        <f>H135-G135</f>
        <v>6290</v>
      </c>
      <c r="L135" s="174">
        <f>H135-D135</f>
        <v>29390</v>
      </c>
      <c r="M135" s="175">
        <f t="shared" ref="M135:M147" si="71">H135/H$9</f>
        <v>5.6330730184636191E-2</v>
      </c>
    </row>
    <row r="136" spans="2:13" x14ac:dyDescent="0.25">
      <c r="B136" s="155" t="s">
        <v>88</v>
      </c>
      <c r="C136" s="156">
        <v>9889</v>
      </c>
      <c r="D136" s="156">
        <v>12637</v>
      </c>
      <c r="E136" s="156">
        <v>1887</v>
      </c>
      <c r="F136" s="156">
        <v>7731</v>
      </c>
      <c r="G136" s="156">
        <v>8163</v>
      </c>
      <c r="H136" s="156">
        <v>6118</v>
      </c>
      <c r="I136" s="158">
        <f>IFERROR(H136/G136-1,"-")</f>
        <v>-0.25052064192086243</v>
      </c>
      <c r="J136" s="157">
        <f t="shared" ref="J136:J147" si="72">IFERROR(H136/D136-1,"-")</f>
        <v>-0.51586610746221417</v>
      </c>
      <c r="K136" s="155">
        <f t="shared" ref="K136:K146" si="73">H136-G136</f>
        <v>-2045</v>
      </c>
      <c r="L136" s="156">
        <f t="shared" ref="L136:L147" si="74">H136-D136</f>
        <v>-6519</v>
      </c>
      <c r="M136" s="157">
        <f t="shared" si="71"/>
        <v>3.4912817820488312E-3</v>
      </c>
    </row>
    <row r="137" spans="2:13" x14ac:dyDescent="0.25">
      <c r="B137" s="160" t="s">
        <v>94</v>
      </c>
      <c r="C137" s="161">
        <v>6621</v>
      </c>
      <c r="D137" s="161">
        <v>7307</v>
      </c>
      <c r="E137" s="161">
        <v>1146</v>
      </c>
      <c r="F137" s="161">
        <v>5489</v>
      </c>
      <c r="G137" s="161">
        <v>5390</v>
      </c>
      <c r="H137" s="161">
        <v>3711</v>
      </c>
      <c r="I137" s="163">
        <f>IFERROR(H137/G137-1,"-")</f>
        <v>-0.31150278293135436</v>
      </c>
      <c r="J137" s="162">
        <f t="shared" si="72"/>
        <v>-0.49213083344737918</v>
      </c>
      <c r="K137" s="160">
        <f t="shared" si="73"/>
        <v>-1679</v>
      </c>
      <c r="L137" s="161">
        <f t="shared" si="74"/>
        <v>-3596</v>
      </c>
      <c r="M137" s="162">
        <f t="shared" si="71"/>
        <v>2.1177094954532875E-3</v>
      </c>
    </row>
    <row r="138" spans="2:13" x14ac:dyDescent="0.25">
      <c r="B138" s="160" t="s">
        <v>91</v>
      </c>
      <c r="C138" s="161">
        <v>3268</v>
      </c>
      <c r="D138" s="161">
        <v>5330</v>
      </c>
      <c r="E138" s="161">
        <v>741</v>
      </c>
      <c r="F138" s="161">
        <v>2242</v>
      </c>
      <c r="G138" s="161">
        <v>2773</v>
      </c>
      <c r="H138" s="161">
        <v>2407</v>
      </c>
      <c r="I138" s="163">
        <f>IFERROR(H138/G138-1,"-")</f>
        <v>-0.13198701767039311</v>
      </c>
      <c r="J138" s="162">
        <f t="shared" si="72"/>
        <v>-0.54840525328330214</v>
      </c>
      <c r="K138" s="160">
        <f t="shared" si="73"/>
        <v>-366</v>
      </c>
      <c r="L138" s="161">
        <f t="shared" si="74"/>
        <v>-2923</v>
      </c>
      <c r="M138" s="162">
        <f t="shared" si="71"/>
        <v>1.3735722865955437E-3</v>
      </c>
    </row>
    <row r="139" spans="2:13" x14ac:dyDescent="0.25">
      <c r="B139" s="155" t="s">
        <v>98</v>
      </c>
      <c r="C139" s="156">
        <v>58007</v>
      </c>
      <c r="D139" s="156">
        <v>56685</v>
      </c>
      <c r="E139" s="156">
        <v>37400</v>
      </c>
      <c r="F139" s="156">
        <v>77535</v>
      </c>
      <c r="G139" s="156">
        <v>84259</v>
      </c>
      <c r="H139" s="156">
        <v>92594</v>
      </c>
      <c r="I139" s="158">
        <f>IFERROR(H139/G139-1,"-")</f>
        <v>9.8921183493751341E-2</v>
      </c>
      <c r="J139" s="157">
        <f t="shared" si="72"/>
        <v>0.63348328481961724</v>
      </c>
      <c r="K139" s="155">
        <f t="shared" si="73"/>
        <v>8335</v>
      </c>
      <c r="L139" s="156">
        <f t="shared" si="74"/>
        <v>35909</v>
      </c>
      <c r="M139" s="157">
        <f t="shared" si="71"/>
        <v>5.2839448402587363E-2</v>
      </c>
    </row>
    <row r="140" spans="2:13" x14ac:dyDescent="0.25">
      <c r="B140" s="160" t="s">
        <v>101</v>
      </c>
      <c r="C140" s="161">
        <v>25770</v>
      </c>
      <c r="D140" s="161">
        <v>24478</v>
      </c>
      <c r="E140" s="161">
        <v>15636</v>
      </c>
      <c r="F140" s="161">
        <v>32119</v>
      </c>
      <c r="G140" s="161">
        <v>32989</v>
      </c>
      <c r="H140" s="161">
        <v>38657</v>
      </c>
      <c r="I140" s="163">
        <f t="shared" ref="I140:I147" si="75">IFERROR(H140/G140-1,"-")</f>
        <v>0.17181484737336694</v>
      </c>
      <c r="J140" s="162">
        <f t="shared" si="72"/>
        <v>0.57925484108178771</v>
      </c>
      <c r="K140" s="160">
        <f t="shared" si="73"/>
        <v>5668</v>
      </c>
      <c r="L140" s="161">
        <f t="shared" si="74"/>
        <v>14179</v>
      </c>
      <c r="M140" s="162">
        <f t="shared" si="71"/>
        <v>2.205990190399831E-2</v>
      </c>
    </row>
    <row r="141" spans="2:13" x14ac:dyDescent="0.25">
      <c r="B141" s="160" t="s">
        <v>104</v>
      </c>
      <c r="C141" s="161">
        <v>4654</v>
      </c>
      <c r="D141" s="161">
        <v>4819</v>
      </c>
      <c r="E141" s="161">
        <v>2675</v>
      </c>
      <c r="F141" s="161">
        <v>4797</v>
      </c>
      <c r="G141" s="161">
        <v>7661</v>
      </c>
      <c r="H141" s="161">
        <v>8993</v>
      </c>
      <c r="I141" s="163">
        <f t="shared" si="75"/>
        <v>0.17386764130009147</v>
      </c>
      <c r="J141" s="162">
        <f t="shared" si="72"/>
        <v>0.86615480390122435</v>
      </c>
      <c r="K141" s="160">
        <f t="shared" si="73"/>
        <v>1332</v>
      </c>
      <c r="L141" s="161">
        <f t="shared" si="74"/>
        <v>4174</v>
      </c>
      <c r="M141" s="162">
        <f t="shared" si="71"/>
        <v>5.1319217172221543E-3</v>
      </c>
    </row>
    <row r="142" spans="2:13" x14ac:dyDescent="0.25">
      <c r="B142" s="160" t="s">
        <v>107</v>
      </c>
      <c r="C142" s="161">
        <v>7509</v>
      </c>
      <c r="D142" s="161">
        <v>6975</v>
      </c>
      <c r="E142" s="161">
        <v>3097</v>
      </c>
      <c r="F142" s="161">
        <v>10189</v>
      </c>
      <c r="G142" s="161">
        <v>9407</v>
      </c>
      <c r="H142" s="161">
        <v>10057</v>
      </c>
      <c r="I142" s="163">
        <f t="shared" si="75"/>
        <v>6.9097480599553451E-2</v>
      </c>
      <c r="J142" s="162">
        <f t="shared" si="72"/>
        <v>0.44186379928315422</v>
      </c>
      <c r="K142" s="160">
        <f t="shared" si="73"/>
        <v>650</v>
      </c>
      <c r="L142" s="161">
        <f t="shared" si="74"/>
        <v>3082</v>
      </c>
      <c r="M142" s="162">
        <f t="shared" si="71"/>
        <v>5.7391011575784728E-3</v>
      </c>
    </row>
    <row r="143" spans="2:13" x14ac:dyDescent="0.25">
      <c r="B143" s="160" t="s">
        <v>114</v>
      </c>
      <c r="C143" s="161">
        <v>1187</v>
      </c>
      <c r="D143" s="161">
        <v>1162</v>
      </c>
      <c r="E143" s="161">
        <v>406</v>
      </c>
      <c r="F143" s="161">
        <v>3378</v>
      </c>
      <c r="G143" s="161">
        <v>3055</v>
      </c>
      <c r="H143" s="161">
        <v>2242</v>
      </c>
      <c r="I143" s="163">
        <f t="shared" si="75"/>
        <v>-0.26612111292962359</v>
      </c>
      <c r="J143" s="162">
        <f t="shared" si="72"/>
        <v>0.92943201376936324</v>
      </c>
      <c r="K143" s="160">
        <f t="shared" si="73"/>
        <v>-813</v>
      </c>
      <c r="L143" s="161">
        <f t="shared" si="74"/>
        <v>1080</v>
      </c>
      <c r="M143" s="162">
        <f t="shared" si="71"/>
        <v>1.279413820750814E-3</v>
      </c>
    </row>
    <row r="144" spans="2:13" x14ac:dyDescent="0.25">
      <c r="B144" s="160" t="s">
        <v>110</v>
      </c>
      <c r="C144" s="161">
        <v>1353</v>
      </c>
      <c r="D144" s="161">
        <v>1417</v>
      </c>
      <c r="E144" s="161">
        <v>671</v>
      </c>
      <c r="F144" s="161">
        <v>1466</v>
      </c>
      <c r="G144" s="161">
        <v>1703</v>
      </c>
      <c r="H144" s="161">
        <v>2026</v>
      </c>
      <c r="I144" s="163">
        <f t="shared" si="75"/>
        <v>0.18966529653552544</v>
      </c>
      <c r="J144" s="162">
        <f t="shared" si="72"/>
        <v>0.42978122794636553</v>
      </c>
      <c r="K144" s="160">
        <f t="shared" si="73"/>
        <v>323</v>
      </c>
      <c r="L144" s="161">
        <f t="shared" si="74"/>
        <v>609</v>
      </c>
      <c r="M144" s="162">
        <f t="shared" si="71"/>
        <v>1.1561518290995312E-3</v>
      </c>
    </row>
    <row r="145" spans="2:13" x14ac:dyDescent="0.25">
      <c r="B145" s="160" t="s">
        <v>119</v>
      </c>
      <c r="C145" s="161">
        <v>788</v>
      </c>
      <c r="D145" s="161">
        <v>915</v>
      </c>
      <c r="E145" s="161">
        <v>1581</v>
      </c>
      <c r="F145" s="161">
        <v>1548</v>
      </c>
      <c r="G145" s="161">
        <v>1944</v>
      </c>
      <c r="H145" s="161">
        <v>1796</v>
      </c>
      <c r="I145" s="163">
        <f t="shared" si="75"/>
        <v>-7.6131687242798396E-2</v>
      </c>
      <c r="J145" s="162">
        <f t="shared" si="72"/>
        <v>0.9628415300546449</v>
      </c>
      <c r="K145" s="160">
        <f t="shared" si="73"/>
        <v>-148</v>
      </c>
      <c r="L145" s="161">
        <f t="shared" si="74"/>
        <v>881</v>
      </c>
      <c r="M145" s="162">
        <f t="shared" si="71"/>
        <v>1.0249006342856655E-3</v>
      </c>
    </row>
    <row r="146" spans="2:13" x14ac:dyDescent="0.25">
      <c r="B146" s="160" t="s">
        <v>122</v>
      </c>
      <c r="C146" s="161">
        <v>3981</v>
      </c>
      <c r="D146" s="161">
        <v>3143</v>
      </c>
      <c r="E146" s="161">
        <v>3277</v>
      </c>
      <c r="F146" s="161">
        <v>713</v>
      </c>
      <c r="G146" s="161">
        <v>1288</v>
      </c>
      <c r="H146" s="161">
        <v>1149</v>
      </c>
      <c r="I146" s="163">
        <f t="shared" si="75"/>
        <v>-0.10791925465838514</v>
      </c>
      <c r="J146" s="162">
        <f t="shared" si="72"/>
        <v>-0.63442570792236719</v>
      </c>
      <c r="K146" s="160">
        <f t="shared" si="73"/>
        <v>-139</v>
      </c>
      <c r="L146" s="161">
        <f t="shared" si="74"/>
        <v>-1994</v>
      </c>
      <c r="M146" s="162">
        <f t="shared" si="71"/>
        <v>6.5568531670057325E-4</v>
      </c>
    </row>
    <row r="147" spans="2:13" x14ac:dyDescent="0.25">
      <c r="B147" s="166" t="s">
        <v>136</v>
      </c>
      <c r="C147" s="167">
        <f t="shared" ref="C147:H147" si="76">C139-SUM(C140:C146)</f>
        <v>12765</v>
      </c>
      <c r="D147" s="167">
        <f t="shared" si="76"/>
        <v>13776</v>
      </c>
      <c r="E147" s="167">
        <f t="shared" si="76"/>
        <v>10057</v>
      </c>
      <c r="F147" s="167">
        <f t="shared" si="76"/>
        <v>23325</v>
      </c>
      <c r="G147" s="167">
        <f t="shared" si="76"/>
        <v>26212</v>
      </c>
      <c r="H147" s="167">
        <f t="shared" si="76"/>
        <v>27674</v>
      </c>
      <c r="I147" s="169">
        <f t="shared" si="75"/>
        <v>5.577598046696175E-2</v>
      </c>
      <c r="J147" s="168">
        <f t="shared" si="72"/>
        <v>1.0088559814169571</v>
      </c>
      <c r="K147" s="166">
        <f>H147-G147</f>
        <v>1462</v>
      </c>
      <c r="L147" s="167">
        <f t="shared" si="74"/>
        <v>13898</v>
      </c>
      <c r="M147" s="168">
        <f t="shared" si="71"/>
        <v>1.5792372022951841E-2</v>
      </c>
    </row>
    <row r="148" spans="2:13" x14ac:dyDescent="0.25">
      <c r="B148" s="151" t="s">
        <v>45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59</v>
      </c>
      <c r="C149" s="174">
        <f>C150+C153</f>
        <v>50310</v>
      </c>
      <c r="D149" s="174">
        <f t="shared" ref="D149:H149" si="77">D150+D153</f>
        <v>52097</v>
      </c>
      <c r="E149" s="174">
        <f t="shared" si="77"/>
        <v>22394</v>
      </c>
      <c r="F149" s="174">
        <f t="shared" si="77"/>
        <v>44853</v>
      </c>
      <c r="G149" s="174">
        <f t="shared" si="77"/>
        <v>45806</v>
      </c>
      <c r="H149" s="174">
        <f t="shared" si="77"/>
        <v>49356</v>
      </c>
      <c r="I149" s="175">
        <f>IFERROR(H149/G149-1,"-")</f>
        <v>7.7500764092040431E-2</v>
      </c>
      <c r="J149" s="175">
        <f>IFERROR(H149/D149-1,"-")</f>
        <v>-5.2613394245350054E-2</v>
      </c>
      <c r="K149" s="174">
        <f>H149-G149</f>
        <v>3550</v>
      </c>
      <c r="L149" s="174">
        <f>H149-D149</f>
        <v>-2741</v>
      </c>
      <c r="M149" s="175">
        <f t="shared" ref="M149:M161" si="78">H149/H$9</f>
        <v>2.8165365092318095E-2</v>
      </c>
    </row>
    <row r="150" spans="2:13" x14ac:dyDescent="0.25">
      <c r="B150" s="155" t="s">
        <v>88</v>
      </c>
      <c r="C150" s="156">
        <v>19399</v>
      </c>
      <c r="D150" s="156">
        <v>20984</v>
      </c>
      <c r="E150" s="156">
        <v>7858</v>
      </c>
      <c r="F150" s="156">
        <v>23736</v>
      </c>
      <c r="G150" s="156">
        <v>22262</v>
      </c>
      <c r="H150" s="156">
        <v>21576</v>
      </c>
      <c r="I150" s="158">
        <f>IFERROR(H150/G150-1,"-")</f>
        <v>-3.0814841433833395E-2</v>
      </c>
      <c r="J150" s="157">
        <f t="shared" ref="J150:J161" si="79">IFERROR(H150/D150-1,"-")</f>
        <v>2.8211971025543292E-2</v>
      </c>
      <c r="K150" s="155">
        <f t="shared" ref="K150:K160" si="80">H150-G150</f>
        <v>-686</v>
      </c>
      <c r="L150" s="156">
        <f t="shared" ref="L150:L161" si="81">H150-D150</f>
        <v>592</v>
      </c>
      <c r="M150" s="157">
        <f t="shared" si="78"/>
        <v>1.2312503388278127E-2</v>
      </c>
    </row>
    <row r="151" spans="2:13" x14ac:dyDescent="0.25">
      <c r="B151" s="160" t="s">
        <v>94</v>
      </c>
      <c r="C151" s="161">
        <v>11090</v>
      </c>
      <c r="D151" s="161">
        <v>12472</v>
      </c>
      <c r="E151" s="161">
        <v>3860</v>
      </c>
      <c r="F151" s="161">
        <v>16199</v>
      </c>
      <c r="G151" s="161">
        <v>15533</v>
      </c>
      <c r="H151" s="161">
        <v>15388</v>
      </c>
      <c r="I151" s="163">
        <f>IFERROR(H151/G151-1,"-")</f>
        <v>-9.3349642696195501E-3</v>
      </c>
      <c r="J151" s="162">
        <f t="shared" si="79"/>
        <v>0.23380372033354724</v>
      </c>
      <c r="K151" s="160">
        <f t="shared" si="80"/>
        <v>-145</v>
      </c>
      <c r="L151" s="161">
        <f t="shared" si="81"/>
        <v>2916</v>
      </c>
      <c r="M151" s="162">
        <f t="shared" si="78"/>
        <v>8.7812755904163806E-3</v>
      </c>
    </row>
    <row r="152" spans="2:13" x14ac:dyDescent="0.25">
      <c r="B152" s="160" t="s">
        <v>91</v>
      </c>
      <c r="C152" s="161">
        <v>8309</v>
      </c>
      <c r="D152" s="161">
        <v>8512</v>
      </c>
      <c r="E152" s="161">
        <v>3998</v>
      </c>
      <c r="F152" s="161">
        <v>7537</v>
      </c>
      <c r="G152" s="161">
        <v>6729</v>
      </c>
      <c r="H152" s="161">
        <v>6188</v>
      </c>
      <c r="I152" s="163">
        <f>IFERROR(H152/G152-1,"-")</f>
        <v>-8.0398276118293976E-2</v>
      </c>
      <c r="J152" s="162">
        <f t="shared" si="79"/>
        <v>-0.27302631578947367</v>
      </c>
      <c r="K152" s="160">
        <f t="shared" si="80"/>
        <v>-541</v>
      </c>
      <c r="L152" s="161">
        <f t="shared" si="81"/>
        <v>-2324</v>
      </c>
      <c r="M152" s="162">
        <f t="shared" si="78"/>
        <v>3.5312277978617468E-3</v>
      </c>
    </row>
    <row r="153" spans="2:13" x14ac:dyDescent="0.25">
      <c r="B153" s="155" t="s">
        <v>98</v>
      </c>
      <c r="C153" s="156">
        <v>30911</v>
      </c>
      <c r="D153" s="156">
        <v>31113</v>
      </c>
      <c r="E153" s="156">
        <v>14536</v>
      </c>
      <c r="F153" s="156">
        <v>21117</v>
      </c>
      <c r="G153" s="156">
        <v>23544</v>
      </c>
      <c r="H153" s="156">
        <v>27780</v>
      </c>
      <c r="I153" s="158">
        <f>IFERROR(H153/G153-1,"-")</f>
        <v>0.17991845056065237</v>
      </c>
      <c r="J153" s="157">
        <f t="shared" si="79"/>
        <v>-0.10712563880050141</v>
      </c>
      <c r="K153" s="155">
        <f t="shared" si="80"/>
        <v>4236</v>
      </c>
      <c r="L153" s="156">
        <f t="shared" si="81"/>
        <v>-3333</v>
      </c>
      <c r="M153" s="157">
        <f t="shared" si="78"/>
        <v>1.5852861704039968E-2</v>
      </c>
    </row>
    <row r="154" spans="2:13" x14ac:dyDescent="0.25">
      <c r="B154" s="160" t="s">
        <v>101</v>
      </c>
      <c r="C154" s="161">
        <v>10291</v>
      </c>
      <c r="D154" s="161">
        <v>10205</v>
      </c>
      <c r="E154" s="161">
        <v>4906</v>
      </c>
      <c r="F154" s="161">
        <v>7485</v>
      </c>
      <c r="G154" s="161">
        <v>8158</v>
      </c>
      <c r="H154" s="161">
        <v>9198</v>
      </c>
      <c r="I154" s="163">
        <f t="shared" ref="I154:I161" si="82">IFERROR(H154/G154-1,"-")</f>
        <v>0.12748222603579307</v>
      </c>
      <c r="J154" s="162">
        <f t="shared" si="79"/>
        <v>-9.8677119059284668E-2</v>
      </c>
      <c r="K154" s="160">
        <f t="shared" si="80"/>
        <v>1040</v>
      </c>
      <c r="L154" s="161">
        <f t="shared" si="81"/>
        <v>-1007</v>
      </c>
      <c r="M154" s="162">
        <f t="shared" si="78"/>
        <v>5.2489064778171212E-3</v>
      </c>
    </row>
    <row r="155" spans="2:13" x14ac:dyDescent="0.25">
      <c r="B155" s="160" t="s">
        <v>104</v>
      </c>
      <c r="C155" s="161">
        <v>9934</v>
      </c>
      <c r="D155" s="161">
        <v>8363</v>
      </c>
      <c r="E155" s="161">
        <v>3835</v>
      </c>
      <c r="F155" s="161">
        <v>4636</v>
      </c>
      <c r="G155" s="161">
        <v>4671</v>
      </c>
      <c r="H155" s="161">
        <v>4920</v>
      </c>
      <c r="I155" s="163">
        <f t="shared" si="82"/>
        <v>5.3307642903018593E-2</v>
      </c>
      <c r="J155" s="162">
        <f t="shared" si="79"/>
        <v>-0.41169436804974291</v>
      </c>
      <c r="K155" s="160">
        <f t="shared" si="80"/>
        <v>249</v>
      </c>
      <c r="L155" s="161">
        <f t="shared" si="81"/>
        <v>-3443</v>
      </c>
      <c r="M155" s="162">
        <f t="shared" si="78"/>
        <v>2.8076342542792169E-3</v>
      </c>
    </row>
    <row r="156" spans="2:13" x14ac:dyDescent="0.25">
      <c r="B156" s="160" t="s">
        <v>107</v>
      </c>
      <c r="C156" s="161">
        <v>3815</v>
      </c>
      <c r="D156" s="161">
        <v>3912</v>
      </c>
      <c r="E156" s="161">
        <v>1701</v>
      </c>
      <c r="F156" s="161">
        <v>2490</v>
      </c>
      <c r="G156" s="161">
        <v>3479</v>
      </c>
      <c r="H156" s="161">
        <v>4322</v>
      </c>
      <c r="I156" s="163">
        <f t="shared" si="82"/>
        <v>0.24231100891060642</v>
      </c>
      <c r="J156" s="162">
        <f t="shared" si="79"/>
        <v>0.10480572597137017</v>
      </c>
      <c r="K156" s="160">
        <f t="shared" si="80"/>
        <v>843</v>
      </c>
      <c r="L156" s="161">
        <f t="shared" si="81"/>
        <v>410</v>
      </c>
      <c r="M156" s="162">
        <f t="shared" si="78"/>
        <v>2.466381147763166E-3</v>
      </c>
    </row>
    <row r="157" spans="2:13" x14ac:dyDescent="0.25">
      <c r="B157" s="160" t="s">
        <v>114</v>
      </c>
      <c r="C157" s="161">
        <v>546</v>
      </c>
      <c r="D157" s="161">
        <v>680</v>
      </c>
      <c r="E157" s="161">
        <v>495</v>
      </c>
      <c r="F157" s="161">
        <v>658</v>
      </c>
      <c r="G157" s="161">
        <v>707</v>
      </c>
      <c r="H157" s="161">
        <v>974</v>
      </c>
      <c r="I157" s="163">
        <f t="shared" si="82"/>
        <v>0.3776520509193777</v>
      </c>
      <c r="J157" s="162">
        <f t="shared" si="79"/>
        <v>0.43235294117647061</v>
      </c>
      <c r="K157" s="160">
        <f t="shared" si="80"/>
        <v>267</v>
      </c>
      <c r="L157" s="161">
        <f t="shared" si="81"/>
        <v>294</v>
      </c>
      <c r="M157" s="162">
        <f t="shared" si="78"/>
        <v>5.5582027716828404E-4</v>
      </c>
    </row>
    <row r="158" spans="2:13" x14ac:dyDescent="0.25">
      <c r="B158" s="160" t="s">
        <v>110</v>
      </c>
      <c r="C158" s="161">
        <v>470</v>
      </c>
      <c r="D158" s="161">
        <v>1068</v>
      </c>
      <c r="E158" s="161">
        <v>507</v>
      </c>
      <c r="F158" s="161">
        <v>892</v>
      </c>
      <c r="G158" s="161">
        <v>1053</v>
      </c>
      <c r="H158" s="161">
        <v>1131</v>
      </c>
      <c r="I158" s="163">
        <f t="shared" si="82"/>
        <v>7.4074074074074181E-2</v>
      </c>
      <c r="J158" s="162">
        <f t="shared" si="79"/>
        <v>5.8988764044943798E-2</v>
      </c>
      <c r="K158" s="160">
        <f t="shared" si="80"/>
        <v>78</v>
      </c>
      <c r="L158" s="161">
        <f t="shared" si="81"/>
        <v>63</v>
      </c>
      <c r="M158" s="162">
        <f t="shared" si="78"/>
        <v>6.4541348406296631E-4</v>
      </c>
    </row>
    <row r="159" spans="2:13" x14ac:dyDescent="0.25">
      <c r="B159" s="160" t="s">
        <v>119</v>
      </c>
      <c r="C159" s="161">
        <v>248</v>
      </c>
      <c r="D159" s="161">
        <v>244</v>
      </c>
      <c r="E159" s="161">
        <v>209</v>
      </c>
      <c r="F159" s="161">
        <v>236</v>
      </c>
      <c r="G159" s="161">
        <v>234</v>
      </c>
      <c r="H159" s="161">
        <v>258</v>
      </c>
      <c r="I159" s="163">
        <f t="shared" si="82"/>
        <v>0.10256410256410264</v>
      </c>
      <c r="J159" s="162">
        <f t="shared" si="79"/>
        <v>5.7377049180327822E-2</v>
      </c>
      <c r="K159" s="160">
        <f t="shared" si="80"/>
        <v>24</v>
      </c>
      <c r="L159" s="161">
        <f t="shared" si="81"/>
        <v>14</v>
      </c>
      <c r="M159" s="162">
        <f t="shared" si="78"/>
        <v>1.472296011390321E-4</v>
      </c>
    </row>
    <row r="160" spans="2:13" x14ac:dyDescent="0.25">
      <c r="B160" s="160" t="s">
        <v>122</v>
      </c>
      <c r="C160" s="161">
        <v>724</v>
      </c>
      <c r="D160" s="161">
        <v>521</v>
      </c>
      <c r="E160" s="161">
        <v>277</v>
      </c>
      <c r="F160" s="161">
        <v>368</v>
      </c>
      <c r="G160" s="161">
        <v>488</v>
      </c>
      <c r="H160" s="161">
        <v>364</v>
      </c>
      <c r="I160" s="163">
        <f t="shared" si="82"/>
        <v>-0.25409836065573765</v>
      </c>
      <c r="J160" s="162">
        <f t="shared" si="79"/>
        <v>-0.30134357005758161</v>
      </c>
      <c r="K160" s="160">
        <f t="shared" si="80"/>
        <v>-124</v>
      </c>
      <c r="L160" s="161">
        <f t="shared" si="81"/>
        <v>-157</v>
      </c>
      <c r="M160" s="162">
        <f t="shared" si="78"/>
        <v>2.0771928222716157E-4</v>
      </c>
    </row>
    <row r="161" spans="2:13" x14ac:dyDescent="0.25">
      <c r="B161" s="166" t="s">
        <v>136</v>
      </c>
      <c r="C161" s="167">
        <f t="shared" ref="C161:H161" si="83">C153-SUM(C154:C160)</f>
        <v>4883</v>
      </c>
      <c r="D161" s="167">
        <f t="shared" si="83"/>
        <v>6120</v>
      </c>
      <c r="E161" s="167">
        <f t="shared" si="83"/>
        <v>2606</v>
      </c>
      <c r="F161" s="167">
        <f t="shared" si="83"/>
        <v>4352</v>
      </c>
      <c r="G161" s="167">
        <f t="shared" si="83"/>
        <v>4754</v>
      </c>
      <c r="H161" s="167">
        <f t="shared" si="83"/>
        <v>6613</v>
      </c>
      <c r="I161" s="169">
        <f t="shared" si="82"/>
        <v>0.39103912494741278</v>
      </c>
      <c r="J161" s="168">
        <f t="shared" si="79"/>
        <v>8.0555555555555491E-2</v>
      </c>
      <c r="K161" s="166">
        <f>H161-G161</f>
        <v>1859</v>
      </c>
      <c r="L161" s="167">
        <f t="shared" si="81"/>
        <v>493</v>
      </c>
      <c r="M161" s="168">
        <f t="shared" si="78"/>
        <v>3.7737571795830207E-3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30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CF48C-F7B2-4E44-BEE3-589DADF29D8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5"/>
      <c r="D4" s="265"/>
      <c r="E4" s="265"/>
      <c r="F4" s="265"/>
      <c r="G4" s="265"/>
      <c r="H4" s="265"/>
      <c r="I4" s="265"/>
      <c r="J4" s="265"/>
      <c r="K4" s="140"/>
      <c r="L4" s="140"/>
      <c r="M4" s="140"/>
      <c r="P4" s="139" t="s">
        <v>257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35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35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250</v>
      </c>
      <c r="D7" s="170" t="s">
        <v>251</v>
      </c>
      <c r="E7" s="170" t="s">
        <v>252</v>
      </c>
      <c r="F7" s="170" t="s">
        <v>253</v>
      </c>
      <c r="G7" s="170" t="s">
        <v>254</v>
      </c>
      <c r="H7" s="170" t="s">
        <v>255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250</v>
      </c>
      <c r="R7" s="170" t="s">
        <v>251</v>
      </c>
      <c r="S7" s="170" t="s">
        <v>252</v>
      </c>
      <c r="T7" s="170" t="s">
        <v>253</v>
      </c>
      <c r="U7" s="170" t="s">
        <v>254</v>
      </c>
      <c r="V7" s="170" t="s">
        <v>255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35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36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87</v>
      </c>
      <c r="B9" s="152" t="s">
        <v>59</v>
      </c>
      <c r="C9" s="174">
        <f>C10+C13</f>
        <v>517335</v>
      </c>
      <c r="D9" s="174">
        <f t="shared" ref="D9:H9" si="0">D10+D13</f>
        <v>521220</v>
      </c>
      <c r="E9" s="174">
        <f t="shared" si="0"/>
        <v>222725</v>
      </c>
      <c r="F9" s="174">
        <f t="shared" si="0"/>
        <v>371854</v>
      </c>
      <c r="G9" s="174">
        <f t="shared" si="0"/>
        <v>437671</v>
      </c>
      <c r="H9" s="174">
        <f t="shared" si="0"/>
        <v>486833</v>
      </c>
      <c r="I9" s="175">
        <f>IFERROR(H9/G9-1,"-")</f>
        <v>0.11232638214549295</v>
      </c>
      <c r="J9" s="175">
        <f>IFERROR(H9/D9-1,"-")</f>
        <v>-6.5974060857219574E-2</v>
      </c>
      <c r="K9" s="174">
        <f>H9-G9</f>
        <v>49162</v>
      </c>
      <c r="L9" s="174">
        <f>H9-D9</f>
        <v>-34387</v>
      </c>
      <c r="M9" s="175">
        <f t="shared" ref="M9:M21" si="1">H9/H$9</f>
        <v>1</v>
      </c>
      <c r="P9" s="152" t="s">
        <v>59</v>
      </c>
      <c r="Q9" s="174">
        <f>Q10+Q13</f>
        <v>144608</v>
      </c>
      <c r="R9" s="174">
        <f t="shared" ref="R9:V9" si="2">R10+R13</f>
        <v>163396</v>
      </c>
      <c r="S9" s="174">
        <f t="shared" si="2"/>
        <v>64346</v>
      </c>
      <c r="T9" s="174">
        <f t="shared" si="2"/>
        <v>93344</v>
      </c>
      <c r="U9" s="174">
        <f t="shared" si="2"/>
        <v>135498</v>
      </c>
      <c r="V9" s="174">
        <f t="shared" si="2"/>
        <v>149077</v>
      </c>
      <c r="W9" s="175">
        <f>IFERROR(V9/U9-1,"-")</f>
        <v>0.10021550133581303</v>
      </c>
      <c r="X9" s="175">
        <f>IFERROR(V9/R9-1,"-")</f>
        <v>-8.763372420377491E-2</v>
      </c>
      <c r="Y9" s="174">
        <f>V9-U9</f>
        <v>13579</v>
      </c>
      <c r="Z9" s="174">
        <f>V9-R9</f>
        <v>-14319</v>
      </c>
      <c r="AA9" s="175">
        <f t="shared" ref="AA9:AA21" si="3">V9/V$9</f>
        <v>1</v>
      </c>
    </row>
    <row r="10" spans="1:27" x14ac:dyDescent="0.25">
      <c r="A10" s="159" t="s">
        <v>94</v>
      </c>
      <c r="B10" s="155" t="s">
        <v>88</v>
      </c>
      <c r="C10" s="156">
        <v>61211</v>
      </c>
      <c r="D10" s="156">
        <v>59366</v>
      </c>
      <c r="E10" s="156">
        <v>17411</v>
      </c>
      <c r="F10" s="156">
        <v>46553</v>
      </c>
      <c r="G10" s="156">
        <v>50491</v>
      </c>
      <c r="H10" s="156">
        <v>53360</v>
      </c>
      <c r="I10" s="158">
        <f>IFERROR(H10/G10-1,"-")</f>
        <v>5.6822007882592951E-2</v>
      </c>
      <c r="J10" s="157">
        <f t="shared" ref="J10:J21" si="4">IFERROR(H10/D10-1,"-")</f>
        <v>-0.1011690193039787</v>
      </c>
      <c r="K10" s="155">
        <f t="shared" ref="K10:K20" si="5">H10-G10</f>
        <v>2869</v>
      </c>
      <c r="L10" s="156">
        <f t="shared" ref="L10:L21" si="6">H10-D10</f>
        <v>-6006</v>
      </c>
      <c r="M10" s="157">
        <f t="shared" si="1"/>
        <v>0.10960637425975643</v>
      </c>
      <c r="P10" s="155" t="s">
        <v>88</v>
      </c>
      <c r="Q10" s="156">
        <v>7237</v>
      </c>
      <c r="R10" s="156">
        <v>11486</v>
      </c>
      <c r="S10" s="156">
        <v>3630</v>
      </c>
      <c r="T10" s="156">
        <v>10405</v>
      </c>
      <c r="U10" s="156">
        <v>12221</v>
      </c>
      <c r="V10" s="156">
        <v>11850</v>
      </c>
      <c r="W10" s="158">
        <f>IFERROR(V10/U10-1,"-")</f>
        <v>-3.035758121266674E-2</v>
      </c>
      <c r="X10" s="157">
        <f t="shared" ref="X10:X21" si="7">IFERROR(V10/R10-1,"-")</f>
        <v>3.1690753961344242E-2</v>
      </c>
      <c r="Y10" s="155">
        <f t="shared" ref="Y10:Y20" si="8">V10-U10</f>
        <v>-371</v>
      </c>
      <c r="Z10" s="156">
        <f t="shared" ref="Z10:Z21" si="9">V10-R10</f>
        <v>364</v>
      </c>
      <c r="AA10" s="157">
        <f t="shared" si="3"/>
        <v>7.9489123070627929E-2</v>
      </c>
    </row>
    <row r="11" spans="1:27" x14ac:dyDescent="0.25">
      <c r="A11" s="159" t="s">
        <v>91</v>
      </c>
      <c r="B11" s="160" t="s">
        <v>94</v>
      </c>
      <c r="C11" s="161">
        <v>29750</v>
      </c>
      <c r="D11" s="161">
        <v>28113</v>
      </c>
      <c r="E11" s="161">
        <v>10079</v>
      </c>
      <c r="F11" s="161">
        <v>27178</v>
      </c>
      <c r="G11" s="161">
        <v>27901</v>
      </c>
      <c r="H11" s="161">
        <v>25640</v>
      </c>
      <c r="I11" s="163">
        <f>IFERROR(H11/G11-1,"-")</f>
        <v>-8.1036521988459231E-2</v>
      </c>
      <c r="J11" s="162">
        <f t="shared" si="4"/>
        <v>-8.796642122861309E-2</v>
      </c>
      <c r="K11" s="160">
        <f t="shared" si="5"/>
        <v>-2261</v>
      </c>
      <c r="L11" s="161">
        <f t="shared" si="6"/>
        <v>-2473</v>
      </c>
      <c r="M11" s="162">
        <f t="shared" si="1"/>
        <v>5.2666930959897953E-2</v>
      </c>
      <c r="P11" s="160" t="s">
        <v>94</v>
      </c>
      <c r="Q11" s="161">
        <v>4800</v>
      </c>
      <c r="R11" s="161">
        <v>6458</v>
      </c>
      <c r="S11" s="161">
        <v>2906</v>
      </c>
      <c r="T11" s="161">
        <v>6134</v>
      </c>
      <c r="U11" s="161">
        <v>6493</v>
      </c>
      <c r="V11" s="161">
        <v>6081</v>
      </c>
      <c r="W11" s="163">
        <f>IFERROR(V11/U11-1,"-")</f>
        <v>-6.3452949330047748E-2</v>
      </c>
      <c r="X11" s="162">
        <f t="shared" si="7"/>
        <v>-5.8377206565500162E-2</v>
      </c>
      <c r="Y11" s="160">
        <f t="shared" si="8"/>
        <v>-412</v>
      </c>
      <c r="Z11" s="161">
        <f t="shared" si="9"/>
        <v>-377</v>
      </c>
      <c r="AA11" s="162">
        <f>V11/V$9</f>
        <v>4.079100062383869E-2</v>
      </c>
    </row>
    <row r="12" spans="1:27" x14ac:dyDescent="0.25">
      <c r="A12" s="1"/>
      <c r="B12" s="160" t="s">
        <v>91</v>
      </c>
      <c r="C12" s="161">
        <v>31461</v>
      </c>
      <c r="D12" s="161">
        <v>31253</v>
      </c>
      <c r="E12" s="161">
        <v>7332</v>
      </c>
      <c r="F12" s="161">
        <v>19375</v>
      </c>
      <c r="G12" s="161">
        <v>22590</v>
      </c>
      <c r="H12" s="161">
        <v>27720</v>
      </c>
      <c r="I12" s="163">
        <f>IFERROR(H12/G12-1,"-")</f>
        <v>0.22709163346613548</v>
      </c>
      <c r="J12" s="162">
        <f t="shared" si="4"/>
        <v>-0.11304514766582408</v>
      </c>
      <c r="K12" s="160">
        <f t="shared" si="5"/>
        <v>5130</v>
      </c>
      <c r="L12" s="161">
        <f t="shared" si="6"/>
        <v>-3533</v>
      </c>
      <c r="M12" s="162">
        <f t="shared" si="1"/>
        <v>5.6939443299858471E-2</v>
      </c>
      <c r="P12" s="160" t="s">
        <v>91</v>
      </c>
      <c r="Q12" s="161">
        <v>2437</v>
      </c>
      <c r="R12" s="161">
        <v>5028</v>
      </c>
      <c r="S12" s="161">
        <v>724</v>
      </c>
      <c r="T12" s="161">
        <v>4271</v>
      </c>
      <c r="U12" s="161">
        <v>5728</v>
      </c>
      <c r="V12" s="161">
        <v>5769</v>
      </c>
      <c r="W12" s="163">
        <f>IFERROR(V12/U12-1,"-")</f>
        <v>7.1578212290501764E-3</v>
      </c>
      <c r="X12" s="162">
        <f t="shared" si="7"/>
        <v>0.14737470167064437</v>
      </c>
      <c r="Y12" s="160">
        <f t="shared" si="8"/>
        <v>41</v>
      </c>
      <c r="Z12" s="161">
        <f t="shared" si="9"/>
        <v>741</v>
      </c>
      <c r="AA12" s="162">
        <f t="shared" si="3"/>
        <v>3.8698122446789246E-2</v>
      </c>
    </row>
    <row r="13" spans="1:27" s="54" customFormat="1" x14ac:dyDescent="0.25">
      <c r="B13" s="155" t="s">
        <v>98</v>
      </c>
      <c r="C13" s="156">
        <v>456124</v>
      </c>
      <c r="D13" s="156">
        <v>461854</v>
      </c>
      <c r="E13" s="156">
        <v>205314</v>
      </c>
      <c r="F13" s="156">
        <v>325301</v>
      </c>
      <c r="G13" s="156">
        <v>387180</v>
      </c>
      <c r="H13" s="156">
        <v>433473</v>
      </c>
      <c r="I13" s="158">
        <f>IFERROR(H13/G13-1,"-")</f>
        <v>0.11956454362312097</v>
      </c>
      <c r="J13" s="157">
        <f t="shared" si="4"/>
        <v>-6.145015524386499E-2</v>
      </c>
      <c r="K13" s="155">
        <f t="shared" si="5"/>
        <v>46293</v>
      </c>
      <c r="L13" s="156">
        <f t="shared" si="6"/>
        <v>-28381</v>
      </c>
      <c r="M13" s="157">
        <f t="shared" si="1"/>
        <v>0.89039362574024361</v>
      </c>
      <c r="P13" s="155" t="s">
        <v>98</v>
      </c>
      <c r="Q13" s="156">
        <v>137371</v>
      </c>
      <c r="R13" s="156">
        <v>151910</v>
      </c>
      <c r="S13" s="156">
        <v>60716</v>
      </c>
      <c r="T13" s="156">
        <v>82939</v>
      </c>
      <c r="U13" s="156">
        <v>123277</v>
      </c>
      <c r="V13" s="156">
        <v>137227</v>
      </c>
      <c r="W13" s="158">
        <f>IFERROR(V13/U13-1,"-")</f>
        <v>0.11315979460888892</v>
      </c>
      <c r="X13" s="157">
        <f t="shared" si="7"/>
        <v>-9.6655914686327393E-2</v>
      </c>
      <c r="Y13" s="155">
        <f t="shared" si="8"/>
        <v>13950</v>
      </c>
      <c r="Z13" s="156">
        <f t="shared" si="9"/>
        <v>-14683</v>
      </c>
      <c r="AA13" s="157">
        <f t="shared" si="3"/>
        <v>0.92051087692937206</v>
      </c>
    </row>
    <row r="14" spans="1:27" s="54" customFormat="1" x14ac:dyDescent="0.25">
      <c r="B14" s="160" t="s">
        <v>101</v>
      </c>
      <c r="C14" s="161">
        <v>218566</v>
      </c>
      <c r="D14" s="161">
        <v>238220</v>
      </c>
      <c r="E14" s="161">
        <v>88139</v>
      </c>
      <c r="F14" s="161">
        <v>139864</v>
      </c>
      <c r="G14" s="161">
        <v>181059</v>
      </c>
      <c r="H14" s="161">
        <v>213771</v>
      </c>
      <c r="I14" s="163">
        <f t="shared" ref="I14:I21" si="10">IFERROR(H14/G14-1,"-")</f>
        <v>0.18067038921014689</v>
      </c>
      <c r="J14" s="162">
        <f t="shared" si="4"/>
        <v>-0.1026320208210898</v>
      </c>
      <c r="K14" s="160">
        <f t="shared" si="5"/>
        <v>32712</v>
      </c>
      <c r="L14" s="161">
        <f t="shared" si="6"/>
        <v>-24449</v>
      </c>
      <c r="M14" s="162">
        <f t="shared" si="1"/>
        <v>0.43910540164697132</v>
      </c>
      <c r="P14" s="160" t="s">
        <v>101</v>
      </c>
      <c r="Q14" s="161">
        <v>79658</v>
      </c>
      <c r="R14" s="161">
        <v>96561</v>
      </c>
      <c r="S14" s="161">
        <v>32787</v>
      </c>
      <c r="T14" s="161">
        <v>39529</v>
      </c>
      <c r="U14" s="161">
        <v>65090</v>
      </c>
      <c r="V14" s="161">
        <v>76523</v>
      </c>
      <c r="W14" s="163">
        <f t="shared" ref="W14:W21" si="11">IFERROR(V14/U14-1,"-")</f>
        <v>0.17564910124443078</v>
      </c>
      <c r="X14" s="162">
        <f t="shared" si="7"/>
        <v>-0.20751649216557411</v>
      </c>
      <c r="Y14" s="160">
        <f t="shared" si="8"/>
        <v>11433</v>
      </c>
      <c r="Z14" s="161">
        <f t="shared" si="9"/>
        <v>-20038</v>
      </c>
      <c r="AA14" s="162">
        <f t="shared" si="3"/>
        <v>0.51331191263575204</v>
      </c>
    </row>
    <row r="15" spans="1:27" x14ac:dyDescent="0.25">
      <c r="A15" s="1"/>
      <c r="B15" s="160" t="s">
        <v>104</v>
      </c>
      <c r="C15" s="161">
        <v>38567</v>
      </c>
      <c r="D15" s="161">
        <v>31082</v>
      </c>
      <c r="E15" s="161">
        <v>14632</v>
      </c>
      <c r="F15" s="161">
        <v>19875</v>
      </c>
      <c r="G15" s="161">
        <v>21938</v>
      </c>
      <c r="H15" s="161">
        <v>25152</v>
      </c>
      <c r="I15" s="163">
        <f t="shared" si="10"/>
        <v>0.14650378338955239</v>
      </c>
      <c r="J15" s="162">
        <f t="shared" si="4"/>
        <v>-0.19078566372820283</v>
      </c>
      <c r="K15" s="160">
        <f t="shared" si="5"/>
        <v>3214</v>
      </c>
      <c r="L15" s="161">
        <f t="shared" si="6"/>
        <v>-5930</v>
      </c>
      <c r="M15" s="162">
        <f t="shared" si="1"/>
        <v>5.1664533833984137E-2</v>
      </c>
      <c r="P15" s="160" t="s">
        <v>104</v>
      </c>
      <c r="Q15" s="161">
        <v>11898</v>
      </c>
      <c r="R15" s="161">
        <v>10352</v>
      </c>
      <c r="S15" s="161">
        <v>5288</v>
      </c>
      <c r="T15" s="161">
        <v>5430</v>
      </c>
      <c r="U15" s="161">
        <v>6424</v>
      </c>
      <c r="V15" s="161">
        <v>7330</v>
      </c>
      <c r="W15" s="163">
        <f t="shared" si="11"/>
        <v>0.14103362391033625</v>
      </c>
      <c r="X15" s="162">
        <f t="shared" si="7"/>
        <v>-0.29192426584234932</v>
      </c>
      <c r="Y15" s="160">
        <f t="shared" si="8"/>
        <v>906</v>
      </c>
      <c r="Z15" s="161">
        <f t="shared" si="9"/>
        <v>-3022</v>
      </c>
      <c r="AA15" s="162">
        <f t="shared" si="3"/>
        <v>4.916922127491162E-2</v>
      </c>
    </row>
    <row r="16" spans="1:27" x14ac:dyDescent="0.25">
      <c r="A16" s="1"/>
      <c r="B16" s="160" t="s">
        <v>107</v>
      </c>
      <c r="C16" s="161">
        <v>13391</v>
      </c>
      <c r="D16" s="161">
        <v>10537</v>
      </c>
      <c r="E16" s="161">
        <v>5438</v>
      </c>
      <c r="F16" s="161">
        <v>13027</v>
      </c>
      <c r="G16" s="161">
        <v>15815</v>
      </c>
      <c r="H16" s="161">
        <v>17785</v>
      </c>
      <c r="I16" s="163">
        <f t="shared" si="10"/>
        <v>0.12456528612077133</v>
      </c>
      <c r="J16" s="162">
        <f t="shared" si="4"/>
        <v>0.6878618202524438</v>
      </c>
      <c r="K16" s="160">
        <f t="shared" si="5"/>
        <v>1970</v>
      </c>
      <c r="L16" s="161">
        <f t="shared" si="6"/>
        <v>7248</v>
      </c>
      <c r="M16" s="162">
        <f t="shared" si="1"/>
        <v>3.6532034599133581E-2</v>
      </c>
      <c r="P16" s="160" t="s">
        <v>107</v>
      </c>
      <c r="Q16" s="161">
        <v>2285</v>
      </c>
      <c r="R16" s="161">
        <v>3112</v>
      </c>
      <c r="S16" s="161">
        <v>1832</v>
      </c>
      <c r="T16" s="161">
        <v>4245</v>
      </c>
      <c r="U16" s="161">
        <v>6768</v>
      </c>
      <c r="V16" s="161">
        <v>8693</v>
      </c>
      <c r="W16" s="163">
        <f t="shared" si="11"/>
        <v>0.28442671394799057</v>
      </c>
      <c r="X16" s="162">
        <f t="shared" si="7"/>
        <v>1.7933804627249357</v>
      </c>
      <c r="Y16" s="160">
        <f t="shared" si="8"/>
        <v>1925</v>
      </c>
      <c r="Z16" s="161">
        <f t="shared" si="9"/>
        <v>5581</v>
      </c>
      <c r="AA16" s="162">
        <f t="shared" si="3"/>
        <v>5.8312147413752624E-2</v>
      </c>
    </row>
    <row r="17" spans="1:27" x14ac:dyDescent="0.25">
      <c r="A17" s="1"/>
      <c r="B17" s="160" t="s">
        <v>114</v>
      </c>
      <c r="C17" s="161">
        <v>19954</v>
      </c>
      <c r="D17" s="161">
        <v>18979</v>
      </c>
      <c r="E17" s="161">
        <v>8166</v>
      </c>
      <c r="F17" s="161">
        <v>20678</v>
      </c>
      <c r="G17" s="161">
        <v>17815</v>
      </c>
      <c r="H17" s="161">
        <v>19351</v>
      </c>
      <c r="I17" s="163">
        <f t="shared" si="10"/>
        <v>8.6219477968004554E-2</v>
      </c>
      <c r="J17" s="162">
        <f t="shared" si="4"/>
        <v>1.9600611201854745E-2</v>
      </c>
      <c r="K17" s="160">
        <f t="shared" si="5"/>
        <v>1536</v>
      </c>
      <c r="L17" s="161">
        <f t="shared" si="6"/>
        <v>372</v>
      </c>
      <c r="M17" s="162">
        <f t="shared" si="1"/>
        <v>3.9748743408930781E-2</v>
      </c>
      <c r="P17" s="160" t="s">
        <v>114</v>
      </c>
      <c r="Q17" s="161">
        <v>5309</v>
      </c>
      <c r="R17" s="161">
        <v>5634</v>
      </c>
      <c r="S17" s="161">
        <v>2275</v>
      </c>
      <c r="T17" s="161">
        <v>4881</v>
      </c>
      <c r="U17" s="161">
        <v>5557</v>
      </c>
      <c r="V17" s="161">
        <v>4713</v>
      </c>
      <c r="W17" s="163">
        <f t="shared" si="11"/>
        <v>-0.15188051106712253</v>
      </c>
      <c r="X17" s="162">
        <f t="shared" si="7"/>
        <v>-0.16347177848775296</v>
      </c>
      <c r="Y17" s="160">
        <f t="shared" si="8"/>
        <v>-844</v>
      </c>
      <c r="Z17" s="161">
        <f t="shared" si="9"/>
        <v>-921</v>
      </c>
      <c r="AA17" s="162">
        <f t="shared" si="3"/>
        <v>3.1614534770621892E-2</v>
      </c>
    </row>
    <row r="18" spans="1:27" x14ac:dyDescent="0.25">
      <c r="A18" s="1"/>
      <c r="B18" s="160" t="s">
        <v>110</v>
      </c>
      <c r="C18" s="161">
        <v>7079</v>
      </c>
      <c r="D18" s="161">
        <v>6038</v>
      </c>
      <c r="E18" s="161">
        <v>3282</v>
      </c>
      <c r="F18" s="161">
        <v>6270</v>
      </c>
      <c r="G18" s="161">
        <v>6495</v>
      </c>
      <c r="H18" s="161">
        <v>7630</v>
      </c>
      <c r="I18" s="163">
        <f t="shared" si="10"/>
        <v>0.17474980754426483</v>
      </c>
      <c r="J18" s="162">
        <f t="shared" si="4"/>
        <v>0.26366346472341839</v>
      </c>
      <c r="K18" s="160">
        <f t="shared" si="5"/>
        <v>1135</v>
      </c>
      <c r="L18" s="161">
        <f t="shared" si="6"/>
        <v>1592</v>
      </c>
      <c r="M18" s="162">
        <f t="shared" si="1"/>
        <v>1.5672725554759025E-2</v>
      </c>
      <c r="P18" s="160" t="s">
        <v>110</v>
      </c>
      <c r="Q18" s="161">
        <v>2023</v>
      </c>
      <c r="R18" s="161">
        <v>2007</v>
      </c>
      <c r="S18" s="161">
        <v>1200</v>
      </c>
      <c r="T18" s="161">
        <v>2109</v>
      </c>
      <c r="U18" s="161">
        <v>2232</v>
      </c>
      <c r="V18" s="161">
        <v>2348</v>
      </c>
      <c r="W18" s="163">
        <f t="shared" si="11"/>
        <v>5.1971326164874654E-2</v>
      </c>
      <c r="X18" s="162">
        <f t="shared" si="7"/>
        <v>0.16990533134030894</v>
      </c>
      <c r="Y18" s="160">
        <f t="shared" si="8"/>
        <v>116</v>
      </c>
      <c r="Z18" s="161">
        <f t="shared" si="9"/>
        <v>341</v>
      </c>
      <c r="AA18" s="162">
        <f t="shared" si="3"/>
        <v>1.5750249870872101E-2</v>
      </c>
    </row>
    <row r="19" spans="1:27" x14ac:dyDescent="0.25">
      <c r="A19" s="159" t="s">
        <v>135</v>
      </c>
      <c r="B19" s="160" t="s">
        <v>119</v>
      </c>
      <c r="C19" s="161">
        <v>14975</v>
      </c>
      <c r="D19" s="161">
        <v>16973</v>
      </c>
      <c r="E19" s="161">
        <v>10352</v>
      </c>
      <c r="F19" s="161">
        <v>10987</v>
      </c>
      <c r="G19" s="161">
        <v>13556</v>
      </c>
      <c r="H19" s="161">
        <v>12260</v>
      </c>
      <c r="I19" s="163">
        <f t="shared" si="10"/>
        <v>-9.5603422838595464E-2</v>
      </c>
      <c r="J19" s="162">
        <f t="shared" si="4"/>
        <v>-0.27767630943262833</v>
      </c>
      <c r="K19" s="160">
        <f t="shared" si="5"/>
        <v>-1296</v>
      </c>
      <c r="L19" s="161">
        <f t="shared" si="6"/>
        <v>-4713</v>
      </c>
      <c r="M19" s="162">
        <f t="shared" si="1"/>
        <v>2.5183173696113451E-2</v>
      </c>
      <c r="P19" s="160" t="s">
        <v>119</v>
      </c>
      <c r="Q19" s="161">
        <v>2020</v>
      </c>
      <c r="R19" s="161">
        <v>2391</v>
      </c>
      <c r="S19" s="161">
        <v>1994</v>
      </c>
      <c r="T19" s="161">
        <v>1352</v>
      </c>
      <c r="U19" s="161">
        <v>2266</v>
      </c>
      <c r="V19" s="161">
        <v>1743</v>
      </c>
      <c r="W19" s="163">
        <f t="shared" si="11"/>
        <v>-0.23080317740511913</v>
      </c>
      <c r="X19" s="162">
        <f t="shared" si="7"/>
        <v>-0.27101631116687575</v>
      </c>
      <c r="Y19" s="160">
        <f t="shared" si="8"/>
        <v>-523</v>
      </c>
      <c r="Z19" s="161">
        <f t="shared" si="9"/>
        <v>-648</v>
      </c>
      <c r="AA19" s="162">
        <f t="shared" si="3"/>
        <v>1.1691944431401223E-2</v>
      </c>
    </row>
    <row r="20" spans="1:27" x14ac:dyDescent="0.25">
      <c r="A20" s="165" t="s">
        <v>136</v>
      </c>
      <c r="B20" s="160" t="s">
        <v>122</v>
      </c>
      <c r="C20" s="161">
        <v>29723</v>
      </c>
      <c r="D20" s="161">
        <v>24144</v>
      </c>
      <c r="E20" s="161">
        <v>16006</v>
      </c>
      <c r="F20" s="161">
        <v>10360</v>
      </c>
      <c r="G20" s="161">
        <v>13679</v>
      </c>
      <c r="H20" s="161">
        <v>16333</v>
      </c>
      <c r="I20" s="163">
        <f t="shared" si="10"/>
        <v>0.19402003070399876</v>
      </c>
      <c r="J20" s="162">
        <f t="shared" si="4"/>
        <v>-0.32351722995361165</v>
      </c>
      <c r="K20" s="160">
        <f t="shared" si="5"/>
        <v>2654</v>
      </c>
      <c r="L20" s="161">
        <f t="shared" si="6"/>
        <v>-7811</v>
      </c>
      <c r="M20" s="162">
        <f t="shared" si="1"/>
        <v>3.354949233104576E-2</v>
      </c>
      <c r="P20" s="160" t="s">
        <v>122</v>
      </c>
      <c r="Q20" s="161">
        <v>3651</v>
      </c>
      <c r="R20" s="161">
        <v>2829</v>
      </c>
      <c r="S20" s="161">
        <v>1701</v>
      </c>
      <c r="T20" s="161">
        <v>811</v>
      </c>
      <c r="U20" s="161">
        <v>1891</v>
      </c>
      <c r="V20" s="161">
        <v>2106</v>
      </c>
      <c r="W20" s="163">
        <f t="shared" si="11"/>
        <v>0.11369645690111052</v>
      </c>
      <c r="X20" s="162">
        <f t="shared" si="7"/>
        <v>-0.25556733828207845</v>
      </c>
      <c r="Y20" s="160">
        <f t="shared" si="8"/>
        <v>215</v>
      </c>
      <c r="Z20" s="161">
        <f t="shared" si="9"/>
        <v>-723</v>
      </c>
      <c r="AA20" s="162">
        <f t="shared" si="3"/>
        <v>1.4126927695083748E-2</v>
      </c>
    </row>
    <row r="21" spans="1:27" x14ac:dyDescent="0.25">
      <c r="B21" s="166" t="s">
        <v>136</v>
      </c>
      <c r="C21" s="167">
        <f t="shared" ref="C21:H21" si="12">C13-SUM(C14:C20)</f>
        <v>113869</v>
      </c>
      <c r="D21" s="167">
        <f t="shared" si="12"/>
        <v>115881</v>
      </c>
      <c r="E21" s="167">
        <f t="shared" si="12"/>
        <v>59299</v>
      </c>
      <c r="F21" s="167">
        <f t="shared" si="12"/>
        <v>104240</v>
      </c>
      <c r="G21" s="167">
        <f t="shared" si="12"/>
        <v>116823</v>
      </c>
      <c r="H21" s="167">
        <f t="shared" si="12"/>
        <v>121191</v>
      </c>
      <c r="I21" s="169">
        <f t="shared" si="10"/>
        <v>3.7389897537299932E-2</v>
      </c>
      <c r="J21" s="168">
        <f t="shared" si="4"/>
        <v>4.5822870013203287E-2</v>
      </c>
      <c r="K21" s="166">
        <f>H21-G21</f>
        <v>4368</v>
      </c>
      <c r="L21" s="167">
        <f t="shared" si="6"/>
        <v>5310</v>
      </c>
      <c r="M21" s="168">
        <f t="shared" si="1"/>
        <v>0.2489375206693055</v>
      </c>
      <c r="P21" s="166" t="s">
        <v>136</v>
      </c>
      <c r="Q21" s="167">
        <f t="shared" ref="Q21:V21" si="13">Q13-SUM(Q14:Q20)</f>
        <v>30527</v>
      </c>
      <c r="R21" s="167">
        <f t="shared" si="13"/>
        <v>29024</v>
      </c>
      <c r="S21" s="167">
        <f t="shared" si="13"/>
        <v>13639</v>
      </c>
      <c r="T21" s="167">
        <f t="shared" si="13"/>
        <v>24582</v>
      </c>
      <c r="U21" s="167">
        <f t="shared" si="13"/>
        <v>33049</v>
      </c>
      <c r="V21" s="167">
        <f t="shared" si="13"/>
        <v>33771</v>
      </c>
      <c r="W21" s="169">
        <f t="shared" si="11"/>
        <v>2.1846349360041151E-2</v>
      </c>
      <c r="X21" s="168">
        <f t="shared" si="7"/>
        <v>0.16355429988974635</v>
      </c>
      <c r="Y21" s="166">
        <f>V21-U21</f>
        <v>722</v>
      </c>
      <c r="Z21" s="167">
        <f t="shared" si="9"/>
        <v>4747</v>
      </c>
      <c r="AA21" s="168">
        <f t="shared" si="3"/>
        <v>0.22653393883697687</v>
      </c>
    </row>
    <row r="22" spans="1:27" x14ac:dyDescent="0.25">
      <c r="B22" s="151" t="s">
        <v>36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59</v>
      </c>
      <c r="C23" s="174">
        <f>C24+C27</f>
        <v>144608</v>
      </c>
      <c r="D23" s="174">
        <f t="shared" ref="D23:H23" si="14">D24+D27</f>
        <v>163396</v>
      </c>
      <c r="E23" s="174">
        <f t="shared" si="14"/>
        <v>64346</v>
      </c>
      <c r="F23" s="174">
        <f t="shared" si="14"/>
        <v>93344</v>
      </c>
      <c r="G23" s="174">
        <f t="shared" si="14"/>
        <v>135498</v>
      </c>
      <c r="H23" s="174">
        <f t="shared" si="14"/>
        <v>149077</v>
      </c>
      <c r="I23" s="175">
        <f>IFERROR(H23/G23-1,"-")</f>
        <v>0.10021550133581303</v>
      </c>
      <c r="J23" s="175">
        <f>IFERROR(H23/D23-1,"-")</f>
        <v>-8.763372420377491E-2</v>
      </c>
      <c r="K23" s="174">
        <f>H23-G23</f>
        <v>13579</v>
      </c>
      <c r="L23" s="174">
        <f>H23-D23</f>
        <v>-14319</v>
      </c>
      <c r="M23" s="175">
        <f t="shared" ref="M23:M35" si="15">H23/H$9</f>
        <v>0.30621794331937235</v>
      </c>
    </row>
    <row r="24" spans="1:27" x14ac:dyDescent="0.25">
      <c r="B24" s="155" t="s">
        <v>88</v>
      </c>
      <c r="C24" s="156">
        <v>7237</v>
      </c>
      <c r="D24" s="156">
        <v>11486</v>
      </c>
      <c r="E24" s="156">
        <v>3630</v>
      </c>
      <c r="F24" s="156">
        <v>10405</v>
      </c>
      <c r="G24" s="156">
        <v>12221</v>
      </c>
      <c r="H24" s="156">
        <v>11850</v>
      </c>
      <c r="I24" s="158">
        <f>IFERROR(H24/G24-1,"-")</f>
        <v>-3.035758121266674E-2</v>
      </c>
      <c r="J24" s="157">
        <f t="shared" ref="J24:J35" si="16">IFERROR(H24/D24-1,"-")</f>
        <v>3.1690753961344242E-2</v>
      </c>
      <c r="K24" s="155">
        <f t="shared" ref="K24:K34" si="17">H24-G24</f>
        <v>-371</v>
      </c>
      <c r="L24" s="156">
        <f t="shared" ref="L24:L35" si="18">H24-D24</f>
        <v>364</v>
      </c>
      <c r="M24" s="157">
        <f t="shared" si="15"/>
        <v>2.4340995782948158E-2</v>
      </c>
    </row>
    <row r="25" spans="1:27" x14ac:dyDescent="0.25">
      <c r="B25" s="160" t="s">
        <v>94</v>
      </c>
      <c r="C25" s="161">
        <v>4800</v>
      </c>
      <c r="D25" s="161">
        <v>6458</v>
      </c>
      <c r="E25" s="161">
        <v>2906</v>
      </c>
      <c r="F25" s="161">
        <v>6134</v>
      </c>
      <c r="G25" s="161">
        <v>6493</v>
      </c>
      <c r="H25" s="161">
        <v>6081</v>
      </c>
      <c r="I25" s="163">
        <f>IFERROR(H25/G25-1,"-")</f>
        <v>-6.3452949330047748E-2</v>
      </c>
      <c r="J25" s="162">
        <f t="shared" si="16"/>
        <v>-5.8377206565500162E-2</v>
      </c>
      <c r="K25" s="160">
        <f t="shared" si="17"/>
        <v>-412</v>
      </c>
      <c r="L25" s="161">
        <f t="shared" si="18"/>
        <v>-377</v>
      </c>
      <c r="M25" s="162">
        <f t="shared" si="15"/>
        <v>1.2490936316971117E-2</v>
      </c>
    </row>
    <row r="26" spans="1:27" x14ac:dyDescent="0.25">
      <c r="B26" s="160" t="s">
        <v>91</v>
      </c>
      <c r="C26" s="161">
        <v>2437</v>
      </c>
      <c r="D26" s="161">
        <v>5028</v>
      </c>
      <c r="E26" s="161">
        <v>724</v>
      </c>
      <c r="F26" s="161">
        <v>4271</v>
      </c>
      <c r="G26" s="161">
        <v>5728</v>
      </c>
      <c r="H26" s="161">
        <v>5769</v>
      </c>
      <c r="I26" s="163">
        <f>IFERROR(H26/G26-1,"-")</f>
        <v>7.1578212290501764E-3</v>
      </c>
      <c r="J26" s="162">
        <f t="shared" si="16"/>
        <v>0.14737470167064437</v>
      </c>
      <c r="K26" s="160">
        <f t="shared" si="17"/>
        <v>41</v>
      </c>
      <c r="L26" s="161">
        <f t="shared" si="18"/>
        <v>741</v>
      </c>
      <c r="M26" s="162">
        <f t="shared" si="15"/>
        <v>1.185005946597704E-2</v>
      </c>
    </row>
    <row r="27" spans="1:27" x14ac:dyDescent="0.25">
      <c r="B27" s="155" t="s">
        <v>98</v>
      </c>
      <c r="C27" s="156">
        <v>137371</v>
      </c>
      <c r="D27" s="156">
        <v>151910</v>
      </c>
      <c r="E27" s="156">
        <v>60716</v>
      </c>
      <c r="F27" s="156">
        <v>82939</v>
      </c>
      <c r="G27" s="156">
        <v>123277</v>
      </c>
      <c r="H27" s="156">
        <v>137227</v>
      </c>
      <c r="I27" s="158">
        <f>IFERROR(H27/G27-1,"-")</f>
        <v>0.11315979460888892</v>
      </c>
      <c r="J27" s="157">
        <f t="shared" si="16"/>
        <v>-9.6655914686327393E-2</v>
      </c>
      <c r="K27" s="155">
        <f t="shared" si="17"/>
        <v>13950</v>
      </c>
      <c r="L27" s="156">
        <f t="shared" si="18"/>
        <v>-14683</v>
      </c>
      <c r="M27" s="157">
        <f t="shared" si="15"/>
        <v>0.28187694753642417</v>
      </c>
    </row>
    <row r="28" spans="1:27" x14ac:dyDescent="0.25">
      <c r="B28" s="160" t="s">
        <v>101</v>
      </c>
      <c r="C28" s="161">
        <v>79658</v>
      </c>
      <c r="D28" s="161">
        <v>96561</v>
      </c>
      <c r="E28" s="161">
        <v>32787</v>
      </c>
      <c r="F28" s="161">
        <v>39529</v>
      </c>
      <c r="G28" s="161">
        <v>65090</v>
      </c>
      <c r="H28" s="161">
        <v>76523</v>
      </c>
      <c r="I28" s="163">
        <f t="shared" ref="I28:I35" si="19">IFERROR(H28/G28-1,"-")</f>
        <v>0.17564910124443078</v>
      </c>
      <c r="J28" s="162">
        <f t="shared" si="16"/>
        <v>-0.20751649216557411</v>
      </c>
      <c r="K28" s="160">
        <f t="shared" si="17"/>
        <v>11433</v>
      </c>
      <c r="L28" s="161">
        <f t="shared" si="18"/>
        <v>-20038</v>
      </c>
      <c r="M28" s="162">
        <f t="shared" si="15"/>
        <v>0.1571853181686533</v>
      </c>
    </row>
    <row r="29" spans="1:27" x14ac:dyDescent="0.25">
      <c r="B29" s="160" t="s">
        <v>104</v>
      </c>
      <c r="C29" s="161">
        <v>11898</v>
      </c>
      <c r="D29" s="161">
        <v>10352</v>
      </c>
      <c r="E29" s="161">
        <v>5288</v>
      </c>
      <c r="F29" s="161">
        <v>5430</v>
      </c>
      <c r="G29" s="161">
        <v>6424</v>
      </c>
      <c r="H29" s="161">
        <v>7330</v>
      </c>
      <c r="I29" s="163">
        <f t="shared" si="19"/>
        <v>0.14103362391033625</v>
      </c>
      <c r="J29" s="162">
        <f t="shared" si="16"/>
        <v>-0.29192426584234932</v>
      </c>
      <c r="K29" s="160">
        <f t="shared" si="17"/>
        <v>906</v>
      </c>
      <c r="L29" s="161">
        <f t="shared" si="18"/>
        <v>-3022</v>
      </c>
      <c r="M29" s="162">
        <f t="shared" si="15"/>
        <v>1.5056497813418564E-2</v>
      </c>
    </row>
    <row r="30" spans="1:27" x14ac:dyDescent="0.25">
      <c r="B30" s="160" t="s">
        <v>107</v>
      </c>
      <c r="C30" s="161">
        <v>2285</v>
      </c>
      <c r="D30" s="161">
        <v>3112</v>
      </c>
      <c r="E30" s="161">
        <v>1832</v>
      </c>
      <c r="F30" s="161">
        <v>4245</v>
      </c>
      <c r="G30" s="161">
        <v>6768</v>
      </c>
      <c r="H30" s="161">
        <v>8693</v>
      </c>
      <c r="I30" s="163">
        <f t="shared" si="19"/>
        <v>0.28442671394799057</v>
      </c>
      <c r="J30" s="162">
        <f t="shared" si="16"/>
        <v>1.7933804627249357</v>
      </c>
      <c r="K30" s="160">
        <f t="shared" si="17"/>
        <v>1925</v>
      </c>
      <c r="L30" s="161">
        <f t="shared" si="18"/>
        <v>5581</v>
      </c>
      <c r="M30" s="162">
        <f t="shared" si="15"/>
        <v>1.7856225851575386E-2</v>
      </c>
    </row>
    <row r="31" spans="1:27" x14ac:dyDescent="0.25">
      <c r="B31" s="160" t="s">
        <v>114</v>
      </c>
      <c r="C31" s="161">
        <v>5309</v>
      </c>
      <c r="D31" s="161">
        <v>5634</v>
      </c>
      <c r="E31" s="161">
        <v>2275</v>
      </c>
      <c r="F31" s="161">
        <v>4881</v>
      </c>
      <c r="G31" s="161">
        <v>5557</v>
      </c>
      <c r="H31" s="161">
        <v>4713</v>
      </c>
      <c r="I31" s="163">
        <f t="shared" si="19"/>
        <v>-0.15188051106712253</v>
      </c>
      <c r="J31" s="162">
        <f t="shared" si="16"/>
        <v>-0.16347177848775296</v>
      </c>
      <c r="K31" s="160">
        <f t="shared" si="17"/>
        <v>-844</v>
      </c>
      <c r="L31" s="161">
        <f t="shared" si="18"/>
        <v>-921</v>
      </c>
      <c r="M31" s="162">
        <f t="shared" si="15"/>
        <v>9.6809378164586218E-3</v>
      </c>
    </row>
    <row r="32" spans="1:27" x14ac:dyDescent="0.25">
      <c r="B32" s="160" t="s">
        <v>110</v>
      </c>
      <c r="C32" s="161">
        <v>2023</v>
      </c>
      <c r="D32" s="161">
        <v>2007</v>
      </c>
      <c r="E32" s="161">
        <v>1200</v>
      </c>
      <c r="F32" s="161">
        <v>2109</v>
      </c>
      <c r="G32" s="161">
        <v>2232</v>
      </c>
      <c r="H32" s="161">
        <v>2348</v>
      </c>
      <c r="I32" s="163">
        <f t="shared" si="19"/>
        <v>5.1971326164874654E-2</v>
      </c>
      <c r="J32" s="162">
        <f t="shared" si="16"/>
        <v>0.16990533134030894</v>
      </c>
      <c r="K32" s="160">
        <f t="shared" si="17"/>
        <v>116</v>
      </c>
      <c r="L32" s="161">
        <f t="shared" si="18"/>
        <v>341</v>
      </c>
      <c r="M32" s="162">
        <f t="shared" si="15"/>
        <v>4.823009122224664E-3</v>
      </c>
    </row>
    <row r="33" spans="2:13" x14ac:dyDescent="0.25">
      <c r="B33" s="160" t="s">
        <v>119</v>
      </c>
      <c r="C33" s="161">
        <v>2020</v>
      </c>
      <c r="D33" s="161">
        <v>2391</v>
      </c>
      <c r="E33" s="161">
        <v>1994</v>
      </c>
      <c r="F33" s="161">
        <v>1352</v>
      </c>
      <c r="G33" s="161">
        <v>2266</v>
      </c>
      <c r="H33" s="161">
        <v>1743</v>
      </c>
      <c r="I33" s="163">
        <f t="shared" si="19"/>
        <v>-0.23080317740511913</v>
      </c>
      <c r="J33" s="162">
        <f t="shared" si="16"/>
        <v>-0.27101631116687575</v>
      </c>
      <c r="K33" s="160">
        <f t="shared" si="17"/>
        <v>-523</v>
      </c>
      <c r="L33" s="161">
        <f t="shared" si="18"/>
        <v>-648</v>
      </c>
      <c r="M33" s="162">
        <f t="shared" si="15"/>
        <v>3.5802831771880707E-3</v>
      </c>
    </row>
    <row r="34" spans="2:13" x14ac:dyDescent="0.25">
      <c r="B34" s="160" t="s">
        <v>122</v>
      </c>
      <c r="C34" s="161">
        <v>3651</v>
      </c>
      <c r="D34" s="161">
        <v>2829</v>
      </c>
      <c r="E34" s="161">
        <v>1701</v>
      </c>
      <c r="F34" s="161">
        <v>811</v>
      </c>
      <c r="G34" s="161">
        <v>1891</v>
      </c>
      <c r="H34" s="161">
        <v>2106</v>
      </c>
      <c r="I34" s="163">
        <f t="shared" si="19"/>
        <v>0.11369645690111052</v>
      </c>
      <c r="J34" s="162">
        <f t="shared" si="16"/>
        <v>-0.25556733828207845</v>
      </c>
      <c r="K34" s="160">
        <f t="shared" si="17"/>
        <v>215</v>
      </c>
      <c r="L34" s="161">
        <f t="shared" si="18"/>
        <v>-723</v>
      </c>
      <c r="M34" s="162">
        <f t="shared" si="15"/>
        <v>4.3259187442100267E-3</v>
      </c>
    </row>
    <row r="35" spans="2:13" x14ac:dyDescent="0.25">
      <c r="B35" s="166" t="s">
        <v>136</v>
      </c>
      <c r="C35" s="167">
        <f t="shared" ref="C35:H35" si="20">C27-SUM(C28:C34)</f>
        <v>30527</v>
      </c>
      <c r="D35" s="167">
        <f t="shared" si="20"/>
        <v>29024</v>
      </c>
      <c r="E35" s="167">
        <f t="shared" si="20"/>
        <v>13639</v>
      </c>
      <c r="F35" s="167">
        <f t="shared" si="20"/>
        <v>24582</v>
      </c>
      <c r="G35" s="167">
        <f t="shared" si="20"/>
        <v>33049</v>
      </c>
      <c r="H35" s="167">
        <f t="shared" si="20"/>
        <v>33771</v>
      </c>
      <c r="I35" s="169">
        <f t="shared" si="19"/>
        <v>2.1846349360041151E-2</v>
      </c>
      <c r="J35" s="168">
        <f t="shared" si="16"/>
        <v>0.16355429988974635</v>
      </c>
      <c r="K35" s="166">
        <f>H35-G35</f>
        <v>722</v>
      </c>
      <c r="L35" s="167">
        <f t="shared" si="18"/>
        <v>4747</v>
      </c>
      <c r="M35" s="168">
        <f t="shared" si="15"/>
        <v>6.9368756842695542E-2</v>
      </c>
    </row>
    <row r="36" spans="2:13" x14ac:dyDescent="0.25">
      <c r="B36" s="151" t="s">
        <v>37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59</v>
      </c>
      <c r="C37" s="174">
        <f>C38+C41</f>
        <v>239446</v>
      </c>
      <c r="D37" s="174">
        <f t="shared" ref="D37:H37" si="21">D38+D41</f>
        <v>239577</v>
      </c>
      <c r="E37" s="174">
        <f t="shared" si="21"/>
        <v>102171</v>
      </c>
      <c r="F37" s="174">
        <f t="shared" si="21"/>
        <v>196098</v>
      </c>
      <c r="G37" s="174">
        <f t="shared" si="21"/>
        <v>204306</v>
      </c>
      <c r="H37" s="174">
        <f t="shared" si="21"/>
        <v>219623</v>
      </c>
      <c r="I37" s="175">
        <f>IFERROR(H37/G37-1,"-")</f>
        <v>7.4970877017806581E-2</v>
      </c>
      <c r="J37" s="175">
        <f>IFERROR(H37/D37-1,"-")</f>
        <v>-8.3288462581967426E-2</v>
      </c>
      <c r="K37" s="174">
        <f>H37-G37</f>
        <v>15317</v>
      </c>
      <c r="L37" s="174">
        <f>H37-D37</f>
        <v>-19954</v>
      </c>
      <c r="M37" s="175">
        <f t="shared" ref="M37:M49" si="22">H37/H$9</f>
        <v>0.45112595078805257</v>
      </c>
    </row>
    <row r="38" spans="2:13" x14ac:dyDescent="0.25">
      <c r="B38" s="155" t="s">
        <v>88</v>
      </c>
      <c r="C38" s="156">
        <v>18964</v>
      </c>
      <c r="D38" s="156">
        <v>14368</v>
      </c>
      <c r="E38" s="156">
        <v>4287</v>
      </c>
      <c r="F38" s="156">
        <v>12609</v>
      </c>
      <c r="G38" s="156">
        <v>10643</v>
      </c>
      <c r="H38" s="156">
        <v>10511</v>
      </c>
      <c r="I38" s="158">
        <f>IFERROR(H38/G38-1,"-")</f>
        <v>-1.2402518087005543E-2</v>
      </c>
      <c r="J38" s="157">
        <f t="shared" ref="J38:J49" si="23">IFERROR(H38/D38-1,"-")</f>
        <v>-0.26844376391982183</v>
      </c>
      <c r="K38" s="155">
        <f t="shared" ref="K38:K48" si="24">H38-G38</f>
        <v>-132</v>
      </c>
      <c r="L38" s="156">
        <f t="shared" ref="L38:L49" si="25">H38-D38</f>
        <v>-3857</v>
      </c>
      <c r="M38" s="157">
        <f t="shared" si="22"/>
        <v>2.1590565964098571E-2</v>
      </c>
    </row>
    <row r="39" spans="2:13" x14ac:dyDescent="0.25">
      <c r="B39" s="160" t="s">
        <v>94</v>
      </c>
      <c r="C39" s="161">
        <v>9393</v>
      </c>
      <c r="D39" s="161">
        <v>9206</v>
      </c>
      <c r="E39" s="161">
        <v>3014</v>
      </c>
      <c r="F39" s="161">
        <v>9181</v>
      </c>
      <c r="G39" s="161">
        <v>6542</v>
      </c>
      <c r="H39" s="161">
        <v>5341</v>
      </c>
      <c r="I39" s="163">
        <f>IFERROR(H39/G39-1,"-")</f>
        <v>-0.18358300214001833</v>
      </c>
      <c r="J39" s="162">
        <f t="shared" si="23"/>
        <v>-0.41983489028894194</v>
      </c>
      <c r="K39" s="160">
        <f t="shared" si="24"/>
        <v>-1201</v>
      </c>
      <c r="L39" s="161">
        <f t="shared" si="25"/>
        <v>-3865</v>
      </c>
      <c r="M39" s="162">
        <f t="shared" si="22"/>
        <v>1.0970907888331317E-2</v>
      </c>
    </row>
    <row r="40" spans="2:13" x14ac:dyDescent="0.25">
      <c r="B40" s="160" t="s">
        <v>91</v>
      </c>
      <c r="C40" s="161">
        <v>9571</v>
      </c>
      <c r="D40" s="161">
        <v>5162</v>
      </c>
      <c r="E40" s="161">
        <v>1273</v>
      </c>
      <c r="F40" s="161">
        <v>3428</v>
      </c>
      <c r="G40" s="161">
        <v>4101</v>
      </c>
      <c r="H40" s="161">
        <v>5170</v>
      </c>
      <c r="I40" s="163">
        <f>IFERROR(H40/G40-1,"-")</f>
        <v>0.26066812972445752</v>
      </c>
      <c r="J40" s="162">
        <f t="shared" si="23"/>
        <v>1.5497869043006318E-3</v>
      </c>
      <c r="K40" s="160">
        <f t="shared" si="24"/>
        <v>1069</v>
      </c>
      <c r="L40" s="161">
        <f t="shared" si="25"/>
        <v>8</v>
      </c>
      <c r="M40" s="162">
        <f t="shared" si="22"/>
        <v>1.0619658075767254E-2</v>
      </c>
    </row>
    <row r="41" spans="2:13" x14ac:dyDescent="0.25">
      <c r="B41" s="155" t="s">
        <v>98</v>
      </c>
      <c r="C41" s="156">
        <v>220482</v>
      </c>
      <c r="D41" s="156">
        <v>225209</v>
      </c>
      <c r="E41" s="156">
        <v>97884</v>
      </c>
      <c r="F41" s="156">
        <v>183489</v>
      </c>
      <c r="G41" s="156">
        <v>193663</v>
      </c>
      <c r="H41" s="156">
        <v>209112</v>
      </c>
      <c r="I41" s="158">
        <f>IFERROR(H41/G41-1,"-")</f>
        <v>7.977259466186104E-2</v>
      </c>
      <c r="J41" s="157">
        <f t="shared" si="23"/>
        <v>-7.1475829118729739E-2</v>
      </c>
      <c r="K41" s="155">
        <f t="shared" si="24"/>
        <v>15449</v>
      </c>
      <c r="L41" s="156">
        <f t="shared" si="25"/>
        <v>-16097</v>
      </c>
      <c r="M41" s="157">
        <f t="shared" si="22"/>
        <v>0.42953538482395398</v>
      </c>
    </row>
    <row r="42" spans="2:13" x14ac:dyDescent="0.25">
      <c r="B42" s="160" t="s">
        <v>101</v>
      </c>
      <c r="C42" s="161">
        <v>103815</v>
      </c>
      <c r="D42" s="161">
        <v>114533</v>
      </c>
      <c r="E42" s="161">
        <v>40531</v>
      </c>
      <c r="F42" s="161">
        <v>84219</v>
      </c>
      <c r="G42" s="161">
        <v>97787</v>
      </c>
      <c r="H42" s="161">
        <v>107454</v>
      </c>
      <c r="I42" s="163">
        <f t="shared" ref="I42:I49" si="26">IFERROR(H42/G42-1,"-")</f>
        <v>9.8857721374006724E-2</v>
      </c>
      <c r="J42" s="162">
        <f t="shared" si="23"/>
        <v>-6.1807513991600671E-2</v>
      </c>
      <c r="K42" s="160">
        <f t="shared" si="24"/>
        <v>9667</v>
      </c>
      <c r="L42" s="161">
        <f t="shared" si="25"/>
        <v>-7079</v>
      </c>
      <c r="M42" s="162">
        <f t="shared" si="22"/>
        <v>0.22072045239332586</v>
      </c>
    </row>
    <row r="43" spans="2:13" x14ac:dyDescent="0.25">
      <c r="B43" s="160" t="s">
        <v>104</v>
      </c>
      <c r="C43" s="161">
        <v>9392</v>
      </c>
      <c r="D43" s="161">
        <v>6604</v>
      </c>
      <c r="E43" s="161">
        <v>3224</v>
      </c>
      <c r="F43" s="161">
        <v>5041</v>
      </c>
      <c r="G43" s="161">
        <v>4711</v>
      </c>
      <c r="H43" s="161">
        <v>5722</v>
      </c>
      <c r="I43" s="163">
        <f t="shared" si="26"/>
        <v>0.21460411802165136</v>
      </c>
      <c r="J43" s="162">
        <f t="shared" si="23"/>
        <v>-0.1335554209569958</v>
      </c>
      <c r="K43" s="160">
        <f t="shared" si="24"/>
        <v>1011</v>
      </c>
      <c r="L43" s="161">
        <f t="shared" si="25"/>
        <v>-882</v>
      </c>
      <c r="M43" s="162">
        <f t="shared" si="22"/>
        <v>1.17535171198337E-2</v>
      </c>
    </row>
    <row r="44" spans="2:13" x14ac:dyDescent="0.25">
      <c r="B44" s="160" t="s">
        <v>107</v>
      </c>
      <c r="C44" s="161">
        <v>3903</v>
      </c>
      <c r="D44" s="161">
        <v>3322</v>
      </c>
      <c r="E44" s="161">
        <v>1607</v>
      </c>
      <c r="F44" s="161">
        <v>4358</v>
      </c>
      <c r="G44" s="161">
        <v>4060</v>
      </c>
      <c r="H44" s="161">
        <v>4459</v>
      </c>
      <c r="I44" s="163">
        <f t="shared" si="26"/>
        <v>9.8275862068965436E-2</v>
      </c>
      <c r="J44" s="162">
        <f t="shared" si="23"/>
        <v>0.34226369656833233</v>
      </c>
      <c r="K44" s="160">
        <f t="shared" si="24"/>
        <v>399</v>
      </c>
      <c r="L44" s="161">
        <f t="shared" si="25"/>
        <v>1137</v>
      </c>
      <c r="M44" s="162">
        <f t="shared" si="22"/>
        <v>9.1591983287903651E-3</v>
      </c>
    </row>
    <row r="45" spans="2:13" x14ac:dyDescent="0.25">
      <c r="B45" s="160" t="s">
        <v>114</v>
      </c>
      <c r="C45" s="161">
        <v>12016</v>
      </c>
      <c r="D45" s="161">
        <v>10842</v>
      </c>
      <c r="E45" s="161">
        <v>5044</v>
      </c>
      <c r="F45" s="161">
        <v>12369</v>
      </c>
      <c r="G45" s="161">
        <v>9571</v>
      </c>
      <c r="H45" s="161">
        <v>10739</v>
      </c>
      <c r="I45" s="163">
        <f t="shared" si="26"/>
        <v>0.12203531501410514</v>
      </c>
      <c r="J45" s="162">
        <f t="shared" si="23"/>
        <v>-9.500092233905133E-3</v>
      </c>
      <c r="K45" s="160">
        <f t="shared" si="24"/>
        <v>1168</v>
      </c>
      <c r="L45" s="161">
        <f t="shared" si="25"/>
        <v>-103</v>
      </c>
      <c r="M45" s="162">
        <f t="shared" si="22"/>
        <v>2.205889904751732E-2</v>
      </c>
    </row>
    <row r="46" spans="2:13" x14ac:dyDescent="0.25">
      <c r="B46" s="160" t="s">
        <v>110</v>
      </c>
      <c r="C46" s="161">
        <v>3960</v>
      </c>
      <c r="D46" s="161">
        <v>3269</v>
      </c>
      <c r="E46" s="161">
        <v>1457</v>
      </c>
      <c r="F46" s="161">
        <v>3081</v>
      </c>
      <c r="G46" s="161">
        <v>3129</v>
      </c>
      <c r="H46" s="161">
        <v>4033</v>
      </c>
      <c r="I46" s="163">
        <f t="shared" si="26"/>
        <v>0.28891019495046333</v>
      </c>
      <c r="J46" s="162">
        <f t="shared" si="23"/>
        <v>0.23371061486693168</v>
      </c>
      <c r="K46" s="160">
        <f t="shared" si="24"/>
        <v>904</v>
      </c>
      <c r="L46" s="161">
        <f t="shared" si="25"/>
        <v>764</v>
      </c>
      <c r="M46" s="162">
        <f t="shared" si="22"/>
        <v>8.284154936086913E-3</v>
      </c>
    </row>
    <row r="47" spans="2:13" x14ac:dyDescent="0.25">
      <c r="B47" s="160" t="s">
        <v>119</v>
      </c>
      <c r="C47" s="161">
        <v>10340</v>
      </c>
      <c r="D47" s="161">
        <v>11519</v>
      </c>
      <c r="E47" s="161">
        <v>6272</v>
      </c>
      <c r="F47" s="161">
        <v>7567</v>
      </c>
      <c r="G47" s="161">
        <v>8059</v>
      </c>
      <c r="H47" s="161">
        <v>7857</v>
      </c>
      <c r="I47" s="163">
        <f t="shared" si="26"/>
        <v>-2.5065144558878316E-2</v>
      </c>
      <c r="J47" s="162">
        <f t="shared" si="23"/>
        <v>-0.31790954075874645</v>
      </c>
      <c r="K47" s="160">
        <f t="shared" si="24"/>
        <v>-202</v>
      </c>
      <c r="L47" s="161">
        <f t="shared" si="25"/>
        <v>-3662</v>
      </c>
      <c r="M47" s="162">
        <f t="shared" si="22"/>
        <v>1.6139004545706638E-2</v>
      </c>
    </row>
    <row r="48" spans="2:13" x14ac:dyDescent="0.25">
      <c r="B48" s="160" t="s">
        <v>122</v>
      </c>
      <c r="C48" s="161">
        <v>19728</v>
      </c>
      <c r="D48" s="161">
        <v>17251</v>
      </c>
      <c r="E48" s="161">
        <v>10629</v>
      </c>
      <c r="F48" s="161">
        <v>7474</v>
      </c>
      <c r="G48" s="161">
        <v>8296</v>
      </c>
      <c r="H48" s="161">
        <v>9369</v>
      </c>
      <c r="I48" s="163">
        <f t="shared" si="26"/>
        <v>0.12933944069431047</v>
      </c>
      <c r="J48" s="162">
        <f t="shared" si="23"/>
        <v>-0.45690104921453834</v>
      </c>
      <c r="K48" s="160">
        <f t="shared" si="24"/>
        <v>1073</v>
      </c>
      <c r="L48" s="161">
        <f t="shared" si="25"/>
        <v>-7882</v>
      </c>
      <c r="M48" s="162">
        <f t="shared" si="22"/>
        <v>1.9244792362062554E-2</v>
      </c>
    </row>
    <row r="49" spans="2:13" x14ac:dyDescent="0.25">
      <c r="B49" s="166" t="s">
        <v>136</v>
      </c>
      <c r="C49" s="167">
        <f t="shared" ref="C49:H49" si="27">C41-SUM(C42:C48)</f>
        <v>57328</v>
      </c>
      <c r="D49" s="167">
        <f t="shared" si="27"/>
        <v>57869</v>
      </c>
      <c r="E49" s="167">
        <f t="shared" si="27"/>
        <v>29120</v>
      </c>
      <c r="F49" s="167">
        <f t="shared" si="27"/>
        <v>59380</v>
      </c>
      <c r="G49" s="167">
        <f t="shared" si="27"/>
        <v>58050</v>
      </c>
      <c r="H49" s="167">
        <f t="shared" si="27"/>
        <v>59479</v>
      </c>
      <c r="I49" s="169">
        <f t="shared" si="26"/>
        <v>2.4616709732988795E-2</v>
      </c>
      <c r="J49" s="168">
        <f t="shared" si="23"/>
        <v>2.7821458812144595E-2</v>
      </c>
      <c r="K49" s="166">
        <f>H49-G49</f>
        <v>1429</v>
      </c>
      <c r="L49" s="167">
        <f t="shared" si="25"/>
        <v>1610</v>
      </c>
      <c r="M49" s="168">
        <f t="shared" si="22"/>
        <v>0.12217536609063066</v>
      </c>
    </row>
    <row r="50" spans="2:13" x14ac:dyDescent="0.25">
      <c r="B50" s="151" t="s">
        <v>38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59</v>
      </c>
      <c r="C51" s="174">
        <f>IFERROR(C52+C55,"nd")</f>
        <v>2557</v>
      </c>
      <c r="D51" s="174">
        <f t="shared" ref="D51:H51" si="28">IFERROR(D52+D55,"nd")</f>
        <v>2116</v>
      </c>
      <c r="E51" s="174">
        <f t="shared" si="28"/>
        <v>1878</v>
      </c>
      <c r="F51" s="174">
        <f t="shared" si="28"/>
        <v>0</v>
      </c>
      <c r="G51" s="174">
        <f t="shared" si="28"/>
        <v>0</v>
      </c>
      <c r="H51" s="174">
        <f t="shared" si="28"/>
        <v>0</v>
      </c>
      <c r="I51" s="175" t="str">
        <f>IFERROR(H51/G51-1,"-")</f>
        <v>-</v>
      </c>
      <c r="J51" s="175">
        <f>IFERROR(H51/D51-1,"-")</f>
        <v>-1</v>
      </c>
      <c r="K51" s="174">
        <f>H51-G51</f>
        <v>0</v>
      </c>
      <c r="L51" s="174">
        <f>H51-D51</f>
        <v>-2116</v>
      </c>
      <c r="M51" s="175">
        <f t="shared" ref="M51:M63" si="29">H51/H$9</f>
        <v>0</v>
      </c>
    </row>
    <row r="52" spans="2:13" x14ac:dyDescent="0.25">
      <c r="B52" s="155" t="s">
        <v>88</v>
      </c>
      <c r="C52" s="156">
        <v>689</v>
      </c>
      <c r="D52" s="156">
        <v>350</v>
      </c>
      <c r="E52" s="156">
        <v>350</v>
      </c>
      <c r="F52" s="156">
        <v>0</v>
      </c>
      <c r="G52" s="156">
        <v>0</v>
      </c>
      <c r="H52" s="156">
        <v>0</v>
      </c>
      <c r="I52" s="158" t="str">
        <f>IFERROR(H52/G52-1,"-")</f>
        <v>-</v>
      </c>
      <c r="J52" s="157">
        <f t="shared" ref="J52:J63" si="30">IFERROR(H52/D52-1,"-")</f>
        <v>-1</v>
      </c>
      <c r="K52" s="155">
        <f t="shared" ref="K52:K62" si="31">H52-G52</f>
        <v>0</v>
      </c>
      <c r="L52" s="156">
        <f t="shared" ref="L52:L63" si="32">H52-D52</f>
        <v>-350</v>
      </c>
      <c r="M52" s="157">
        <f t="shared" si="29"/>
        <v>0</v>
      </c>
    </row>
    <row r="53" spans="2:13" x14ac:dyDescent="0.25">
      <c r="B53" s="160" t="s">
        <v>94</v>
      </c>
      <c r="C53" s="161">
        <v>453</v>
      </c>
      <c r="D53" s="161">
        <v>271</v>
      </c>
      <c r="E53" s="161">
        <v>171</v>
      </c>
      <c r="F53" s="161">
        <v>0</v>
      </c>
      <c r="G53" s="161">
        <v>0</v>
      </c>
      <c r="H53" s="161">
        <v>0</v>
      </c>
      <c r="I53" s="163" t="str">
        <f>IFERROR(H53/G53-1,"-")</f>
        <v>-</v>
      </c>
      <c r="J53" s="162">
        <f t="shared" si="30"/>
        <v>-1</v>
      </c>
      <c r="K53" s="160">
        <f t="shared" si="31"/>
        <v>0</v>
      </c>
      <c r="L53" s="161">
        <f t="shared" si="32"/>
        <v>-271</v>
      </c>
      <c r="M53" s="162">
        <f t="shared" si="29"/>
        <v>0</v>
      </c>
    </row>
    <row r="54" spans="2:13" x14ac:dyDescent="0.25">
      <c r="B54" s="160" t="s">
        <v>91</v>
      </c>
      <c r="C54" s="161">
        <v>236</v>
      </c>
      <c r="D54" s="161">
        <v>79</v>
      </c>
      <c r="E54" s="161">
        <v>179</v>
      </c>
      <c r="F54" s="161">
        <v>0</v>
      </c>
      <c r="G54" s="161">
        <v>0</v>
      </c>
      <c r="H54" s="161">
        <v>0</v>
      </c>
      <c r="I54" s="163" t="str">
        <f>IFERROR(H54/G54-1,"-")</f>
        <v>-</v>
      </c>
      <c r="J54" s="162">
        <f t="shared" si="30"/>
        <v>-1</v>
      </c>
      <c r="K54" s="160">
        <f t="shared" si="31"/>
        <v>0</v>
      </c>
      <c r="L54" s="161">
        <f t="shared" si="32"/>
        <v>-79</v>
      </c>
      <c r="M54" s="162">
        <f t="shared" si="29"/>
        <v>0</v>
      </c>
    </row>
    <row r="55" spans="2:13" x14ac:dyDescent="0.25">
      <c r="B55" s="155" t="s">
        <v>98</v>
      </c>
      <c r="C55" s="156">
        <v>1868</v>
      </c>
      <c r="D55" s="156">
        <v>1766</v>
      </c>
      <c r="E55" s="156">
        <v>1528</v>
      </c>
      <c r="F55" s="156">
        <v>0</v>
      </c>
      <c r="G55" s="156">
        <v>0</v>
      </c>
      <c r="H55" s="156">
        <v>0</v>
      </c>
      <c r="I55" s="158" t="str">
        <f>IFERROR(H55/G55-1,"-")</f>
        <v>-</v>
      </c>
      <c r="J55" s="157">
        <f t="shared" si="30"/>
        <v>-1</v>
      </c>
      <c r="K55" s="155">
        <f t="shared" si="31"/>
        <v>0</v>
      </c>
      <c r="L55" s="156">
        <f t="shared" si="32"/>
        <v>-1766</v>
      </c>
      <c r="M55" s="157">
        <f t="shared" si="29"/>
        <v>0</v>
      </c>
    </row>
    <row r="56" spans="2:13" x14ac:dyDescent="0.25">
      <c r="B56" s="160" t="s">
        <v>101</v>
      </c>
      <c r="C56" s="161">
        <v>408</v>
      </c>
      <c r="D56" s="161">
        <v>603</v>
      </c>
      <c r="E56" s="161">
        <v>596</v>
      </c>
      <c r="F56" s="161">
        <v>0</v>
      </c>
      <c r="G56" s="161">
        <v>0</v>
      </c>
      <c r="H56" s="161">
        <v>0</v>
      </c>
      <c r="I56" s="163" t="str">
        <f t="shared" ref="I56:I63" si="33">IFERROR(H56/G56-1,"-")</f>
        <v>-</v>
      </c>
      <c r="J56" s="162">
        <f t="shared" si="30"/>
        <v>-1</v>
      </c>
      <c r="K56" s="160">
        <f t="shared" si="31"/>
        <v>0</v>
      </c>
      <c r="L56" s="161">
        <f t="shared" si="32"/>
        <v>-603</v>
      </c>
      <c r="M56" s="162">
        <f t="shared" si="29"/>
        <v>0</v>
      </c>
    </row>
    <row r="57" spans="2:13" x14ac:dyDescent="0.25">
      <c r="B57" s="160" t="s">
        <v>104</v>
      </c>
      <c r="C57" s="161">
        <v>623</v>
      </c>
      <c r="D57" s="161">
        <v>364</v>
      </c>
      <c r="E57" s="161">
        <v>89</v>
      </c>
      <c r="F57" s="161">
        <v>0</v>
      </c>
      <c r="G57" s="161">
        <v>0</v>
      </c>
      <c r="H57" s="161">
        <v>0</v>
      </c>
      <c r="I57" s="163" t="str">
        <f t="shared" si="33"/>
        <v>-</v>
      </c>
      <c r="J57" s="162">
        <f t="shared" si="30"/>
        <v>-1</v>
      </c>
      <c r="K57" s="160">
        <f t="shared" si="31"/>
        <v>0</v>
      </c>
      <c r="L57" s="161">
        <f t="shared" si="32"/>
        <v>-364</v>
      </c>
      <c r="M57" s="162">
        <f t="shared" si="29"/>
        <v>0</v>
      </c>
    </row>
    <row r="58" spans="2:13" x14ac:dyDescent="0.25">
      <c r="B58" s="160" t="s">
        <v>107</v>
      </c>
      <c r="C58" s="161">
        <v>34</v>
      </c>
      <c r="D58" s="161">
        <v>100</v>
      </c>
      <c r="E58" s="161">
        <v>56</v>
      </c>
      <c r="F58" s="161">
        <v>0</v>
      </c>
      <c r="G58" s="161">
        <v>0</v>
      </c>
      <c r="H58" s="161">
        <v>0</v>
      </c>
      <c r="I58" s="163" t="str">
        <f t="shared" si="33"/>
        <v>-</v>
      </c>
      <c r="J58" s="162">
        <f t="shared" si="30"/>
        <v>-1</v>
      </c>
      <c r="K58" s="160">
        <f t="shared" si="31"/>
        <v>0</v>
      </c>
      <c r="L58" s="161">
        <f t="shared" si="32"/>
        <v>-100</v>
      </c>
      <c r="M58" s="162">
        <f t="shared" si="29"/>
        <v>0</v>
      </c>
    </row>
    <row r="59" spans="2:13" x14ac:dyDescent="0.25">
      <c r="B59" s="160" t="s">
        <v>114</v>
      </c>
      <c r="C59" s="161">
        <v>18</v>
      </c>
      <c r="D59" s="161">
        <v>126</v>
      </c>
      <c r="E59" s="161">
        <v>13</v>
      </c>
      <c r="F59" s="161">
        <v>0</v>
      </c>
      <c r="G59" s="161">
        <v>0</v>
      </c>
      <c r="H59" s="161">
        <v>0</v>
      </c>
      <c r="I59" s="163" t="str">
        <f t="shared" si="33"/>
        <v>-</v>
      </c>
      <c r="J59" s="162">
        <f t="shared" si="30"/>
        <v>-1</v>
      </c>
      <c r="K59" s="160">
        <f t="shared" si="31"/>
        <v>0</v>
      </c>
      <c r="L59" s="161">
        <f t="shared" si="32"/>
        <v>-126</v>
      </c>
      <c r="M59" s="162">
        <f t="shared" si="29"/>
        <v>0</v>
      </c>
    </row>
    <row r="60" spans="2:13" x14ac:dyDescent="0.25">
      <c r="B60" s="160" t="s">
        <v>110</v>
      </c>
      <c r="C60" s="161">
        <v>6</v>
      </c>
      <c r="D60" s="161">
        <v>24</v>
      </c>
      <c r="E60" s="161">
        <v>52</v>
      </c>
      <c r="F60" s="161">
        <v>0</v>
      </c>
      <c r="G60" s="161">
        <v>0</v>
      </c>
      <c r="H60" s="161">
        <v>0</v>
      </c>
      <c r="I60" s="163" t="str">
        <f t="shared" si="33"/>
        <v>-</v>
      </c>
      <c r="J60" s="162">
        <f t="shared" si="30"/>
        <v>-1</v>
      </c>
      <c r="K60" s="160">
        <f t="shared" si="31"/>
        <v>0</v>
      </c>
      <c r="L60" s="161">
        <f t="shared" si="32"/>
        <v>-24</v>
      </c>
      <c r="M60" s="162">
        <f t="shared" si="29"/>
        <v>0</v>
      </c>
    </row>
    <row r="61" spans="2:13" x14ac:dyDescent="0.25">
      <c r="B61" s="160" t="s">
        <v>119</v>
      </c>
      <c r="C61" s="161">
        <v>20</v>
      </c>
      <c r="D61" s="161">
        <v>40</v>
      </c>
      <c r="E61" s="161">
        <v>60</v>
      </c>
      <c r="F61" s="161">
        <v>0</v>
      </c>
      <c r="G61" s="161">
        <v>0</v>
      </c>
      <c r="H61" s="161">
        <v>0</v>
      </c>
      <c r="I61" s="163" t="str">
        <f t="shared" si="33"/>
        <v>-</v>
      </c>
      <c r="J61" s="162">
        <f t="shared" si="30"/>
        <v>-1</v>
      </c>
      <c r="K61" s="160">
        <f t="shared" si="31"/>
        <v>0</v>
      </c>
      <c r="L61" s="161">
        <f t="shared" si="32"/>
        <v>-40</v>
      </c>
      <c r="M61" s="162">
        <f t="shared" si="29"/>
        <v>0</v>
      </c>
    </row>
    <row r="62" spans="2:13" x14ac:dyDescent="0.25">
      <c r="B62" s="160" t="s">
        <v>122</v>
      </c>
      <c r="C62" s="161">
        <v>43</v>
      </c>
      <c r="D62" s="161">
        <v>68</v>
      </c>
      <c r="E62" s="161">
        <v>96</v>
      </c>
      <c r="F62" s="161">
        <v>0</v>
      </c>
      <c r="G62" s="161">
        <v>0</v>
      </c>
      <c r="H62" s="161">
        <v>0</v>
      </c>
      <c r="I62" s="163" t="str">
        <f t="shared" si="33"/>
        <v>-</v>
      </c>
      <c r="J62" s="162">
        <f t="shared" si="30"/>
        <v>-1</v>
      </c>
      <c r="K62" s="160">
        <f t="shared" si="31"/>
        <v>0</v>
      </c>
      <c r="L62" s="161">
        <f t="shared" si="32"/>
        <v>-68</v>
      </c>
      <c r="M62" s="162">
        <f t="shared" si="29"/>
        <v>0</v>
      </c>
    </row>
    <row r="63" spans="2:13" x14ac:dyDescent="0.25">
      <c r="B63" s="166" t="s">
        <v>136</v>
      </c>
      <c r="C63" s="167">
        <f>IFERROR(C55-SUM(C56:C62),"nd")</f>
        <v>716</v>
      </c>
      <c r="D63" s="167">
        <f t="shared" ref="D63:H63" si="34">IFERROR(D55-SUM(D56:D62),"nd")</f>
        <v>441</v>
      </c>
      <c r="E63" s="167">
        <f t="shared" si="34"/>
        <v>566</v>
      </c>
      <c r="F63" s="167">
        <f t="shared" si="34"/>
        <v>0</v>
      </c>
      <c r="G63" s="167">
        <f t="shared" si="34"/>
        <v>0</v>
      </c>
      <c r="H63" s="167">
        <f t="shared" si="34"/>
        <v>0</v>
      </c>
      <c r="I63" s="169" t="str">
        <f t="shared" si="33"/>
        <v>-</v>
      </c>
      <c r="J63" s="168">
        <f t="shared" si="30"/>
        <v>-1</v>
      </c>
      <c r="K63" s="166">
        <f>H63-G63</f>
        <v>0</v>
      </c>
      <c r="L63" s="167">
        <f t="shared" si="32"/>
        <v>-441</v>
      </c>
      <c r="M63" s="168">
        <f t="shared" si="29"/>
        <v>0</v>
      </c>
    </row>
    <row r="64" spans="2:13" x14ac:dyDescent="0.25">
      <c r="B64" s="151" t="s">
        <v>39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59</v>
      </c>
      <c r="C65" s="174" t="str">
        <f>IFERROR(C66+C69,"nd")</f>
        <v>nd</v>
      </c>
      <c r="D65" s="174" t="str">
        <f t="shared" ref="D65:H65" si="35">IFERROR(D66+D69,"nd")</f>
        <v>nd</v>
      </c>
      <c r="E65" s="174" t="str">
        <f t="shared" si="35"/>
        <v>nd</v>
      </c>
      <c r="F65" s="174" t="str">
        <f t="shared" si="35"/>
        <v>nd</v>
      </c>
      <c r="G65" s="174" t="str">
        <f t="shared" si="35"/>
        <v>nd</v>
      </c>
      <c r="H65" s="174" t="str">
        <f t="shared" si="35"/>
        <v>nd</v>
      </c>
      <c r="I65" s="175" t="str">
        <f>IFERROR(H65/G65-1,"-")</f>
        <v>-</v>
      </c>
      <c r="J65" s="175" t="str">
        <f>IFERROR(H65/D65-1,"-")</f>
        <v>-</v>
      </c>
      <c r="K65" s="174" t="str">
        <f>IFERROR(H65-G65,"-")</f>
        <v>-</v>
      </c>
      <c r="L65" s="174" t="str">
        <f>IFERROR(H65-D65,"-")</f>
        <v>-</v>
      </c>
      <c r="M65" s="175" t="str">
        <f>IFERROR(H65/H$9,"-")</f>
        <v>-</v>
      </c>
    </row>
    <row r="66" spans="2:13" x14ac:dyDescent="0.25">
      <c r="B66" s="155" t="s">
        <v>88</v>
      </c>
      <c r="C66" s="156" t="s">
        <v>306</v>
      </c>
      <c r="D66" s="156" t="s">
        <v>306</v>
      </c>
      <c r="E66" s="156" t="s">
        <v>306</v>
      </c>
      <c r="F66" s="156" t="s">
        <v>306</v>
      </c>
      <c r="G66" s="156" t="s">
        <v>306</v>
      </c>
      <c r="H66" s="156" t="s">
        <v>306</v>
      </c>
      <c r="I66" s="158" t="str">
        <f>IFERROR(H66/G66-1,"-")</f>
        <v>-</v>
      </c>
      <c r="J66" s="157" t="str">
        <f t="shared" ref="J66:J77" si="36">IFERROR(H66/D66-1,"-")</f>
        <v>-</v>
      </c>
      <c r="K66" s="176" t="str">
        <f t="shared" ref="K66:K77" si="37">IFERROR(H66-G66,"-")</f>
        <v>-</v>
      </c>
      <c r="L66" s="156" t="str">
        <f t="shared" ref="L66:L77" si="38">IFERROR(H66-D66,"-")</f>
        <v>-</v>
      </c>
      <c r="M66" s="157" t="str">
        <f t="shared" ref="M66:M77" si="39">IFERROR(H66/H$9,"-")</f>
        <v>-</v>
      </c>
    </row>
    <row r="67" spans="2:13" x14ac:dyDescent="0.25">
      <c r="B67" s="160" t="s">
        <v>94</v>
      </c>
      <c r="C67" s="161" t="s">
        <v>306</v>
      </c>
      <c r="D67" s="161" t="s">
        <v>306</v>
      </c>
      <c r="E67" s="161" t="s">
        <v>306</v>
      </c>
      <c r="F67" s="161" t="s">
        <v>306</v>
      </c>
      <c r="G67" s="161" t="s">
        <v>306</v>
      </c>
      <c r="H67" s="161" t="s">
        <v>306</v>
      </c>
      <c r="I67" s="163" t="str">
        <f>IFERROR(H67/G67-1,"-")</f>
        <v>-</v>
      </c>
      <c r="J67" s="162" t="str">
        <f t="shared" si="36"/>
        <v>-</v>
      </c>
      <c r="K67" s="177" t="str">
        <f t="shared" si="37"/>
        <v>-</v>
      </c>
      <c r="L67" s="161" t="str">
        <f t="shared" si="38"/>
        <v>-</v>
      </c>
      <c r="M67" s="162" t="str">
        <f t="shared" si="39"/>
        <v>-</v>
      </c>
    </row>
    <row r="68" spans="2:13" x14ac:dyDescent="0.25">
      <c r="B68" s="160" t="s">
        <v>91</v>
      </c>
      <c r="C68" s="161" t="s">
        <v>306</v>
      </c>
      <c r="D68" s="161" t="s">
        <v>306</v>
      </c>
      <c r="E68" s="161" t="s">
        <v>306</v>
      </c>
      <c r="F68" s="161" t="s">
        <v>306</v>
      </c>
      <c r="G68" s="161" t="s">
        <v>306</v>
      </c>
      <c r="H68" s="161" t="s">
        <v>306</v>
      </c>
      <c r="I68" s="163" t="str">
        <f>IFERROR(H68/G68-1,"-")</f>
        <v>-</v>
      </c>
      <c r="J68" s="162" t="str">
        <f t="shared" si="36"/>
        <v>-</v>
      </c>
      <c r="K68" s="177" t="str">
        <f t="shared" si="37"/>
        <v>-</v>
      </c>
      <c r="L68" s="161" t="str">
        <f t="shared" si="38"/>
        <v>-</v>
      </c>
      <c r="M68" s="162" t="str">
        <f t="shared" si="39"/>
        <v>-</v>
      </c>
    </row>
    <row r="69" spans="2:13" x14ac:dyDescent="0.25">
      <c r="B69" s="155" t="s">
        <v>98</v>
      </c>
      <c r="C69" s="156" t="s">
        <v>306</v>
      </c>
      <c r="D69" s="156" t="s">
        <v>306</v>
      </c>
      <c r="E69" s="156" t="s">
        <v>306</v>
      </c>
      <c r="F69" s="156" t="s">
        <v>306</v>
      </c>
      <c r="G69" s="156" t="s">
        <v>306</v>
      </c>
      <c r="H69" s="156" t="s">
        <v>306</v>
      </c>
      <c r="I69" s="158" t="str">
        <f>IFERROR(H69/G69-1,"-")</f>
        <v>-</v>
      </c>
      <c r="J69" s="157" t="str">
        <f t="shared" si="36"/>
        <v>-</v>
      </c>
      <c r="K69" s="176" t="str">
        <f t="shared" si="37"/>
        <v>-</v>
      </c>
      <c r="L69" s="156" t="str">
        <f t="shared" si="38"/>
        <v>-</v>
      </c>
      <c r="M69" s="157" t="str">
        <f t="shared" si="39"/>
        <v>-</v>
      </c>
    </row>
    <row r="70" spans="2:13" x14ac:dyDescent="0.25">
      <c r="B70" s="160" t="s">
        <v>101</v>
      </c>
      <c r="C70" s="161" t="s">
        <v>306</v>
      </c>
      <c r="D70" s="161" t="s">
        <v>306</v>
      </c>
      <c r="E70" s="161" t="s">
        <v>306</v>
      </c>
      <c r="F70" s="161" t="s">
        <v>306</v>
      </c>
      <c r="G70" s="161" t="s">
        <v>306</v>
      </c>
      <c r="H70" s="161" t="s">
        <v>306</v>
      </c>
      <c r="I70" s="163" t="str">
        <f t="shared" ref="I70:I77" si="40">IFERROR(H70/G70-1,"-")</f>
        <v>-</v>
      </c>
      <c r="J70" s="162" t="str">
        <f t="shared" si="36"/>
        <v>-</v>
      </c>
      <c r="K70" s="177" t="str">
        <f t="shared" si="37"/>
        <v>-</v>
      </c>
      <c r="L70" s="161" t="str">
        <f t="shared" si="38"/>
        <v>-</v>
      </c>
      <c r="M70" s="162" t="str">
        <f t="shared" si="39"/>
        <v>-</v>
      </c>
    </row>
    <row r="71" spans="2:13" x14ac:dyDescent="0.25">
      <c r="B71" s="160" t="s">
        <v>104</v>
      </c>
      <c r="C71" s="161" t="s">
        <v>306</v>
      </c>
      <c r="D71" s="161" t="s">
        <v>306</v>
      </c>
      <c r="E71" s="161" t="s">
        <v>306</v>
      </c>
      <c r="F71" s="161" t="s">
        <v>306</v>
      </c>
      <c r="G71" s="161" t="s">
        <v>306</v>
      </c>
      <c r="H71" s="161" t="s">
        <v>306</v>
      </c>
      <c r="I71" s="163" t="str">
        <f t="shared" si="40"/>
        <v>-</v>
      </c>
      <c r="J71" s="162" t="str">
        <f t="shared" si="36"/>
        <v>-</v>
      </c>
      <c r="K71" s="177" t="str">
        <f t="shared" si="37"/>
        <v>-</v>
      </c>
      <c r="L71" s="161" t="str">
        <f t="shared" si="38"/>
        <v>-</v>
      </c>
      <c r="M71" s="162" t="str">
        <f t="shared" si="39"/>
        <v>-</v>
      </c>
    </row>
    <row r="72" spans="2:13" x14ac:dyDescent="0.25">
      <c r="B72" s="160" t="s">
        <v>107</v>
      </c>
      <c r="C72" s="161" t="s">
        <v>306</v>
      </c>
      <c r="D72" s="161" t="s">
        <v>306</v>
      </c>
      <c r="E72" s="161" t="s">
        <v>306</v>
      </c>
      <c r="F72" s="161" t="s">
        <v>306</v>
      </c>
      <c r="G72" s="161" t="s">
        <v>306</v>
      </c>
      <c r="H72" s="161" t="s">
        <v>306</v>
      </c>
      <c r="I72" s="163" t="str">
        <f t="shared" si="40"/>
        <v>-</v>
      </c>
      <c r="J72" s="162" t="str">
        <f t="shared" si="36"/>
        <v>-</v>
      </c>
      <c r="K72" s="177" t="str">
        <f t="shared" si="37"/>
        <v>-</v>
      </c>
      <c r="L72" s="161" t="str">
        <f t="shared" si="38"/>
        <v>-</v>
      </c>
      <c r="M72" s="162" t="str">
        <f t="shared" si="39"/>
        <v>-</v>
      </c>
    </row>
    <row r="73" spans="2:13" x14ac:dyDescent="0.25">
      <c r="B73" s="160" t="s">
        <v>114</v>
      </c>
      <c r="C73" s="161" t="s">
        <v>306</v>
      </c>
      <c r="D73" s="161" t="s">
        <v>306</v>
      </c>
      <c r="E73" s="161" t="s">
        <v>306</v>
      </c>
      <c r="F73" s="161" t="s">
        <v>306</v>
      </c>
      <c r="G73" s="161" t="s">
        <v>306</v>
      </c>
      <c r="H73" s="161" t="s">
        <v>306</v>
      </c>
      <c r="I73" s="163" t="str">
        <f t="shared" si="40"/>
        <v>-</v>
      </c>
      <c r="J73" s="162" t="str">
        <f t="shared" si="36"/>
        <v>-</v>
      </c>
      <c r="K73" s="177" t="str">
        <f t="shared" si="37"/>
        <v>-</v>
      </c>
      <c r="L73" s="161" t="str">
        <f t="shared" si="38"/>
        <v>-</v>
      </c>
      <c r="M73" s="162" t="str">
        <f t="shared" si="39"/>
        <v>-</v>
      </c>
    </row>
    <row r="74" spans="2:13" x14ac:dyDescent="0.25">
      <c r="B74" s="160" t="s">
        <v>110</v>
      </c>
      <c r="C74" s="161" t="s">
        <v>306</v>
      </c>
      <c r="D74" s="161" t="s">
        <v>306</v>
      </c>
      <c r="E74" s="161" t="s">
        <v>306</v>
      </c>
      <c r="F74" s="161" t="s">
        <v>306</v>
      </c>
      <c r="G74" s="161" t="s">
        <v>306</v>
      </c>
      <c r="H74" s="161" t="s">
        <v>306</v>
      </c>
      <c r="I74" s="163" t="str">
        <f t="shared" si="40"/>
        <v>-</v>
      </c>
      <c r="J74" s="162" t="str">
        <f t="shared" si="36"/>
        <v>-</v>
      </c>
      <c r="K74" s="177" t="str">
        <f t="shared" si="37"/>
        <v>-</v>
      </c>
      <c r="L74" s="161" t="str">
        <f t="shared" si="38"/>
        <v>-</v>
      </c>
      <c r="M74" s="162" t="str">
        <f t="shared" si="39"/>
        <v>-</v>
      </c>
    </row>
    <row r="75" spans="2:13" x14ac:dyDescent="0.25">
      <c r="B75" s="160" t="s">
        <v>119</v>
      </c>
      <c r="C75" s="161" t="s">
        <v>306</v>
      </c>
      <c r="D75" s="161" t="s">
        <v>306</v>
      </c>
      <c r="E75" s="161" t="s">
        <v>306</v>
      </c>
      <c r="F75" s="161" t="s">
        <v>306</v>
      </c>
      <c r="G75" s="161" t="s">
        <v>306</v>
      </c>
      <c r="H75" s="161" t="s">
        <v>306</v>
      </c>
      <c r="I75" s="163" t="str">
        <f t="shared" si="40"/>
        <v>-</v>
      </c>
      <c r="J75" s="162" t="str">
        <f t="shared" si="36"/>
        <v>-</v>
      </c>
      <c r="K75" s="177" t="str">
        <f t="shared" si="37"/>
        <v>-</v>
      </c>
      <c r="L75" s="161" t="str">
        <f t="shared" si="38"/>
        <v>-</v>
      </c>
      <c r="M75" s="162" t="str">
        <f t="shared" si="39"/>
        <v>-</v>
      </c>
    </row>
    <row r="76" spans="2:13" x14ac:dyDescent="0.25">
      <c r="B76" s="160" t="s">
        <v>122</v>
      </c>
      <c r="C76" s="161" t="s">
        <v>306</v>
      </c>
      <c r="D76" s="161" t="s">
        <v>306</v>
      </c>
      <c r="E76" s="161" t="s">
        <v>306</v>
      </c>
      <c r="F76" s="161" t="s">
        <v>306</v>
      </c>
      <c r="G76" s="161" t="s">
        <v>306</v>
      </c>
      <c r="H76" s="161" t="s">
        <v>306</v>
      </c>
      <c r="I76" s="163" t="str">
        <f t="shared" si="40"/>
        <v>-</v>
      </c>
      <c r="J76" s="162" t="str">
        <f t="shared" si="36"/>
        <v>-</v>
      </c>
      <c r="K76" s="177" t="str">
        <f t="shared" si="37"/>
        <v>-</v>
      </c>
      <c r="L76" s="161" t="str">
        <f t="shared" si="38"/>
        <v>-</v>
      </c>
      <c r="M76" s="162" t="str">
        <f t="shared" si="39"/>
        <v>-</v>
      </c>
    </row>
    <row r="77" spans="2:13" x14ac:dyDescent="0.25">
      <c r="B77" s="166" t="s">
        <v>136</v>
      </c>
      <c r="C77" s="167" t="str">
        <f>IFERROR(C69-SUM(C70:C76),"nd")</f>
        <v>nd</v>
      </c>
      <c r="D77" s="167" t="str">
        <f t="shared" ref="D77:H77" si="41">IFERROR(D69-SUM(D70:D76),"nd")</f>
        <v>nd</v>
      </c>
      <c r="E77" s="167" t="str">
        <f t="shared" si="41"/>
        <v>nd</v>
      </c>
      <c r="F77" s="167" t="str">
        <f t="shared" si="41"/>
        <v>nd</v>
      </c>
      <c r="G77" s="167" t="str">
        <f t="shared" si="41"/>
        <v>nd</v>
      </c>
      <c r="H77" s="167" t="str">
        <f t="shared" si="41"/>
        <v>nd</v>
      </c>
      <c r="I77" s="169" t="str">
        <f t="shared" si="40"/>
        <v>-</v>
      </c>
      <c r="J77" s="168" t="str">
        <f t="shared" si="36"/>
        <v>-</v>
      </c>
      <c r="K77" s="178" t="str">
        <f t="shared" si="37"/>
        <v>-</v>
      </c>
      <c r="L77" s="167" t="str">
        <f t="shared" si="38"/>
        <v>-</v>
      </c>
      <c r="M77" s="168" t="str">
        <f t="shared" si="39"/>
        <v>-</v>
      </c>
    </row>
    <row r="78" spans="2:13" x14ac:dyDescent="0.25">
      <c r="B78" s="151" t="s">
        <v>40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59</v>
      </c>
      <c r="C79" s="174">
        <f>IFERROR(C80+C83,"nd")</f>
        <v>64673</v>
      </c>
      <c r="D79" s="174">
        <f t="shared" ref="D79:H79" si="42">IFERROR(D80+D83,"nd")</f>
        <v>64319</v>
      </c>
      <c r="E79" s="174">
        <f t="shared" si="42"/>
        <v>26023</v>
      </c>
      <c r="F79" s="174">
        <f t="shared" si="42"/>
        <v>48023</v>
      </c>
      <c r="G79" s="174">
        <f t="shared" si="42"/>
        <v>58261</v>
      </c>
      <c r="H79" s="174">
        <f t="shared" si="42"/>
        <v>64100</v>
      </c>
      <c r="I79" s="175">
        <f>IFERROR(H79/G79-1,"-")</f>
        <v>0.10022141741473711</v>
      </c>
      <c r="J79" s="175">
        <f>IFERROR(H79/D79-1,"-")</f>
        <v>-3.404903683204008E-3</v>
      </c>
      <c r="K79" s="174">
        <f>IFERROR(H79-G79,"-")</f>
        <v>5839</v>
      </c>
      <c r="L79" s="174">
        <f>IFERROR(H79-D79,"-")</f>
        <v>-219</v>
      </c>
      <c r="M79" s="175">
        <f>IFERROR(H79/H$9,"-")</f>
        <v>0.13166732739974488</v>
      </c>
    </row>
    <row r="80" spans="2:13" x14ac:dyDescent="0.25">
      <c r="B80" s="155" t="s">
        <v>88</v>
      </c>
      <c r="C80" s="156">
        <v>24588</v>
      </c>
      <c r="D80" s="156">
        <v>26034</v>
      </c>
      <c r="E80" s="156">
        <v>6348</v>
      </c>
      <c r="F80" s="156">
        <v>18844</v>
      </c>
      <c r="G80" s="156">
        <v>21367</v>
      </c>
      <c r="H80" s="156">
        <v>25617</v>
      </c>
      <c r="I80" s="158">
        <f>IFERROR(H80/G80-1,"-")</f>
        <v>0.19890485327841989</v>
      </c>
      <c r="J80" s="157">
        <f t="shared" ref="J80:J91" si="43">IFERROR(H80/D80-1,"-")</f>
        <v>-1.601751555657982E-2</v>
      </c>
      <c r="K80" s="176">
        <f t="shared" ref="K80:K91" si="44">IFERROR(H80-G80,"-")</f>
        <v>4250</v>
      </c>
      <c r="L80" s="156">
        <f t="shared" ref="L80:L91" si="45">IFERROR(H80-D80,"-")</f>
        <v>-417</v>
      </c>
      <c r="M80" s="157">
        <f t="shared" ref="M80:M91" si="46">IFERROR(H80/H$9,"-")</f>
        <v>5.2619686833061848E-2</v>
      </c>
    </row>
    <row r="81" spans="2:13" x14ac:dyDescent="0.25">
      <c r="B81" s="160" t="s">
        <v>94</v>
      </c>
      <c r="C81" s="161">
        <v>7125</v>
      </c>
      <c r="D81" s="161">
        <v>6979</v>
      </c>
      <c r="E81" s="161">
        <v>1948</v>
      </c>
      <c r="F81" s="161">
        <v>8898</v>
      </c>
      <c r="G81" s="161">
        <v>11075</v>
      </c>
      <c r="H81" s="161">
        <v>10705</v>
      </c>
      <c r="I81" s="163">
        <f>IFERROR(H81/G81-1,"-")</f>
        <v>-3.3408577878103807E-2</v>
      </c>
      <c r="J81" s="162">
        <f t="shared" si="43"/>
        <v>0.5338873764149592</v>
      </c>
      <c r="K81" s="177">
        <f t="shared" si="44"/>
        <v>-370</v>
      </c>
      <c r="L81" s="161">
        <f t="shared" si="45"/>
        <v>3726</v>
      </c>
      <c r="M81" s="162">
        <f t="shared" si="46"/>
        <v>2.1989059903498736E-2</v>
      </c>
    </row>
    <row r="82" spans="2:13" x14ac:dyDescent="0.25">
      <c r="B82" s="160" t="s">
        <v>91</v>
      </c>
      <c r="C82" s="161">
        <v>17463</v>
      </c>
      <c r="D82" s="161">
        <v>19055</v>
      </c>
      <c r="E82" s="161">
        <v>4400</v>
      </c>
      <c r="F82" s="161">
        <v>9946</v>
      </c>
      <c r="G82" s="161">
        <v>10292</v>
      </c>
      <c r="H82" s="161">
        <v>14912</v>
      </c>
      <c r="I82" s="163">
        <f>IFERROR(H82/G82-1,"-")</f>
        <v>0.4488923435678196</v>
      </c>
      <c r="J82" s="162">
        <f t="shared" si="43"/>
        <v>-0.21742324849120964</v>
      </c>
      <c r="K82" s="177">
        <f t="shared" si="44"/>
        <v>4620</v>
      </c>
      <c r="L82" s="161">
        <f t="shared" si="45"/>
        <v>-4143</v>
      </c>
      <c r="M82" s="162">
        <f t="shared" si="46"/>
        <v>3.0630626929563115E-2</v>
      </c>
    </row>
    <row r="83" spans="2:13" x14ac:dyDescent="0.25">
      <c r="B83" s="155" t="s">
        <v>98</v>
      </c>
      <c r="C83" s="156">
        <v>40085</v>
      </c>
      <c r="D83" s="156">
        <v>38285</v>
      </c>
      <c r="E83" s="156">
        <v>19675</v>
      </c>
      <c r="F83" s="156">
        <v>29179</v>
      </c>
      <c r="G83" s="156">
        <v>36894</v>
      </c>
      <c r="H83" s="156">
        <v>38483</v>
      </c>
      <c r="I83" s="158">
        <f>IFERROR(H83/G83-1,"-")</f>
        <v>4.3069333767008278E-2</v>
      </c>
      <c r="J83" s="157">
        <f t="shared" si="43"/>
        <v>5.1717382786993227E-3</v>
      </c>
      <c r="K83" s="176">
        <f t="shared" si="44"/>
        <v>1589</v>
      </c>
      <c r="L83" s="156">
        <f t="shared" si="45"/>
        <v>198</v>
      </c>
      <c r="M83" s="157">
        <f t="shared" si="46"/>
        <v>7.9047640566683036E-2</v>
      </c>
    </row>
    <row r="84" spans="2:13" x14ac:dyDescent="0.25">
      <c r="B84" s="160" t="s">
        <v>101</v>
      </c>
      <c r="C84" s="161">
        <v>5131</v>
      </c>
      <c r="D84" s="161">
        <v>4890</v>
      </c>
      <c r="E84" s="161">
        <v>1812</v>
      </c>
      <c r="F84" s="161">
        <v>3314</v>
      </c>
      <c r="G84" s="161">
        <v>4473</v>
      </c>
      <c r="H84" s="161">
        <v>5485</v>
      </c>
      <c r="I84" s="163">
        <f t="shared" ref="I84:I91" si="47">IFERROR(H84/G84-1,"-")</f>
        <v>0.22624636709143742</v>
      </c>
      <c r="J84" s="162">
        <f t="shared" si="43"/>
        <v>0.12167689161554196</v>
      </c>
      <c r="K84" s="177">
        <f t="shared" si="44"/>
        <v>1012</v>
      </c>
      <c r="L84" s="161">
        <f t="shared" si="45"/>
        <v>595</v>
      </c>
      <c r="M84" s="162">
        <f t="shared" si="46"/>
        <v>1.1266697204174737E-2</v>
      </c>
    </row>
    <row r="85" spans="2:13" x14ac:dyDescent="0.25">
      <c r="B85" s="160" t="s">
        <v>104</v>
      </c>
      <c r="C85" s="161">
        <v>10663</v>
      </c>
      <c r="D85" s="161">
        <v>9275</v>
      </c>
      <c r="E85" s="161">
        <v>4471</v>
      </c>
      <c r="F85" s="161">
        <v>6731</v>
      </c>
      <c r="G85" s="161">
        <v>7580</v>
      </c>
      <c r="H85" s="161">
        <v>8216</v>
      </c>
      <c r="I85" s="163">
        <f t="shared" si="47"/>
        <v>8.3905013192612232E-2</v>
      </c>
      <c r="J85" s="162">
        <f t="shared" si="43"/>
        <v>-0.114177897574124</v>
      </c>
      <c r="K85" s="177">
        <f t="shared" si="44"/>
        <v>636</v>
      </c>
      <c r="L85" s="161">
        <f t="shared" si="45"/>
        <v>-1059</v>
      </c>
      <c r="M85" s="162">
        <f t="shared" si="46"/>
        <v>1.6876423742844055E-2</v>
      </c>
    </row>
    <row r="86" spans="2:13" x14ac:dyDescent="0.25">
      <c r="B86" s="160" t="s">
        <v>107</v>
      </c>
      <c r="C86" s="161">
        <v>2496</v>
      </c>
      <c r="D86" s="161">
        <v>1753</v>
      </c>
      <c r="E86" s="161">
        <v>798</v>
      </c>
      <c r="F86" s="161">
        <v>2137</v>
      </c>
      <c r="G86" s="161">
        <v>2077</v>
      </c>
      <c r="H86" s="161">
        <v>2143</v>
      </c>
      <c r="I86" s="163">
        <f t="shared" si="47"/>
        <v>3.1776600866634475E-2</v>
      </c>
      <c r="J86" s="162">
        <f t="shared" si="43"/>
        <v>0.22247575584711932</v>
      </c>
      <c r="K86" s="177">
        <f t="shared" si="44"/>
        <v>66</v>
      </c>
      <c r="L86" s="161">
        <f t="shared" si="45"/>
        <v>390</v>
      </c>
      <c r="M86" s="162">
        <f t="shared" si="46"/>
        <v>4.4019201656420167E-3</v>
      </c>
    </row>
    <row r="87" spans="2:13" x14ac:dyDescent="0.25">
      <c r="B87" s="160" t="s">
        <v>114</v>
      </c>
      <c r="C87" s="161">
        <v>1479</v>
      </c>
      <c r="D87" s="161">
        <v>935</v>
      </c>
      <c r="E87" s="161">
        <v>290</v>
      </c>
      <c r="F87" s="161">
        <v>1709</v>
      </c>
      <c r="G87" s="161">
        <v>1543</v>
      </c>
      <c r="H87" s="161">
        <v>1845</v>
      </c>
      <c r="I87" s="163">
        <f t="shared" si="47"/>
        <v>0.19572261827608561</v>
      </c>
      <c r="J87" s="162">
        <f t="shared" si="43"/>
        <v>0.97326203208556139</v>
      </c>
      <c r="K87" s="177">
        <f t="shared" si="44"/>
        <v>302</v>
      </c>
      <c r="L87" s="161">
        <f t="shared" si="45"/>
        <v>910</v>
      </c>
      <c r="M87" s="162">
        <f t="shared" si="46"/>
        <v>3.7898006092438271E-3</v>
      </c>
    </row>
    <row r="88" spans="2:13" x14ac:dyDescent="0.25">
      <c r="B88" s="160" t="s">
        <v>110</v>
      </c>
      <c r="C88" s="161">
        <v>281</v>
      </c>
      <c r="D88" s="161">
        <v>259</v>
      </c>
      <c r="E88" s="161">
        <v>94</v>
      </c>
      <c r="F88" s="161">
        <v>316</v>
      </c>
      <c r="G88" s="161">
        <v>270</v>
      </c>
      <c r="H88" s="161">
        <v>333</v>
      </c>
      <c r="I88" s="163">
        <f t="shared" si="47"/>
        <v>0.23333333333333339</v>
      </c>
      <c r="J88" s="162">
        <f t="shared" si="43"/>
        <v>0.28571428571428581</v>
      </c>
      <c r="K88" s="177">
        <f t="shared" si="44"/>
        <v>63</v>
      </c>
      <c r="L88" s="161">
        <f t="shared" si="45"/>
        <v>74</v>
      </c>
      <c r="M88" s="162">
        <f t="shared" si="46"/>
        <v>6.8401279288791018E-4</v>
      </c>
    </row>
    <row r="89" spans="2:13" x14ac:dyDescent="0.25">
      <c r="B89" s="160" t="s">
        <v>119</v>
      </c>
      <c r="C89" s="161">
        <v>1895</v>
      </c>
      <c r="D89" s="161">
        <v>2200</v>
      </c>
      <c r="E89" s="161">
        <v>1314</v>
      </c>
      <c r="F89" s="161">
        <v>1629</v>
      </c>
      <c r="G89" s="161">
        <v>2649</v>
      </c>
      <c r="H89" s="161">
        <v>1820</v>
      </c>
      <c r="I89" s="163">
        <f t="shared" si="47"/>
        <v>-0.31294828237070593</v>
      </c>
      <c r="J89" s="162">
        <f t="shared" si="43"/>
        <v>-0.17272727272727273</v>
      </c>
      <c r="K89" s="177">
        <f t="shared" si="44"/>
        <v>-829</v>
      </c>
      <c r="L89" s="161">
        <f t="shared" si="45"/>
        <v>-380</v>
      </c>
      <c r="M89" s="162">
        <f t="shared" si="46"/>
        <v>3.7384482974654552E-3</v>
      </c>
    </row>
    <row r="90" spans="2:13" x14ac:dyDescent="0.25">
      <c r="B90" s="160" t="s">
        <v>122</v>
      </c>
      <c r="C90" s="161">
        <v>3179</v>
      </c>
      <c r="D90" s="161">
        <v>2784</v>
      </c>
      <c r="E90" s="161">
        <v>2383</v>
      </c>
      <c r="F90" s="161">
        <v>1702</v>
      </c>
      <c r="G90" s="161">
        <v>3091</v>
      </c>
      <c r="H90" s="161">
        <v>2940</v>
      </c>
      <c r="I90" s="163">
        <f t="shared" si="47"/>
        <v>-4.8851504367518617E-2</v>
      </c>
      <c r="J90" s="162">
        <f t="shared" si="43"/>
        <v>5.6034482758620774E-2</v>
      </c>
      <c r="K90" s="177">
        <f t="shared" si="44"/>
        <v>-151</v>
      </c>
      <c r="L90" s="161">
        <f t="shared" si="45"/>
        <v>156</v>
      </c>
      <c r="M90" s="162">
        <f t="shared" si="46"/>
        <v>6.0390318651365044E-3</v>
      </c>
    </row>
    <row r="91" spans="2:13" x14ac:dyDescent="0.25">
      <c r="B91" s="166" t="s">
        <v>136</v>
      </c>
      <c r="C91" s="167">
        <f>IFERROR(C83-SUM(C84:C90),"nd")</f>
        <v>14961</v>
      </c>
      <c r="D91" s="167">
        <f t="shared" ref="D91:H91" si="48">IFERROR(D83-SUM(D84:D90),"nd")</f>
        <v>16189</v>
      </c>
      <c r="E91" s="167">
        <f t="shared" si="48"/>
        <v>8513</v>
      </c>
      <c r="F91" s="167">
        <f t="shared" si="48"/>
        <v>11641</v>
      </c>
      <c r="G91" s="167">
        <f t="shared" si="48"/>
        <v>15211</v>
      </c>
      <c r="H91" s="167">
        <f t="shared" si="48"/>
        <v>15701</v>
      </c>
      <c r="I91" s="169">
        <f t="shared" si="47"/>
        <v>3.2213529682466602E-2</v>
      </c>
      <c r="J91" s="168">
        <f t="shared" si="43"/>
        <v>-3.0143924887269136E-2</v>
      </c>
      <c r="K91" s="178">
        <f t="shared" si="44"/>
        <v>490</v>
      </c>
      <c r="L91" s="167">
        <f t="shared" si="45"/>
        <v>-488</v>
      </c>
      <c r="M91" s="168">
        <f t="shared" si="46"/>
        <v>3.2251305889288526E-2</v>
      </c>
    </row>
    <row r="92" spans="2:13" x14ac:dyDescent="0.25">
      <c r="B92" s="151" t="s">
        <v>41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59</v>
      </c>
      <c r="C93" s="174" t="str">
        <f>IFERROR(C94+C97,"nd")</f>
        <v>nd</v>
      </c>
      <c r="D93" s="174" t="str">
        <f t="shared" ref="D93:H93" si="49">IFERROR(D94+D97,"nd")</f>
        <v>nd</v>
      </c>
      <c r="E93" s="174" t="str">
        <f t="shared" si="49"/>
        <v>nd</v>
      </c>
      <c r="F93" s="174" t="str">
        <f t="shared" si="49"/>
        <v>nd</v>
      </c>
      <c r="G93" s="174" t="str">
        <f t="shared" si="49"/>
        <v>nd</v>
      </c>
      <c r="H93" s="174" t="str">
        <f t="shared" si="49"/>
        <v>nd</v>
      </c>
      <c r="I93" s="175" t="str">
        <f>IFERROR(H93/G93-1,"-")</f>
        <v>-</v>
      </c>
      <c r="J93" s="175" t="str">
        <f>IFERROR(H93/D93-1,"-")</f>
        <v>-</v>
      </c>
      <c r="K93" s="174" t="str">
        <f>IFERROR(H93-G93,"-")</f>
        <v>-</v>
      </c>
      <c r="L93" s="174" t="str">
        <f>IFERROR(H93-D93,"-")</f>
        <v>-</v>
      </c>
      <c r="M93" s="175" t="str">
        <f>IFERROR(H93/H$9,"-")</f>
        <v>-</v>
      </c>
    </row>
    <row r="94" spans="2:13" x14ac:dyDescent="0.25">
      <c r="B94" s="155" t="s">
        <v>88</v>
      </c>
      <c r="C94" s="156" t="s">
        <v>306</v>
      </c>
      <c r="D94" s="156" t="s">
        <v>306</v>
      </c>
      <c r="E94" s="156" t="s">
        <v>306</v>
      </c>
      <c r="F94" s="156" t="s">
        <v>306</v>
      </c>
      <c r="G94" s="156" t="s">
        <v>306</v>
      </c>
      <c r="H94" s="156" t="s">
        <v>306</v>
      </c>
      <c r="I94" s="158" t="str">
        <f>IFERROR(H94/G94-1,"-")</f>
        <v>-</v>
      </c>
      <c r="J94" s="157" t="str">
        <f t="shared" ref="J94:J105" si="50">IFERROR(H94/D94-1,"-")</f>
        <v>-</v>
      </c>
      <c r="K94" s="176" t="str">
        <f t="shared" ref="K94:K105" si="51">IFERROR(H94-G94,"-")</f>
        <v>-</v>
      </c>
      <c r="L94" s="156" t="str">
        <f t="shared" ref="L94:L105" si="52">IFERROR(H94-D94,"-")</f>
        <v>-</v>
      </c>
      <c r="M94" s="157" t="str">
        <f t="shared" ref="M94:M105" si="53">IFERROR(H94/H$9,"-")</f>
        <v>-</v>
      </c>
    </row>
    <row r="95" spans="2:13" x14ac:dyDescent="0.25">
      <c r="B95" s="160" t="s">
        <v>94</v>
      </c>
      <c r="C95" s="161" t="s">
        <v>306</v>
      </c>
      <c r="D95" s="161" t="s">
        <v>306</v>
      </c>
      <c r="E95" s="161" t="s">
        <v>306</v>
      </c>
      <c r="F95" s="161" t="s">
        <v>306</v>
      </c>
      <c r="G95" s="161" t="s">
        <v>306</v>
      </c>
      <c r="H95" s="161" t="s">
        <v>306</v>
      </c>
      <c r="I95" s="163" t="str">
        <f>IFERROR(H95/G95-1,"-")</f>
        <v>-</v>
      </c>
      <c r="J95" s="162" t="str">
        <f t="shared" si="50"/>
        <v>-</v>
      </c>
      <c r="K95" s="177" t="str">
        <f t="shared" si="51"/>
        <v>-</v>
      </c>
      <c r="L95" s="161" t="str">
        <f t="shared" si="52"/>
        <v>-</v>
      </c>
      <c r="M95" s="162" t="str">
        <f t="shared" si="53"/>
        <v>-</v>
      </c>
    </row>
    <row r="96" spans="2:13" x14ac:dyDescent="0.25">
      <c r="B96" s="160" t="s">
        <v>91</v>
      </c>
      <c r="C96" s="161" t="s">
        <v>306</v>
      </c>
      <c r="D96" s="161" t="s">
        <v>306</v>
      </c>
      <c r="E96" s="161" t="s">
        <v>306</v>
      </c>
      <c r="F96" s="161" t="s">
        <v>306</v>
      </c>
      <c r="G96" s="161" t="s">
        <v>306</v>
      </c>
      <c r="H96" s="161" t="s">
        <v>306</v>
      </c>
      <c r="I96" s="163" t="str">
        <f>IFERROR(H96/G96-1,"-")</f>
        <v>-</v>
      </c>
      <c r="J96" s="162" t="str">
        <f t="shared" si="50"/>
        <v>-</v>
      </c>
      <c r="K96" s="177" t="str">
        <f t="shared" si="51"/>
        <v>-</v>
      </c>
      <c r="L96" s="161" t="str">
        <f t="shared" si="52"/>
        <v>-</v>
      </c>
      <c r="M96" s="162" t="str">
        <f t="shared" si="53"/>
        <v>-</v>
      </c>
    </row>
    <row r="97" spans="2:13" x14ac:dyDescent="0.25">
      <c r="B97" s="155" t="s">
        <v>98</v>
      </c>
      <c r="C97" s="156" t="s">
        <v>306</v>
      </c>
      <c r="D97" s="156" t="s">
        <v>306</v>
      </c>
      <c r="E97" s="156" t="s">
        <v>306</v>
      </c>
      <c r="F97" s="156" t="s">
        <v>306</v>
      </c>
      <c r="G97" s="156" t="s">
        <v>306</v>
      </c>
      <c r="H97" s="156" t="s">
        <v>306</v>
      </c>
      <c r="I97" s="158" t="str">
        <f>IFERROR(H97/G97-1,"-")</f>
        <v>-</v>
      </c>
      <c r="J97" s="157" t="str">
        <f t="shared" si="50"/>
        <v>-</v>
      </c>
      <c r="K97" s="176" t="str">
        <f t="shared" si="51"/>
        <v>-</v>
      </c>
      <c r="L97" s="156" t="str">
        <f t="shared" si="52"/>
        <v>-</v>
      </c>
      <c r="M97" s="157" t="str">
        <f t="shared" si="53"/>
        <v>-</v>
      </c>
    </row>
    <row r="98" spans="2:13" x14ac:dyDescent="0.25">
      <c r="B98" s="160" t="s">
        <v>101</v>
      </c>
      <c r="C98" s="161" t="s">
        <v>306</v>
      </c>
      <c r="D98" s="161" t="s">
        <v>306</v>
      </c>
      <c r="E98" s="161" t="s">
        <v>306</v>
      </c>
      <c r="F98" s="161" t="s">
        <v>306</v>
      </c>
      <c r="G98" s="161" t="s">
        <v>306</v>
      </c>
      <c r="H98" s="161" t="s">
        <v>306</v>
      </c>
      <c r="I98" s="163" t="str">
        <f t="shared" ref="I98:I105" si="54">IFERROR(H98/G98-1,"-")</f>
        <v>-</v>
      </c>
      <c r="J98" s="162" t="str">
        <f t="shared" si="50"/>
        <v>-</v>
      </c>
      <c r="K98" s="177" t="str">
        <f t="shared" si="51"/>
        <v>-</v>
      </c>
      <c r="L98" s="161" t="str">
        <f t="shared" si="52"/>
        <v>-</v>
      </c>
      <c r="M98" s="162" t="str">
        <f t="shared" si="53"/>
        <v>-</v>
      </c>
    </row>
    <row r="99" spans="2:13" x14ac:dyDescent="0.25">
      <c r="B99" s="160" t="s">
        <v>104</v>
      </c>
      <c r="C99" s="161" t="s">
        <v>306</v>
      </c>
      <c r="D99" s="161" t="s">
        <v>306</v>
      </c>
      <c r="E99" s="161" t="s">
        <v>306</v>
      </c>
      <c r="F99" s="161" t="s">
        <v>306</v>
      </c>
      <c r="G99" s="161" t="s">
        <v>306</v>
      </c>
      <c r="H99" s="161" t="s">
        <v>306</v>
      </c>
      <c r="I99" s="163" t="str">
        <f t="shared" si="54"/>
        <v>-</v>
      </c>
      <c r="J99" s="162" t="str">
        <f t="shared" si="50"/>
        <v>-</v>
      </c>
      <c r="K99" s="177" t="str">
        <f t="shared" si="51"/>
        <v>-</v>
      </c>
      <c r="L99" s="161" t="str">
        <f t="shared" si="52"/>
        <v>-</v>
      </c>
      <c r="M99" s="162" t="str">
        <f t="shared" si="53"/>
        <v>-</v>
      </c>
    </row>
    <row r="100" spans="2:13" x14ac:dyDescent="0.25">
      <c r="B100" s="160" t="s">
        <v>107</v>
      </c>
      <c r="C100" s="161" t="s">
        <v>306</v>
      </c>
      <c r="D100" s="161" t="s">
        <v>306</v>
      </c>
      <c r="E100" s="161" t="s">
        <v>306</v>
      </c>
      <c r="F100" s="161" t="s">
        <v>306</v>
      </c>
      <c r="G100" s="161" t="s">
        <v>306</v>
      </c>
      <c r="H100" s="161" t="s">
        <v>306</v>
      </c>
      <c r="I100" s="163" t="str">
        <f t="shared" si="54"/>
        <v>-</v>
      </c>
      <c r="J100" s="162" t="str">
        <f t="shared" si="50"/>
        <v>-</v>
      </c>
      <c r="K100" s="177" t="str">
        <f t="shared" si="51"/>
        <v>-</v>
      </c>
      <c r="L100" s="161" t="str">
        <f t="shared" si="52"/>
        <v>-</v>
      </c>
      <c r="M100" s="162" t="str">
        <f t="shared" si="53"/>
        <v>-</v>
      </c>
    </row>
    <row r="101" spans="2:13" x14ac:dyDescent="0.25">
      <c r="B101" s="160" t="s">
        <v>114</v>
      </c>
      <c r="C101" s="161" t="s">
        <v>306</v>
      </c>
      <c r="D101" s="161" t="s">
        <v>306</v>
      </c>
      <c r="E101" s="161" t="s">
        <v>306</v>
      </c>
      <c r="F101" s="161" t="s">
        <v>306</v>
      </c>
      <c r="G101" s="161" t="s">
        <v>306</v>
      </c>
      <c r="H101" s="161" t="s">
        <v>306</v>
      </c>
      <c r="I101" s="163" t="str">
        <f t="shared" si="54"/>
        <v>-</v>
      </c>
      <c r="J101" s="162" t="str">
        <f t="shared" si="50"/>
        <v>-</v>
      </c>
      <c r="K101" s="177" t="str">
        <f t="shared" si="51"/>
        <v>-</v>
      </c>
      <c r="L101" s="161" t="str">
        <f t="shared" si="52"/>
        <v>-</v>
      </c>
      <c r="M101" s="162" t="str">
        <f t="shared" si="53"/>
        <v>-</v>
      </c>
    </row>
    <row r="102" spans="2:13" x14ac:dyDescent="0.25">
      <c r="B102" s="160" t="s">
        <v>110</v>
      </c>
      <c r="C102" s="161" t="s">
        <v>306</v>
      </c>
      <c r="D102" s="161" t="s">
        <v>306</v>
      </c>
      <c r="E102" s="161" t="s">
        <v>306</v>
      </c>
      <c r="F102" s="161" t="s">
        <v>306</v>
      </c>
      <c r="G102" s="161" t="s">
        <v>306</v>
      </c>
      <c r="H102" s="161" t="s">
        <v>306</v>
      </c>
      <c r="I102" s="163" t="str">
        <f t="shared" si="54"/>
        <v>-</v>
      </c>
      <c r="J102" s="162" t="str">
        <f t="shared" si="50"/>
        <v>-</v>
      </c>
      <c r="K102" s="177" t="str">
        <f t="shared" si="51"/>
        <v>-</v>
      </c>
      <c r="L102" s="161" t="str">
        <f t="shared" si="52"/>
        <v>-</v>
      </c>
      <c r="M102" s="162" t="str">
        <f t="shared" si="53"/>
        <v>-</v>
      </c>
    </row>
    <row r="103" spans="2:13" x14ac:dyDescent="0.25">
      <c r="B103" s="160" t="s">
        <v>119</v>
      </c>
      <c r="C103" s="161" t="s">
        <v>306</v>
      </c>
      <c r="D103" s="161" t="s">
        <v>306</v>
      </c>
      <c r="E103" s="161" t="s">
        <v>306</v>
      </c>
      <c r="F103" s="161" t="s">
        <v>306</v>
      </c>
      <c r="G103" s="161" t="s">
        <v>306</v>
      </c>
      <c r="H103" s="161" t="s">
        <v>306</v>
      </c>
      <c r="I103" s="163" t="str">
        <f t="shared" si="54"/>
        <v>-</v>
      </c>
      <c r="J103" s="162" t="str">
        <f t="shared" si="50"/>
        <v>-</v>
      </c>
      <c r="K103" s="177" t="str">
        <f t="shared" si="51"/>
        <v>-</v>
      </c>
      <c r="L103" s="161" t="str">
        <f t="shared" si="52"/>
        <v>-</v>
      </c>
      <c r="M103" s="162" t="str">
        <f t="shared" si="53"/>
        <v>-</v>
      </c>
    </row>
    <row r="104" spans="2:13" x14ac:dyDescent="0.25">
      <c r="B104" s="160" t="s">
        <v>122</v>
      </c>
      <c r="C104" s="161" t="s">
        <v>306</v>
      </c>
      <c r="D104" s="161" t="s">
        <v>306</v>
      </c>
      <c r="E104" s="161" t="s">
        <v>306</v>
      </c>
      <c r="F104" s="161" t="s">
        <v>306</v>
      </c>
      <c r="G104" s="161" t="s">
        <v>306</v>
      </c>
      <c r="H104" s="161" t="s">
        <v>306</v>
      </c>
      <c r="I104" s="163" t="str">
        <f t="shared" si="54"/>
        <v>-</v>
      </c>
      <c r="J104" s="162" t="str">
        <f t="shared" si="50"/>
        <v>-</v>
      </c>
      <c r="K104" s="177" t="str">
        <f t="shared" si="51"/>
        <v>-</v>
      </c>
      <c r="L104" s="161" t="str">
        <f t="shared" si="52"/>
        <v>-</v>
      </c>
      <c r="M104" s="162" t="str">
        <f t="shared" si="53"/>
        <v>-</v>
      </c>
    </row>
    <row r="105" spans="2:13" x14ac:dyDescent="0.25">
      <c r="B105" s="166" t="s">
        <v>136</v>
      </c>
      <c r="C105" s="167" t="str">
        <f>IFERROR(C97-SUM(C98:C104),"nd")</f>
        <v>nd</v>
      </c>
      <c r="D105" s="167" t="str">
        <f t="shared" ref="D105:H105" si="55">IFERROR(D97-SUM(D98:D104),"nd")</f>
        <v>nd</v>
      </c>
      <c r="E105" s="167" t="str">
        <f t="shared" si="55"/>
        <v>nd</v>
      </c>
      <c r="F105" s="167" t="str">
        <f t="shared" si="55"/>
        <v>nd</v>
      </c>
      <c r="G105" s="167" t="str">
        <f t="shared" si="55"/>
        <v>nd</v>
      </c>
      <c r="H105" s="167" t="str">
        <f t="shared" si="55"/>
        <v>nd</v>
      </c>
      <c r="I105" s="169" t="str">
        <f t="shared" si="54"/>
        <v>-</v>
      </c>
      <c r="J105" s="168" t="str">
        <f t="shared" si="50"/>
        <v>-</v>
      </c>
      <c r="K105" s="178" t="str">
        <f t="shared" si="51"/>
        <v>-</v>
      </c>
      <c r="L105" s="167" t="str">
        <f t="shared" si="52"/>
        <v>-</v>
      </c>
      <c r="M105" s="168" t="str">
        <f t="shared" si="53"/>
        <v>-</v>
      </c>
    </row>
    <row r="106" spans="2:13" x14ac:dyDescent="0.25">
      <c r="B106" s="151" t="s">
        <v>42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59</v>
      </c>
      <c r="C107" s="174">
        <f>IFERROR(C108+C111,"nd")</f>
        <v>22795</v>
      </c>
      <c r="D107" s="174">
        <f t="shared" ref="D107:H107" si="56">IFERROR(D108+D111,"nd")</f>
        <v>23149</v>
      </c>
      <c r="E107" s="174">
        <f t="shared" si="56"/>
        <v>13382</v>
      </c>
      <c r="F107" s="174">
        <f t="shared" si="56"/>
        <v>10187</v>
      </c>
      <c r="G107" s="174">
        <f t="shared" si="56"/>
        <v>11931</v>
      </c>
      <c r="H107" s="174">
        <f t="shared" si="56"/>
        <v>11919</v>
      </c>
      <c r="I107" s="175">
        <f>IFERROR(H107/G107-1,"-")</f>
        <v>-1.0057832537088141E-3</v>
      </c>
      <c r="J107" s="175">
        <f>IFERROR(H107/D107-1,"-")</f>
        <v>-0.48511814765216643</v>
      </c>
      <c r="K107" s="174">
        <f>IFERROR(H107-G107,"-")</f>
        <v>-12</v>
      </c>
      <c r="L107" s="174">
        <f>IFERROR(H107-D107,"-")</f>
        <v>-11230</v>
      </c>
      <c r="M107" s="175">
        <f>IFERROR(H107/H$9,"-")</f>
        <v>2.4482728163456462E-2</v>
      </c>
    </row>
    <row r="108" spans="2:13" x14ac:dyDescent="0.25">
      <c r="B108" s="155" t="s">
        <v>88</v>
      </c>
      <c r="C108" s="156">
        <v>2727</v>
      </c>
      <c r="D108" s="156">
        <v>3929</v>
      </c>
      <c r="E108" s="156">
        <v>1767</v>
      </c>
      <c r="F108" s="156">
        <v>2061</v>
      </c>
      <c r="G108" s="156">
        <v>1945</v>
      </c>
      <c r="H108" s="156">
        <v>1386</v>
      </c>
      <c r="I108" s="158">
        <f>IFERROR(H108/G108-1,"-")</f>
        <v>-0.28740359897172241</v>
      </c>
      <c r="J108" s="157">
        <f t="shared" ref="J108:J119" si="57">IFERROR(H108/D108-1,"-")</f>
        <v>-0.64723848307457366</v>
      </c>
      <c r="K108" s="176">
        <f t="shared" ref="K108:K119" si="58">IFERROR(H108-G108,"-")</f>
        <v>-559</v>
      </c>
      <c r="L108" s="156">
        <f t="shared" ref="L108:L119" si="59">IFERROR(H108-D108,"-")</f>
        <v>-2543</v>
      </c>
      <c r="M108" s="157">
        <f t="shared" ref="M108:M119" si="60">IFERROR(H108/H$9,"-")</f>
        <v>2.8469721649929235E-3</v>
      </c>
    </row>
    <row r="109" spans="2:13" x14ac:dyDescent="0.25">
      <c r="B109" s="160" t="s">
        <v>94</v>
      </c>
      <c r="C109" s="161">
        <v>1756</v>
      </c>
      <c r="D109" s="161">
        <v>2593</v>
      </c>
      <c r="E109" s="161">
        <v>1178</v>
      </c>
      <c r="F109" s="161">
        <v>1458</v>
      </c>
      <c r="G109" s="161">
        <v>1307</v>
      </c>
      <c r="H109" s="161">
        <v>662</v>
      </c>
      <c r="I109" s="163">
        <f>IFERROR(H109/G109-1,"-")</f>
        <v>-0.49349655700076511</v>
      </c>
      <c r="J109" s="162">
        <f t="shared" si="57"/>
        <v>-0.74469726185885077</v>
      </c>
      <c r="K109" s="177">
        <f t="shared" si="58"/>
        <v>-645</v>
      </c>
      <c r="L109" s="161">
        <f t="shared" si="59"/>
        <v>-1931</v>
      </c>
      <c r="M109" s="162">
        <f t="shared" si="60"/>
        <v>1.359809215891281E-3</v>
      </c>
    </row>
    <row r="110" spans="2:13" x14ac:dyDescent="0.25">
      <c r="B110" s="160" t="s">
        <v>91</v>
      </c>
      <c r="C110" s="161">
        <v>971</v>
      </c>
      <c r="D110" s="161">
        <v>1336</v>
      </c>
      <c r="E110" s="161">
        <v>589</v>
      </c>
      <c r="F110" s="161">
        <v>603</v>
      </c>
      <c r="G110" s="161">
        <v>638</v>
      </c>
      <c r="H110" s="161">
        <v>724</v>
      </c>
      <c r="I110" s="163">
        <f>IFERROR(H110/G110-1,"-")</f>
        <v>0.13479623824451403</v>
      </c>
      <c r="J110" s="162">
        <f t="shared" si="57"/>
        <v>-0.45808383233532934</v>
      </c>
      <c r="K110" s="177">
        <f t="shared" si="58"/>
        <v>86</v>
      </c>
      <c r="L110" s="161">
        <f t="shared" si="59"/>
        <v>-612</v>
      </c>
      <c r="M110" s="162">
        <f t="shared" si="60"/>
        <v>1.4871629491016428E-3</v>
      </c>
    </row>
    <row r="111" spans="2:13" x14ac:dyDescent="0.25">
      <c r="B111" s="155" t="s">
        <v>98</v>
      </c>
      <c r="C111" s="156">
        <v>20068</v>
      </c>
      <c r="D111" s="156">
        <v>19220</v>
      </c>
      <c r="E111" s="156">
        <v>11615</v>
      </c>
      <c r="F111" s="156">
        <v>8126</v>
      </c>
      <c r="G111" s="156">
        <v>9986</v>
      </c>
      <c r="H111" s="156">
        <v>10533</v>
      </c>
      <c r="I111" s="158">
        <f>IFERROR(H111/G111-1,"-")</f>
        <v>5.477668736230723E-2</v>
      </c>
      <c r="J111" s="157">
        <f t="shared" si="57"/>
        <v>-0.45197710718002082</v>
      </c>
      <c r="K111" s="176">
        <f t="shared" si="58"/>
        <v>547</v>
      </c>
      <c r="L111" s="156">
        <f t="shared" si="59"/>
        <v>-8687</v>
      </c>
      <c r="M111" s="157">
        <f t="shared" si="60"/>
        <v>2.1635755998463537E-2</v>
      </c>
    </row>
    <row r="112" spans="2:13" x14ac:dyDescent="0.25">
      <c r="B112" s="160" t="s">
        <v>101</v>
      </c>
      <c r="C112" s="161">
        <v>11809</v>
      </c>
      <c r="D112" s="161">
        <v>9701</v>
      </c>
      <c r="E112" s="161">
        <v>6038</v>
      </c>
      <c r="F112" s="161">
        <v>4896</v>
      </c>
      <c r="G112" s="161">
        <v>5884</v>
      </c>
      <c r="H112" s="161">
        <v>5857</v>
      </c>
      <c r="I112" s="163">
        <f t="shared" ref="I112:I119" si="61">IFERROR(H112/G112-1,"-")</f>
        <v>-4.58871515975523E-3</v>
      </c>
      <c r="J112" s="162">
        <f t="shared" si="57"/>
        <v>-0.39624780950417482</v>
      </c>
      <c r="K112" s="177">
        <f t="shared" si="58"/>
        <v>-27</v>
      </c>
      <c r="L112" s="161">
        <f t="shared" si="59"/>
        <v>-3844</v>
      </c>
      <c r="M112" s="162">
        <f t="shared" si="60"/>
        <v>1.2030819603436908E-2</v>
      </c>
    </row>
    <row r="113" spans="2:13" x14ac:dyDescent="0.25">
      <c r="B113" s="160" t="s">
        <v>104</v>
      </c>
      <c r="C113" s="161">
        <v>3429</v>
      </c>
      <c r="D113" s="161">
        <v>2646</v>
      </c>
      <c r="E113" s="161">
        <v>474</v>
      </c>
      <c r="F113" s="161">
        <v>362</v>
      </c>
      <c r="G113" s="161">
        <v>584</v>
      </c>
      <c r="H113" s="161">
        <v>576</v>
      </c>
      <c r="I113" s="163">
        <f t="shared" si="61"/>
        <v>-1.3698630136986356E-2</v>
      </c>
      <c r="J113" s="162">
        <f t="shared" si="57"/>
        <v>-0.78231292517006801</v>
      </c>
      <c r="K113" s="177">
        <f t="shared" si="58"/>
        <v>-8</v>
      </c>
      <c r="L113" s="161">
        <f t="shared" si="59"/>
        <v>-2070</v>
      </c>
      <c r="M113" s="162">
        <f t="shared" si="60"/>
        <v>1.1831572633736825E-3</v>
      </c>
    </row>
    <row r="114" spans="2:13" x14ac:dyDescent="0.25">
      <c r="B114" s="160" t="s">
        <v>107</v>
      </c>
      <c r="C114" s="161">
        <v>610</v>
      </c>
      <c r="D114" s="161">
        <v>967</v>
      </c>
      <c r="E114" s="161">
        <v>623</v>
      </c>
      <c r="F114" s="161">
        <v>394</v>
      </c>
      <c r="G114" s="161">
        <v>549</v>
      </c>
      <c r="H114" s="161">
        <v>499</v>
      </c>
      <c r="I114" s="163">
        <f t="shared" si="61"/>
        <v>-9.1074681238615618E-2</v>
      </c>
      <c r="J114" s="162">
        <f t="shared" si="57"/>
        <v>-0.483971044467425</v>
      </c>
      <c r="K114" s="177">
        <f t="shared" si="58"/>
        <v>-50</v>
      </c>
      <c r="L114" s="161">
        <f t="shared" si="59"/>
        <v>-468</v>
      </c>
      <c r="M114" s="162">
        <f t="shared" si="60"/>
        <v>1.024992143096298E-3</v>
      </c>
    </row>
    <row r="115" spans="2:13" x14ac:dyDescent="0.25">
      <c r="B115" s="160" t="s">
        <v>114</v>
      </c>
      <c r="C115" s="161">
        <v>268</v>
      </c>
      <c r="D115" s="161">
        <v>840</v>
      </c>
      <c r="E115" s="161">
        <v>157</v>
      </c>
      <c r="F115" s="161">
        <v>199</v>
      </c>
      <c r="G115" s="161">
        <v>214</v>
      </c>
      <c r="H115" s="161">
        <v>230</v>
      </c>
      <c r="I115" s="163">
        <f t="shared" si="61"/>
        <v>7.4766355140186924E-2</v>
      </c>
      <c r="J115" s="162">
        <f t="shared" si="57"/>
        <v>-0.72619047619047616</v>
      </c>
      <c r="K115" s="177">
        <f t="shared" si="58"/>
        <v>16</v>
      </c>
      <c r="L115" s="161">
        <f t="shared" si="59"/>
        <v>-610</v>
      </c>
      <c r="M115" s="162">
        <f t="shared" si="60"/>
        <v>4.724412683610191E-4</v>
      </c>
    </row>
    <row r="116" spans="2:13" x14ac:dyDescent="0.25">
      <c r="B116" s="160" t="s">
        <v>110</v>
      </c>
      <c r="C116" s="161">
        <v>364</v>
      </c>
      <c r="D116" s="161">
        <v>273</v>
      </c>
      <c r="E116" s="161">
        <v>252</v>
      </c>
      <c r="F116" s="161">
        <v>173</v>
      </c>
      <c r="G116" s="161">
        <v>207</v>
      </c>
      <c r="H116" s="161">
        <v>162</v>
      </c>
      <c r="I116" s="163">
        <f t="shared" si="61"/>
        <v>-0.21739130434782605</v>
      </c>
      <c r="J116" s="162">
        <f t="shared" si="57"/>
        <v>-0.40659340659340659</v>
      </c>
      <c r="K116" s="177">
        <f t="shared" si="58"/>
        <v>-45</v>
      </c>
      <c r="L116" s="161">
        <f t="shared" si="59"/>
        <v>-111</v>
      </c>
      <c r="M116" s="162">
        <f t="shared" si="60"/>
        <v>3.327629803238482E-4</v>
      </c>
    </row>
    <row r="117" spans="2:13" x14ac:dyDescent="0.25">
      <c r="B117" s="160" t="s">
        <v>119</v>
      </c>
      <c r="C117" s="161">
        <v>119</v>
      </c>
      <c r="D117" s="161">
        <v>222</v>
      </c>
      <c r="E117" s="161">
        <v>180</v>
      </c>
      <c r="F117" s="161">
        <v>52</v>
      </c>
      <c r="G117" s="161">
        <v>108</v>
      </c>
      <c r="H117" s="161">
        <v>65</v>
      </c>
      <c r="I117" s="163">
        <f t="shared" si="61"/>
        <v>-0.39814814814814814</v>
      </c>
      <c r="J117" s="162">
        <f t="shared" si="57"/>
        <v>-0.7072072072072072</v>
      </c>
      <c r="K117" s="177">
        <f t="shared" si="58"/>
        <v>-43</v>
      </c>
      <c r="L117" s="161">
        <f t="shared" si="59"/>
        <v>-157</v>
      </c>
      <c r="M117" s="162">
        <f t="shared" si="60"/>
        <v>1.3351601062376627E-4</v>
      </c>
    </row>
    <row r="118" spans="2:13" x14ac:dyDescent="0.25">
      <c r="B118" s="160" t="s">
        <v>122</v>
      </c>
      <c r="C118" s="161">
        <v>251</v>
      </c>
      <c r="D118" s="161">
        <v>197</v>
      </c>
      <c r="E118" s="161">
        <v>383</v>
      </c>
      <c r="F118" s="161">
        <v>70</v>
      </c>
      <c r="G118" s="161">
        <v>60</v>
      </c>
      <c r="H118" s="161">
        <v>65</v>
      </c>
      <c r="I118" s="163">
        <f t="shared" si="61"/>
        <v>8.3333333333333259E-2</v>
      </c>
      <c r="J118" s="162">
        <f t="shared" si="57"/>
        <v>-0.67005076142131981</v>
      </c>
      <c r="K118" s="177">
        <f t="shared" si="58"/>
        <v>5</v>
      </c>
      <c r="L118" s="161">
        <f t="shared" si="59"/>
        <v>-132</v>
      </c>
      <c r="M118" s="162">
        <f t="shared" si="60"/>
        <v>1.3351601062376627E-4</v>
      </c>
    </row>
    <row r="119" spans="2:13" x14ac:dyDescent="0.25">
      <c r="B119" s="166" t="s">
        <v>136</v>
      </c>
      <c r="C119" s="167">
        <f>IFERROR(C111-SUM(C112:C118),"nd")</f>
        <v>3218</v>
      </c>
      <c r="D119" s="167">
        <f t="shared" ref="D119:H119" si="62">IFERROR(D111-SUM(D112:D118),"nd")</f>
        <v>4374</v>
      </c>
      <c r="E119" s="167">
        <f t="shared" si="62"/>
        <v>3508</v>
      </c>
      <c r="F119" s="167">
        <f t="shared" si="62"/>
        <v>1980</v>
      </c>
      <c r="G119" s="167">
        <f t="shared" si="62"/>
        <v>2380</v>
      </c>
      <c r="H119" s="167">
        <f t="shared" si="62"/>
        <v>3079</v>
      </c>
      <c r="I119" s="169">
        <f t="shared" si="61"/>
        <v>0.29369747899159671</v>
      </c>
      <c r="J119" s="168">
        <f t="shared" si="57"/>
        <v>-0.29606767261088252</v>
      </c>
      <c r="K119" s="178">
        <f t="shared" si="58"/>
        <v>699</v>
      </c>
      <c r="L119" s="167">
        <f t="shared" si="59"/>
        <v>-1295</v>
      </c>
      <c r="M119" s="168">
        <f t="shared" si="60"/>
        <v>6.3245507186242512E-3</v>
      </c>
    </row>
    <row r="120" spans="2:13" x14ac:dyDescent="0.25">
      <c r="B120" s="151" t="s">
        <v>43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59</v>
      </c>
      <c r="C121" s="174" t="str">
        <f>IFERROR(C122+C125,"nd")</f>
        <v>nd</v>
      </c>
      <c r="D121" s="174" t="str">
        <f t="shared" ref="D121:H121" si="63">IFERROR(D122+D125,"nd")</f>
        <v>nd</v>
      </c>
      <c r="E121" s="174" t="str">
        <f t="shared" si="63"/>
        <v>nd</v>
      </c>
      <c r="F121" s="174" t="str">
        <f t="shared" si="63"/>
        <v>nd</v>
      </c>
      <c r="G121" s="174" t="str">
        <f t="shared" si="63"/>
        <v>nd</v>
      </c>
      <c r="H121" s="174" t="str">
        <f t="shared" si="63"/>
        <v>nd</v>
      </c>
      <c r="I121" s="175" t="str">
        <f>IFERROR(H121/G121-1,"-")</f>
        <v>-</v>
      </c>
      <c r="J121" s="175" t="str">
        <f>IFERROR(H121/D121-1,"-")</f>
        <v>-</v>
      </c>
      <c r="K121" s="174" t="str">
        <f>IFERROR(H121-G121,"-")</f>
        <v>-</v>
      </c>
      <c r="L121" s="174" t="str">
        <f>IFERROR(H121-D121,"-")</f>
        <v>-</v>
      </c>
      <c r="M121" s="175" t="str">
        <f>IFERROR(H121/H$9,"-")</f>
        <v>-</v>
      </c>
    </row>
    <row r="122" spans="2:13" x14ac:dyDescent="0.25">
      <c r="B122" s="155" t="s">
        <v>88</v>
      </c>
      <c r="C122" s="156" t="s">
        <v>306</v>
      </c>
      <c r="D122" s="156" t="s">
        <v>306</v>
      </c>
      <c r="E122" s="156" t="s">
        <v>306</v>
      </c>
      <c r="F122" s="156" t="s">
        <v>306</v>
      </c>
      <c r="G122" s="156" t="s">
        <v>306</v>
      </c>
      <c r="H122" s="156" t="s">
        <v>306</v>
      </c>
      <c r="I122" s="158" t="str">
        <f>IFERROR(H122/G122-1,"-")</f>
        <v>-</v>
      </c>
      <c r="J122" s="157" t="str">
        <f t="shared" ref="J122:J133" si="64">IFERROR(H122/D122-1,"-")</f>
        <v>-</v>
      </c>
      <c r="K122" s="176" t="str">
        <f t="shared" ref="K122:K133" si="65">IFERROR(H122-G122,"-")</f>
        <v>-</v>
      </c>
      <c r="L122" s="156" t="str">
        <f t="shared" ref="L122:L133" si="66">IFERROR(H122-D122,"-")</f>
        <v>-</v>
      </c>
      <c r="M122" s="157" t="str">
        <f t="shared" ref="M122:M133" si="67">IFERROR(H122/H$9,"-")</f>
        <v>-</v>
      </c>
    </row>
    <row r="123" spans="2:13" x14ac:dyDescent="0.25">
      <c r="B123" s="160" t="s">
        <v>94</v>
      </c>
      <c r="C123" s="161" t="s">
        <v>306</v>
      </c>
      <c r="D123" s="161" t="s">
        <v>306</v>
      </c>
      <c r="E123" s="161" t="s">
        <v>306</v>
      </c>
      <c r="F123" s="161" t="s">
        <v>306</v>
      </c>
      <c r="G123" s="161" t="s">
        <v>306</v>
      </c>
      <c r="H123" s="161" t="s">
        <v>306</v>
      </c>
      <c r="I123" s="163" t="str">
        <f>IFERROR(H123/G123-1,"-")</f>
        <v>-</v>
      </c>
      <c r="J123" s="162" t="str">
        <f t="shared" si="64"/>
        <v>-</v>
      </c>
      <c r="K123" s="177" t="str">
        <f t="shared" si="65"/>
        <v>-</v>
      </c>
      <c r="L123" s="161" t="str">
        <f t="shared" si="66"/>
        <v>-</v>
      </c>
      <c r="M123" s="162" t="str">
        <f t="shared" si="67"/>
        <v>-</v>
      </c>
    </row>
    <row r="124" spans="2:13" x14ac:dyDescent="0.25">
      <c r="B124" s="160" t="s">
        <v>91</v>
      </c>
      <c r="C124" s="161" t="s">
        <v>306</v>
      </c>
      <c r="D124" s="161" t="s">
        <v>306</v>
      </c>
      <c r="E124" s="161" t="s">
        <v>306</v>
      </c>
      <c r="F124" s="161" t="s">
        <v>306</v>
      </c>
      <c r="G124" s="161" t="s">
        <v>306</v>
      </c>
      <c r="H124" s="161" t="s">
        <v>306</v>
      </c>
      <c r="I124" s="163" t="str">
        <f>IFERROR(H124/G124-1,"-")</f>
        <v>-</v>
      </c>
      <c r="J124" s="162" t="str">
        <f t="shared" si="64"/>
        <v>-</v>
      </c>
      <c r="K124" s="177" t="str">
        <f t="shared" si="65"/>
        <v>-</v>
      </c>
      <c r="L124" s="161" t="str">
        <f t="shared" si="66"/>
        <v>-</v>
      </c>
      <c r="M124" s="162" t="str">
        <f t="shared" si="67"/>
        <v>-</v>
      </c>
    </row>
    <row r="125" spans="2:13" x14ac:dyDescent="0.25">
      <c r="B125" s="155" t="s">
        <v>98</v>
      </c>
      <c r="C125" s="156" t="s">
        <v>306</v>
      </c>
      <c r="D125" s="156" t="s">
        <v>306</v>
      </c>
      <c r="E125" s="156" t="s">
        <v>306</v>
      </c>
      <c r="F125" s="156" t="s">
        <v>306</v>
      </c>
      <c r="G125" s="156" t="s">
        <v>306</v>
      </c>
      <c r="H125" s="156" t="s">
        <v>306</v>
      </c>
      <c r="I125" s="158" t="str">
        <f>IFERROR(H125/G125-1,"-")</f>
        <v>-</v>
      </c>
      <c r="J125" s="157" t="str">
        <f t="shared" si="64"/>
        <v>-</v>
      </c>
      <c r="K125" s="176" t="str">
        <f t="shared" si="65"/>
        <v>-</v>
      </c>
      <c r="L125" s="156" t="str">
        <f t="shared" si="66"/>
        <v>-</v>
      </c>
      <c r="M125" s="157" t="str">
        <f t="shared" si="67"/>
        <v>-</v>
      </c>
    </row>
    <row r="126" spans="2:13" x14ac:dyDescent="0.25">
      <c r="B126" s="160" t="s">
        <v>101</v>
      </c>
      <c r="C126" s="161" t="s">
        <v>306</v>
      </c>
      <c r="D126" s="161" t="s">
        <v>306</v>
      </c>
      <c r="E126" s="161" t="s">
        <v>306</v>
      </c>
      <c r="F126" s="161" t="s">
        <v>306</v>
      </c>
      <c r="G126" s="161" t="s">
        <v>306</v>
      </c>
      <c r="H126" s="161" t="s">
        <v>306</v>
      </c>
      <c r="I126" s="163" t="str">
        <f t="shared" ref="I126:I133" si="68">IFERROR(H126/G126-1,"-")</f>
        <v>-</v>
      </c>
      <c r="J126" s="162" t="str">
        <f t="shared" si="64"/>
        <v>-</v>
      </c>
      <c r="K126" s="177" t="str">
        <f t="shared" si="65"/>
        <v>-</v>
      </c>
      <c r="L126" s="161" t="str">
        <f t="shared" si="66"/>
        <v>-</v>
      </c>
      <c r="M126" s="162" t="str">
        <f t="shared" si="67"/>
        <v>-</v>
      </c>
    </row>
    <row r="127" spans="2:13" x14ac:dyDescent="0.25">
      <c r="B127" s="160" t="s">
        <v>104</v>
      </c>
      <c r="C127" s="161" t="s">
        <v>306</v>
      </c>
      <c r="D127" s="161" t="s">
        <v>306</v>
      </c>
      <c r="E127" s="161" t="s">
        <v>306</v>
      </c>
      <c r="F127" s="161" t="s">
        <v>306</v>
      </c>
      <c r="G127" s="161" t="s">
        <v>306</v>
      </c>
      <c r="H127" s="161" t="s">
        <v>306</v>
      </c>
      <c r="I127" s="163" t="str">
        <f t="shared" si="68"/>
        <v>-</v>
      </c>
      <c r="J127" s="162" t="str">
        <f t="shared" si="64"/>
        <v>-</v>
      </c>
      <c r="K127" s="177" t="str">
        <f t="shared" si="65"/>
        <v>-</v>
      </c>
      <c r="L127" s="161" t="str">
        <f t="shared" si="66"/>
        <v>-</v>
      </c>
      <c r="M127" s="162" t="str">
        <f t="shared" si="67"/>
        <v>-</v>
      </c>
    </row>
    <row r="128" spans="2:13" x14ac:dyDescent="0.25">
      <c r="B128" s="160" t="s">
        <v>107</v>
      </c>
      <c r="C128" s="161" t="s">
        <v>306</v>
      </c>
      <c r="D128" s="161" t="s">
        <v>306</v>
      </c>
      <c r="E128" s="161" t="s">
        <v>306</v>
      </c>
      <c r="F128" s="161" t="s">
        <v>306</v>
      </c>
      <c r="G128" s="161" t="s">
        <v>306</v>
      </c>
      <c r="H128" s="161" t="s">
        <v>306</v>
      </c>
      <c r="I128" s="163" t="str">
        <f t="shared" si="68"/>
        <v>-</v>
      </c>
      <c r="J128" s="162" t="str">
        <f t="shared" si="64"/>
        <v>-</v>
      </c>
      <c r="K128" s="177" t="str">
        <f t="shared" si="65"/>
        <v>-</v>
      </c>
      <c r="L128" s="161" t="str">
        <f t="shared" si="66"/>
        <v>-</v>
      </c>
      <c r="M128" s="162" t="str">
        <f t="shared" si="67"/>
        <v>-</v>
      </c>
    </row>
    <row r="129" spans="2:13" x14ac:dyDescent="0.25">
      <c r="B129" s="160" t="s">
        <v>114</v>
      </c>
      <c r="C129" s="161" t="s">
        <v>306</v>
      </c>
      <c r="D129" s="161" t="s">
        <v>306</v>
      </c>
      <c r="E129" s="161" t="s">
        <v>306</v>
      </c>
      <c r="F129" s="161" t="s">
        <v>306</v>
      </c>
      <c r="G129" s="161" t="s">
        <v>306</v>
      </c>
      <c r="H129" s="161" t="s">
        <v>306</v>
      </c>
      <c r="I129" s="163" t="str">
        <f t="shared" si="68"/>
        <v>-</v>
      </c>
      <c r="J129" s="162" t="str">
        <f t="shared" si="64"/>
        <v>-</v>
      </c>
      <c r="K129" s="177" t="str">
        <f t="shared" si="65"/>
        <v>-</v>
      </c>
      <c r="L129" s="161" t="str">
        <f t="shared" si="66"/>
        <v>-</v>
      </c>
      <c r="M129" s="162" t="str">
        <f t="shared" si="67"/>
        <v>-</v>
      </c>
    </row>
    <row r="130" spans="2:13" x14ac:dyDescent="0.25">
      <c r="B130" s="160" t="s">
        <v>110</v>
      </c>
      <c r="C130" s="161" t="s">
        <v>306</v>
      </c>
      <c r="D130" s="161" t="s">
        <v>306</v>
      </c>
      <c r="E130" s="161" t="s">
        <v>306</v>
      </c>
      <c r="F130" s="161" t="s">
        <v>306</v>
      </c>
      <c r="G130" s="161" t="s">
        <v>306</v>
      </c>
      <c r="H130" s="161" t="s">
        <v>306</v>
      </c>
      <c r="I130" s="163" t="str">
        <f t="shared" si="68"/>
        <v>-</v>
      </c>
      <c r="J130" s="162" t="str">
        <f t="shared" si="64"/>
        <v>-</v>
      </c>
      <c r="K130" s="177" t="str">
        <f t="shared" si="65"/>
        <v>-</v>
      </c>
      <c r="L130" s="161" t="str">
        <f t="shared" si="66"/>
        <v>-</v>
      </c>
      <c r="M130" s="162" t="str">
        <f t="shared" si="67"/>
        <v>-</v>
      </c>
    </row>
    <row r="131" spans="2:13" x14ac:dyDescent="0.25">
      <c r="B131" s="160" t="s">
        <v>119</v>
      </c>
      <c r="C131" s="161" t="s">
        <v>306</v>
      </c>
      <c r="D131" s="161" t="s">
        <v>306</v>
      </c>
      <c r="E131" s="161" t="s">
        <v>306</v>
      </c>
      <c r="F131" s="161" t="s">
        <v>306</v>
      </c>
      <c r="G131" s="161" t="s">
        <v>306</v>
      </c>
      <c r="H131" s="161" t="s">
        <v>306</v>
      </c>
      <c r="I131" s="163" t="str">
        <f t="shared" si="68"/>
        <v>-</v>
      </c>
      <c r="J131" s="162" t="str">
        <f t="shared" si="64"/>
        <v>-</v>
      </c>
      <c r="K131" s="177" t="str">
        <f t="shared" si="65"/>
        <v>-</v>
      </c>
      <c r="L131" s="161" t="str">
        <f t="shared" si="66"/>
        <v>-</v>
      </c>
      <c r="M131" s="162" t="str">
        <f t="shared" si="67"/>
        <v>-</v>
      </c>
    </row>
    <row r="132" spans="2:13" x14ac:dyDescent="0.25">
      <c r="B132" s="160" t="s">
        <v>122</v>
      </c>
      <c r="C132" s="161" t="s">
        <v>306</v>
      </c>
      <c r="D132" s="161" t="s">
        <v>306</v>
      </c>
      <c r="E132" s="161" t="s">
        <v>306</v>
      </c>
      <c r="F132" s="161" t="s">
        <v>306</v>
      </c>
      <c r="G132" s="161" t="s">
        <v>306</v>
      </c>
      <c r="H132" s="161" t="s">
        <v>306</v>
      </c>
      <c r="I132" s="163" t="str">
        <f t="shared" si="68"/>
        <v>-</v>
      </c>
      <c r="J132" s="162" t="str">
        <f t="shared" si="64"/>
        <v>-</v>
      </c>
      <c r="K132" s="177" t="str">
        <f t="shared" si="65"/>
        <v>-</v>
      </c>
      <c r="L132" s="161" t="str">
        <f t="shared" si="66"/>
        <v>-</v>
      </c>
      <c r="M132" s="162" t="str">
        <f t="shared" si="67"/>
        <v>-</v>
      </c>
    </row>
    <row r="133" spans="2:13" x14ac:dyDescent="0.25">
      <c r="B133" s="166" t="s">
        <v>136</v>
      </c>
      <c r="C133" s="167" t="str">
        <f>IFERROR(C125-SUM(C126:C132),"nd")</f>
        <v>nd</v>
      </c>
      <c r="D133" s="167" t="str">
        <f t="shared" ref="D133:H133" si="69">IFERROR(D125-SUM(D126:D132),"nd")</f>
        <v>nd</v>
      </c>
      <c r="E133" s="167" t="str">
        <f t="shared" si="69"/>
        <v>nd</v>
      </c>
      <c r="F133" s="167" t="str">
        <f t="shared" si="69"/>
        <v>nd</v>
      </c>
      <c r="G133" s="167" t="str">
        <f t="shared" si="69"/>
        <v>nd</v>
      </c>
      <c r="H133" s="167" t="str">
        <f t="shared" si="69"/>
        <v>nd</v>
      </c>
      <c r="I133" s="169" t="str">
        <f t="shared" si="68"/>
        <v>-</v>
      </c>
      <c r="J133" s="168" t="str">
        <f t="shared" si="64"/>
        <v>-</v>
      </c>
      <c r="K133" s="178" t="str">
        <f t="shared" si="65"/>
        <v>-</v>
      </c>
      <c r="L133" s="167" t="str">
        <f t="shared" si="66"/>
        <v>-</v>
      </c>
      <c r="M133" s="168" t="str">
        <f t="shared" si="67"/>
        <v>-</v>
      </c>
    </row>
    <row r="134" spans="2:13" x14ac:dyDescent="0.25">
      <c r="B134" s="151" t="s">
        <v>44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59</v>
      </c>
      <c r="C135" s="174">
        <f>IFERROR(C136+C139,"nd")</f>
        <v>40422</v>
      </c>
      <c r="D135" s="174">
        <f t="shared" ref="D135:H135" si="70">IFERROR(D136+D139,"nd")</f>
        <v>26532</v>
      </c>
      <c r="E135" s="174">
        <f t="shared" si="70"/>
        <v>13012</v>
      </c>
      <c r="F135" s="174">
        <f t="shared" si="70"/>
        <v>18374</v>
      </c>
      <c r="G135" s="174">
        <f t="shared" si="70"/>
        <v>19874</v>
      </c>
      <c r="H135" s="174">
        <f t="shared" si="70"/>
        <v>20869</v>
      </c>
      <c r="I135" s="175">
        <f>IFERROR(H135/G135-1,"-")</f>
        <v>5.0065412096206074E-2</v>
      </c>
      <c r="J135" s="175">
        <f>IFERROR(H135/D135-1,"-")</f>
        <v>-0.21344037388813508</v>
      </c>
      <c r="K135" s="174">
        <f>IFERROR(H135-G135,"-")</f>
        <v>995</v>
      </c>
      <c r="L135" s="174">
        <f>IFERROR(H135-D135,"-")</f>
        <v>-5663</v>
      </c>
      <c r="M135" s="175">
        <f>IFERROR(H135/H$9,"-")</f>
        <v>4.2866855780113511E-2</v>
      </c>
    </row>
    <row r="136" spans="2:13" x14ac:dyDescent="0.25">
      <c r="B136" s="155" t="s">
        <v>88</v>
      </c>
      <c r="C136" s="156">
        <v>6461</v>
      </c>
      <c r="D136" s="156">
        <v>2855</v>
      </c>
      <c r="E136" s="156">
        <v>742</v>
      </c>
      <c r="F136" s="156">
        <v>1787</v>
      </c>
      <c r="G136" s="156">
        <v>2871</v>
      </c>
      <c r="H136" s="156">
        <v>2186</v>
      </c>
      <c r="I136" s="158">
        <f>IFERROR(H136/G136-1,"-")</f>
        <v>-0.23859282479972133</v>
      </c>
      <c r="J136" s="157">
        <f t="shared" ref="J136:J147" si="71">IFERROR(H136/D136-1,"-")</f>
        <v>-0.23432574430823117</v>
      </c>
      <c r="K136" s="176">
        <f t="shared" ref="K136:K147" si="72">IFERROR(H136-G136,"-")</f>
        <v>-685</v>
      </c>
      <c r="L136" s="156">
        <f t="shared" ref="L136:L147" si="73">IFERROR(H136-D136,"-")</f>
        <v>-669</v>
      </c>
      <c r="M136" s="157">
        <f t="shared" ref="M136:M147" si="74">IFERROR(H136/H$9,"-")</f>
        <v>4.4902461419008164E-3</v>
      </c>
    </row>
    <row r="137" spans="2:13" x14ac:dyDescent="0.25">
      <c r="B137" s="160" t="s">
        <v>94</v>
      </c>
      <c r="C137" s="161">
        <v>5883</v>
      </c>
      <c r="D137" s="161">
        <v>2342</v>
      </c>
      <c r="E137" s="161">
        <v>617</v>
      </c>
      <c r="F137" s="161">
        <v>1141</v>
      </c>
      <c r="G137" s="161">
        <v>1979</v>
      </c>
      <c r="H137" s="161">
        <v>1541</v>
      </c>
      <c r="I137" s="163">
        <f>IFERROR(H137/G137-1,"-")</f>
        <v>-0.22132390096008081</v>
      </c>
      <c r="J137" s="162">
        <f t="shared" si="71"/>
        <v>-0.34201537147736982</v>
      </c>
      <c r="K137" s="177">
        <f t="shared" si="72"/>
        <v>-438</v>
      </c>
      <c r="L137" s="161">
        <f t="shared" si="73"/>
        <v>-801</v>
      </c>
      <c r="M137" s="162">
        <f t="shared" si="74"/>
        <v>3.1653564980188278E-3</v>
      </c>
    </row>
    <row r="138" spans="2:13" x14ac:dyDescent="0.25">
      <c r="B138" s="160" t="s">
        <v>91</v>
      </c>
      <c r="C138" s="161">
        <v>578</v>
      </c>
      <c r="D138" s="161">
        <v>513</v>
      </c>
      <c r="E138" s="161">
        <v>125</v>
      </c>
      <c r="F138" s="161">
        <v>646</v>
      </c>
      <c r="G138" s="161">
        <v>892</v>
      </c>
      <c r="H138" s="161">
        <v>645</v>
      </c>
      <c r="I138" s="163">
        <f>IFERROR(H138/G138-1,"-")</f>
        <v>-0.27690582959641252</v>
      </c>
      <c r="J138" s="162">
        <f t="shared" si="71"/>
        <v>0.25730994152046782</v>
      </c>
      <c r="K138" s="177">
        <f t="shared" si="72"/>
        <v>-247</v>
      </c>
      <c r="L138" s="161">
        <f t="shared" si="73"/>
        <v>132</v>
      </c>
      <c r="M138" s="162">
        <f t="shared" si="74"/>
        <v>1.3248896438819882E-3</v>
      </c>
    </row>
    <row r="139" spans="2:13" x14ac:dyDescent="0.25">
      <c r="B139" s="155" t="s">
        <v>98</v>
      </c>
      <c r="C139" s="156">
        <v>33961</v>
      </c>
      <c r="D139" s="156">
        <v>23677</v>
      </c>
      <c r="E139" s="156">
        <v>12270</v>
      </c>
      <c r="F139" s="156">
        <v>16587</v>
      </c>
      <c r="G139" s="156">
        <v>17003</v>
      </c>
      <c r="H139" s="156">
        <v>18683</v>
      </c>
      <c r="I139" s="158">
        <f>IFERROR(H139/G139-1,"-")</f>
        <v>9.8806093042404175E-2</v>
      </c>
      <c r="J139" s="157">
        <f t="shared" si="71"/>
        <v>-0.21092199180639437</v>
      </c>
      <c r="K139" s="176">
        <f t="shared" si="72"/>
        <v>1680</v>
      </c>
      <c r="L139" s="156">
        <f t="shared" si="73"/>
        <v>-4994</v>
      </c>
      <c r="M139" s="157">
        <f t="shared" si="74"/>
        <v>3.837660963821269E-2</v>
      </c>
    </row>
    <row r="140" spans="2:13" x14ac:dyDescent="0.25">
      <c r="B140" s="160" t="s">
        <v>101</v>
      </c>
      <c r="C140" s="161">
        <v>17546</v>
      </c>
      <c r="D140" s="161">
        <v>11812</v>
      </c>
      <c r="E140" s="161">
        <v>6096</v>
      </c>
      <c r="F140" s="161">
        <v>5965</v>
      </c>
      <c r="G140" s="161">
        <v>6583</v>
      </c>
      <c r="H140" s="161">
        <v>7948</v>
      </c>
      <c r="I140" s="163">
        <f t="shared" ref="I140:I147" si="75">IFERROR(H140/G140-1,"-")</f>
        <v>0.20735227100106335</v>
      </c>
      <c r="J140" s="162">
        <f t="shared" si="71"/>
        <v>-0.32712495767016592</v>
      </c>
      <c r="K140" s="177">
        <f t="shared" si="72"/>
        <v>1365</v>
      </c>
      <c r="L140" s="161">
        <f t="shared" si="73"/>
        <v>-3864</v>
      </c>
      <c r="M140" s="162">
        <f t="shared" si="74"/>
        <v>1.6325926960579912E-2</v>
      </c>
    </row>
    <row r="141" spans="2:13" x14ac:dyDescent="0.25">
      <c r="B141" s="160" t="s">
        <v>104</v>
      </c>
      <c r="C141" s="161">
        <v>1229</v>
      </c>
      <c r="D141" s="161">
        <v>870</v>
      </c>
      <c r="E141" s="161">
        <v>664</v>
      </c>
      <c r="F141" s="161">
        <v>1525</v>
      </c>
      <c r="G141" s="161">
        <v>1190</v>
      </c>
      <c r="H141" s="161">
        <v>1339</v>
      </c>
      <c r="I141" s="163">
        <f t="shared" si="75"/>
        <v>0.12521008403361344</v>
      </c>
      <c r="J141" s="162">
        <f t="shared" si="71"/>
        <v>0.53908045977011487</v>
      </c>
      <c r="K141" s="177">
        <f t="shared" si="72"/>
        <v>149</v>
      </c>
      <c r="L141" s="161">
        <f t="shared" si="73"/>
        <v>469</v>
      </c>
      <c r="M141" s="162">
        <f t="shared" si="74"/>
        <v>2.7504298188495849E-3</v>
      </c>
    </row>
    <row r="142" spans="2:13" x14ac:dyDescent="0.25">
      <c r="B142" s="160" t="s">
        <v>107</v>
      </c>
      <c r="C142" s="161">
        <v>3964</v>
      </c>
      <c r="D142" s="161">
        <v>1200</v>
      </c>
      <c r="E142" s="161">
        <v>466</v>
      </c>
      <c r="F142" s="161">
        <v>1711</v>
      </c>
      <c r="G142" s="161">
        <v>1694</v>
      </c>
      <c r="H142" s="161">
        <v>1571</v>
      </c>
      <c r="I142" s="163">
        <f t="shared" si="75"/>
        <v>-7.2609208972845285E-2</v>
      </c>
      <c r="J142" s="162">
        <f t="shared" si="71"/>
        <v>0.30916666666666659</v>
      </c>
      <c r="K142" s="177">
        <f t="shared" si="72"/>
        <v>-123</v>
      </c>
      <c r="L142" s="161">
        <f t="shared" si="73"/>
        <v>371</v>
      </c>
      <c r="M142" s="162">
        <f t="shared" si="74"/>
        <v>3.2269792721528736E-3</v>
      </c>
    </row>
    <row r="143" spans="2:13" x14ac:dyDescent="0.25">
      <c r="B143" s="160" t="s">
        <v>114</v>
      </c>
      <c r="C143" s="161">
        <v>779</v>
      </c>
      <c r="D143" s="161">
        <v>494</v>
      </c>
      <c r="E143" s="161">
        <v>359</v>
      </c>
      <c r="F143" s="161">
        <v>782</v>
      </c>
      <c r="G143" s="161">
        <v>537</v>
      </c>
      <c r="H143" s="161">
        <v>571</v>
      </c>
      <c r="I143" s="163">
        <f t="shared" si="75"/>
        <v>6.3314711359404141E-2</v>
      </c>
      <c r="J143" s="162">
        <f t="shared" si="71"/>
        <v>0.15587044534412953</v>
      </c>
      <c r="K143" s="177">
        <f t="shared" si="72"/>
        <v>34</v>
      </c>
      <c r="L143" s="161">
        <f t="shared" si="73"/>
        <v>77</v>
      </c>
      <c r="M143" s="162">
        <f t="shared" si="74"/>
        <v>1.1728868010180082E-3</v>
      </c>
    </row>
    <row r="144" spans="2:13" x14ac:dyDescent="0.25">
      <c r="B144" s="160" t="s">
        <v>110</v>
      </c>
      <c r="C144" s="161">
        <v>425</v>
      </c>
      <c r="D144" s="161">
        <v>193</v>
      </c>
      <c r="E144" s="161">
        <v>190</v>
      </c>
      <c r="F144" s="161">
        <v>465</v>
      </c>
      <c r="G144" s="161">
        <v>296</v>
      </c>
      <c r="H144" s="161">
        <v>402</v>
      </c>
      <c r="I144" s="163">
        <f t="shared" si="75"/>
        <v>0.35810810810810811</v>
      </c>
      <c r="J144" s="162">
        <f t="shared" si="71"/>
        <v>1.0829015544041449</v>
      </c>
      <c r="K144" s="177">
        <f t="shared" si="72"/>
        <v>106</v>
      </c>
      <c r="L144" s="161">
        <f t="shared" si="73"/>
        <v>209</v>
      </c>
      <c r="M144" s="162">
        <f t="shared" si="74"/>
        <v>8.2574517339621591E-4</v>
      </c>
    </row>
    <row r="145" spans="2:13" x14ac:dyDescent="0.25">
      <c r="B145" s="160" t="s">
        <v>119</v>
      </c>
      <c r="C145" s="161">
        <v>542</v>
      </c>
      <c r="D145" s="161">
        <v>540</v>
      </c>
      <c r="E145" s="161">
        <v>380</v>
      </c>
      <c r="F145" s="161">
        <v>219</v>
      </c>
      <c r="G145" s="161">
        <v>294</v>
      </c>
      <c r="H145" s="161">
        <v>182</v>
      </c>
      <c r="I145" s="163">
        <f t="shared" si="75"/>
        <v>-0.38095238095238093</v>
      </c>
      <c r="J145" s="162">
        <f t="shared" si="71"/>
        <v>-0.66296296296296298</v>
      </c>
      <c r="K145" s="177">
        <f t="shared" si="72"/>
        <v>-112</v>
      </c>
      <c r="L145" s="161">
        <f t="shared" si="73"/>
        <v>-358</v>
      </c>
      <c r="M145" s="162">
        <f t="shared" si="74"/>
        <v>3.7384482974654553E-4</v>
      </c>
    </row>
    <row r="146" spans="2:13" x14ac:dyDescent="0.25">
      <c r="B146" s="160" t="s">
        <v>122</v>
      </c>
      <c r="C146" s="161">
        <v>2864</v>
      </c>
      <c r="D146" s="161">
        <v>955</v>
      </c>
      <c r="E146" s="161">
        <v>656</v>
      </c>
      <c r="F146" s="161">
        <v>163</v>
      </c>
      <c r="G146" s="161">
        <v>286</v>
      </c>
      <c r="H146" s="161">
        <v>305</v>
      </c>
      <c r="I146" s="163">
        <f t="shared" si="75"/>
        <v>6.643356643356646E-2</v>
      </c>
      <c r="J146" s="162">
        <f t="shared" si="71"/>
        <v>-0.68062827225130884</v>
      </c>
      <c r="K146" s="177">
        <f t="shared" si="72"/>
        <v>19</v>
      </c>
      <c r="L146" s="161">
        <f t="shared" si="73"/>
        <v>-650</v>
      </c>
      <c r="M146" s="162">
        <f t="shared" si="74"/>
        <v>6.2649820369613403E-4</v>
      </c>
    </row>
    <row r="147" spans="2:13" x14ac:dyDescent="0.25">
      <c r="B147" s="166" t="s">
        <v>136</v>
      </c>
      <c r="C147" s="167">
        <f>IFERROR(C139-SUM(C140:C146),"nd")</f>
        <v>6612</v>
      </c>
      <c r="D147" s="167">
        <f t="shared" ref="D147:H147" si="76">IFERROR(D139-SUM(D140:D146),"nd")</f>
        <v>7613</v>
      </c>
      <c r="E147" s="167">
        <f t="shared" si="76"/>
        <v>3459</v>
      </c>
      <c r="F147" s="167">
        <f t="shared" si="76"/>
        <v>5757</v>
      </c>
      <c r="G147" s="167">
        <f t="shared" si="76"/>
        <v>6123</v>
      </c>
      <c r="H147" s="167">
        <f t="shared" si="76"/>
        <v>6365</v>
      </c>
      <c r="I147" s="169">
        <f t="shared" si="75"/>
        <v>3.9523109586803828E-2</v>
      </c>
      <c r="J147" s="168">
        <f t="shared" si="71"/>
        <v>-0.16393011953237879</v>
      </c>
      <c r="K147" s="178">
        <f t="shared" si="72"/>
        <v>242</v>
      </c>
      <c r="L147" s="167">
        <f t="shared" si="73"/>
        <v>-1248</v>
      </c>
      <c r="M147" s="168">
        <f t="shared" si="74"/>
        <v>1.307429857877342E-2</v>
      </c>
    </row>
    <row r="148" spans="2:13" x14ac:dyDescent="0.25">
      <c r="B148" s="151" t="s">
        <v>45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59</v>
      </c>
      <c r="C149" s="174">
        <f>IFERROR(C150+C153,"nd")</f>
        <v>2834</v>
      </c>
      <c r="D149" s="174">
        <f t="shared" ref="D149:H149" si="77">IFERROR(D150+D153,"nd")</f>
        <v>2131</v>
      </c>
      <c r="E149" s="174">
        <f t="shared" si="77"/>
        <v>1913</v>
      </c>
      <c r="F149" s="174">
        <f t="shared" si="77"/>
        <v>5828</v>
      </c>
      <c r="G149" s="174">
        <f t="shared" si="77"/>
        <v>7538</v>
      </c>
      <c r="H149" s="174">
        <f t="shared" si="77"/>
        <v>20975</v>
      </c>
      <c r="I149" s="175">
        <f>IFERROR(H149/G149-1,"-")</f>
        <v>1.7825683205094189</v>
      </c>
      <c r="J149" s="175">
        <f>IFERROR(H149/D149-1,"-")</f>
        <v>8.8427968090098545</v>
      </c>
      <c r="K149" s="174">
        <f>IFERROR(H149-G149,"-")</f>
        <v>13437</v>
      </c>
      <c r="L149" s="174">
        <f>IFERROR(H149-D149,"-")</f>
        <v>18844</v>
      </c>
      <c r="M149" s="175">
        <f>IFERROR(H149/H$9,"-")</f>
        <v>4.3084589582053807E-2</v>
      </c>
    </row>
    <row r="150" spans="2:13" x14ac:dyDescent="0.25">
      <c r="B150" s="155" t="s">
        <v>88</v>
      </c>
      <c r="C150" s="156">
        <v>545</v>
      </c>
      <c r="D150" s="156">
        <v>344</v>
      </c>
      <c r="E150" s="156">
        <v>287</v>
      </c>
      <c r="F150" s="156">
        <v>847</v>
      </c>
      <c r="G150" s="156">
        <v>1414</v>
      </c>
      <c r="H150" s="156">
        <v>1777</v>
      </c>
      <c r="I150" s="158">
        <f>IFERROR(H150/G150-1,"-")</f>
        <v>0.25671852899575676</v>
      </c>
      <c r="J150" s="157">
        <f t="shared" ref="J150:J161" si="78">IFERROR(H150/D150-1,"-")</f>
        <v>4.1656976744186043</v>
      </c>
      <c r="K150" s="176">
        <f t="shared" ref="K150:K161" si="79">IFERROR(H150-G150,"-")</f>
        <v>363</v>
      </c>
      <c r="L150" s="156">
        <f t="shared" ref="L150:L161" si="80">IFERROR(H150-D150,"-")</f>
        <v>1433</v>
      </c>
      <c r="M150" s="157">
        <f t="shared" ref="M150:M161" si="81">IFERROR(H150/H$9,"-")</f>
        <v>3.6501223212066559E-3</v>
      </c>
    </row>
    <row r="151" spans="2:13" x14ac:dyDescent="0.25">
      <c r="B151" s="160" t="s">
        <v>94</v>
      </c>
      <c r="C151" s="161">
        <v>340</v>
      </c>
      <c r="D151" s="161">
        <v>264</v>
      </c>
      <c r="E151" s="161">
        <v>245</v>
      </c>
      <c r="F151" s="161">
        <v>366</v>
      </c>
      <c r="G151" s="161">
        <v>479</v>
      </c>
      <c r="H151" s="161">
        <v>1297</v>
      </c>
      <c r="I151" s="163">
        <f>IFERROR(H151/G151-1,"-")</f>
        <v>1.7077244258872653</v>
      </c>
      <c r="J151" s="162">
        <f t="shared" si="78"/>
        <v>3.9128787878787881</v>
      </c>
      <c r="K151" s="177">
        <f t="shared" si="79"/>
        <v>818</v>
      </c>
      <c r="L151" s="161">
        <f t="shared" si="80"/>
        <v>1033</v>
      </c>
      <c r="M151" s="162">
        <f t="shared" si="81"/>
        <v>2.6641579350619206E-3</v>
      </c>
    </row>
    <row r="152" spans="2:13" x14ac:dyDescent="0.25">
      <c r="B152" s="160" t="s">
        <v>91</v>
      </c>
      <c r="C152" s="161">
        <v>205</v>
      </c>
      <c r="D152" s="161">
        <v>80</v>
      </c>
      <c r="E152" s="161">
        <v>42</v>
      </c>
      <c r="F152" s="161">
        <v>481</v>
      </c>
      <c r="G152" s="161">
        <v>935</v>
      </c>
      <c r="H152" s="161">
        <v>480</v>
      </c>
      <c r="I152" s="163">
        <f>IFERROR(H152/G152-1,"-")</f>
        <v>-0.4866310160427807</v>
      </c>
      <c r="J152" s="162">
        <f t="shared" si="78"/>
        <v>5</v>
      </c>
      <c r="K152" s="177">
        <f t="shared" si="79"/>
        <v>-455</v>
      </c>
      <c r="L152" s="161">
        <f t="shared" si="80"/>
        <v>400</v>
      </c>
      <c r="M152" s="162">
        <f t="shared" si="81"/>
        <v>9.8596438614473553E-4</v>
      </c>
    </row>
    <row r="153" spans="2:13" x14ac:dyDescent="0.25">
      <c r="B153" s="155" t="s">
        <v>98</v>
      </c>
      <c r="C153" s="156">
        <v>2289</v>
      </c>
      <c r="D153" s="156">
        <v>1787</v>
      </c>
      <c r="E153" s="156">
        <v>1626</v>
      </c>
      <c r="F153" s="156">
        <v>4981</v>
      </c>
      <c r="G153" s="156">
        <v>6124</v>
      </c>
      <c r="H153" s="156">
        <v>19198</v>
      </c>
      <c r="I153" s="158">
        <f>IFERROR(H153/G153-1,"-")</f>
        <v>2.1348791639451341</v>
      </c>
      <c r="J153" s="157">
        <f t="shared" si="78"/>
        <v>9.7431449356463347</v>
      </c>
      <c r="K153" s="176">
        <f t="shared" si="79"/>
        <v>13074</v>
      </c>
      <c r="L153" s="156">
        <f t="shared" si="80"/>
        <v>17411</v>
      </c>
      <c r="M153" s="157">
        <f t="shared" si="81"/>
        <v>3.943446726084715E-2</v>
      </c>
    </row>
    <row r="154" spans="2:13" x14ac:dyDescent="0.25">
      <c r="B154" s="160" t="s">
        <v>101</v>
      </c>
      <c r="C154" s="161">
        <v>199</v>
      </c>
      <c r="D154" s="161">
        <v>120</v>
      </c>
      <c r="E154" s="161">
        <v>279</v>
      </c>
      <c r="F154" s="161">
        <v>1941</v>
      </c>
      <c r="G154" s="161">
        <v>1217</v>
      </c>
      <c r="H154" s="161">
        <v>10451</v>
      </c>
      <c r="I154" s="163">
        <f t="shared" ref="I154:I161" si="82">IFERROR(H154/G154-1,"-")</f>
        <v>7.5875102711585871</v>
      </c>
      <c r="J154" s="162">
        <f t="shared" si="78"/>
        <v>86.091666666666669</v>
      </c>
      <c r="K154" s="177">
        <f t="shared" si="79"/>
        <v>9234</v>
      </c>
      <c r="L154" s="161">
        <f t="shared" si="80"/>
        <v>10331</v>
      </c>
      <c r="M154" s="162">
        <f t="shared" si="81"/>
        <v>2.1467320415830479E-2</v>
      </c>
    </row>
    <row r="155" spans="2:13" x14ac:dyDescent="0.25">
      <c r="B155" s="160" t="s">
        <v>104</v>
      </c>
      <c r="C155" s="161">
        <v>1333</v>
      </c>
      <c r="D155" s="161">
        <v>971</v>
      </c>
      <c r="E155" s="161">
        <v>422</v>
      </c>
      <c r="F155" s="161">
        <v>786</v>
      </c>
      <c r="G155" s="161">
        <v>1383</v>
      </c>
      <c r="H155" s="161">
        <v>1889</v>
      </c>
      <c r="I155" s="163">
        <f t="shared" si="82"/>
        <v>0.3658712942877802</v>
      </c>
      <c r="J155" s="162">
        <f t="shared" si="78"/>
        <v>0.94541709577754895</v>
      </c>
      <c r="K155" s="177">
        <f t="shared" si="79"/>
        <v>506</v>
      </c>
      <c r="L155" s="161">
        <f t="shared" si="80"/>
        <v>918</v>
      </c>
      <c r="M155" s="162">
        <f t="shared" si="81"/>
        <v>3.8801806779737609E-3</v>
      </c>
    </row>
    <row r="156" spans="2:13" x14ac:dyDescent="0.25">
      <c r="B156" s="160" t="s">
        <v>107</v>
      </c>
      <c r="C156" s="161">
        <v>99</v>
      </c>
      <c r="D156" s="161">
        <v>83</v>
      </c>
      <c r="E156" s="161">
        <v>56</v>
      </c>
      <c r="F156" s="161">
        <v>182</v>
      </c>
      <c r="G156" s="161">
        <v>642</v>
      </c>
      <c r="H156" s="161">
        <v>413</v>
      </c>
      <c r="I156" s="163">
        <f t="shared" si="82"/>
        <v>-0.35669781931464173</v>
      </c>
      <c r="J156" s="162">
        <f t="shared" si="78"/>
        <v>3.975903614457831</v>
      </c>
      <c r="K156" s="177">
        <f t="shared" si="79"/>
        <v>-229</v>
      </c>
      <c r="L156" s="161">
        <f t="shared" si="80"/>
        <v>330</v>
      </c>
      <c r="M156" s="162">
        <f t="shared" si="81"/>
        <v>8.4834019057869947E-4</v>
      </c>
    </row>
    <row r="157" spans="2:13" x14ac:dyDescent="0.25">
      <c r="B157" s="160" t="s">
        <v>114</v>
      </c>
      <c r="C157" s="161">
        <v>85</v>
      </c>
      <c r="D157" s="161">
        <v>108</v>
      </c>
      <c r="E157" s="161">
        <v>28</v>
      </c>
      <c r="F157" s="161">
        <v>738</v>
      </c>
      <c r="G157" s="161">
        <v>382</v>
      </c>
      <c r="H157" s="161">
        <v>1238</v>
      </c>
      <c r="I157" s="163">
        <f t="shared" si="82"/>
        <v>2.2408376963350785</v>
      </c>
      <c r="J157" s="162">
        <f t="shared" si="78"/>
        <v>10.462962962962964</v>
      </c>
      <c r="K157" s="177">
        <f t="shared" si="79"/>
        <v>856</v>
      </c>
      <c r="L157" s="161">
        <f t="shared" si="80"/>
        <v>1130</v>
      </c>
      <c r="M157" s="162">
        <f t="shared" si="81"/>
        <v>2.5429664792649635E-3</v>
      </c>
    </row>
    <row r="158" spans="2:13" x14ac:dyDescent="0.25">
      <c r="B158" s="160" t="s">
        <v>110</v>
      </c>
      <c r="C158" s="161">
        <v>20</v>
      </c>
      <c r="D158" s="161">
        <v>13</v>
      </c>
      <c r="E158" s="161">
        <v>37</v>
      </c>
      <c r="F158" s="161">
        <v>126</v>
      </c>
      <c r="G158" s="161">
        <v>335</v>
      </c>
      <c r="H158" s="161">
        <v>348</v>
      </c>
      <c r="I158" s="163">
        <f t="shared" si="82"/>
        <v>3.8805970149253799E-2</v>
      </c>
      <c r="J158" s="162">
        <f t="shared" si="78"/>
        <v>25.76923076923077</v>
      </c>
      <c r="K158" s="177">
        <f t="shared" si="79"/>
        <v>13</v>
      </c>
      <c r="L158" s="161">
        <f t="shared" si="80"/>
        <v>335</v>
      </c>
      <c r="M158" s="162">
        <f t="shared" si="81"/>
        <v>7.148241799549332E-4</v>
      </c>
    </row>
    <row r="159" spans="2:13" x14ac:dyDescent="0.25">
      <c r="B159" s="160" t="s">
        <v>119</v>
      </c>
      <c r="C159" s="161">
        <v>39</v>
      </c>
      <c r="D159" s="161">
        <v>61</v>
      </c>
      <c r="E159" s="161">
        <v>152</v>
      </c>
      <c r="F159" s="161">
        <v>168</v>
      </c>
      <c r="G159" s="161">
        <v>178</v>
      </c>
      <c r="H159" s="161">
        <v>593</v>
      </c>
      <c r="I159" s="163">
        <f t="shared" si="82"/>
        <v>2.3314606741573032</v>
      </c>
      <c r="J159" s="162">
        <f t="shared" si="78"/>
        <v>8.721311475409836</v>
      </c>
      <c r="K159" s="177">
        <f t="shared" si="79"/>
        <v>415</v>
      </c>
      <c r="L159" s="161">
        <f t="shared" si="80"/>
        <v>532</v>
      </c>
      <c r="M159" s="162">
        <f t="shared" si="81"/>
        <v>1.2180768353829753E-3</v>
      </c>
    </row>
    <row r="160" spans="2:13" x14ac:dyDescent="0.25">
      <c r="B160" s="160" t="s">
        <v>122</v>
      </c>
      <c r="C160" s="161">
        <v>7</v>
      </c>
      <c r="D160" s="161">
        <v>60</v>
      </c>
      <c r="E160" s="161">
        <v>158</v>
      </c>
      <c r="F160" s="161">
        <v>140</v>
      </c>
      <c r="G160" s="161">
        <v>55</v>
      </c>
      <c r="H160" s="161">
        <v>1546</v>
      </c>
      <c r="I160" s="163">
        <f t="shared" si="82"/>
        <v>27.109090909090909</v>
      </c>
      <c r="J160" s="162">
        <f t="shared" si="78"/>
        <v>24.766666666666666</v>
      </c>
      <c r="K160" s="177">
        <f t="shared" si="79"/>
        <v>1491</v>
      </c>
      <c r="L160" s="161">
        <f t="shared" si="80"/>
        <v>1486</v>
      </c>
      <c r="M160" s="162">
        <f t="shared" si="81"/>
        <v>3.1756269603745021E-3</v>
      </c>
    </row>
    <row r="161" spans="2:13" x14ac:dyDescent="0.25">
      <c r="B161" s="166" t="s">
        <v>136</v>
      </c>
      <c r="C161" s="167">
        <f>IFERROR(C153-SUM(C154:C160),"nd")</f>
        <v>507</v>
      </c>
      <c r="D161" s="167">
        <f t="shared" ref="D161:H161" si="83">IFERROR(D153-SUM(D154:D160),"nd")</f>
        <v>371</v>
      </c>
      <c r="E161" s="167">
        <f t="shared" si="83"/>
        <v>494</v>
      </c>
      <c r="F161" s="167">
        <f t="shared" si="83"/>
        <v>900</v>
      </c>
      <c r="G161" s="167">
        <f t="shared" si="83"/>
        <v>1932</v>
      </c>
      <c r="H161" s="167">
        <f t="shared" si="83"/>
        <v>2720</v>
      </c>
      <c r="I161" s="169">
        <f t="shared" si="82"/>
        <v>0.40786749482401663</v>
      </c>
      <c r="J161" s="168">
        <f t="shared" si="78"/>
        <v>6.3315363881401616</v>
      </c>
      <c r="K161" s="178">
        <f t="shared" si="79"/>
        <v>788</v>
      </c>
      <c r="L161" s="167">
        <f t="shared" si="80"/>
        <v>2349</v>
      </c>
      <c r="M161" s="168">
        <f t="shared" si="81"/>
        <v>5.5871315214868341E-3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30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C381E-37C2-4DFB-AC53-8C71C5BFC367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8" ht="6" customHeight="1" x14ac:dyDescent="0.25"/>
    <row r="5" spans="1:28" ht="15.75" x14ac:dyDescent="0.25">
      <c r="B5" s="179"/>
      <c r="C5" s="297" t="s">
        <v>53</v>
      </c>
      <c r="D5" s="298"/>
      <c r="E5" s="298"/>
      <c r="F5" s="298"/>
      <c r="G5" s="298"/>
      <c r="H5" s="298"/>
      <c r="I5" s="298"/>
      <c r="J5" s="298"/>
      <c r="K5" s="298"/>
      <c r="L5" s="297" t="s">
        <v>52</v>
      </c>
      <c r="M5" s="298"/>
      <c r="N5" s="298"/>
      <c r="O5" s="298"/>
      <c r="P5" s="298"/>
      <c r="Q5" s="298"/>
      <c r="R5" s="298"/>
      <c r="S5" s="298"/>
      <c r="T5" s="298"/>
      <c r="U5" s="297" t="s">
        <v>128</v>
      </c>
      <c r="V5" s="298"/>
      <c r="W5" s="298"/>
      <c r="X5" s="298"/>
      <c r="Y5" s="298"/>
      <c r="Z5" s="298"/>
      <c r="AA5" s="298"/>
      <c r="AB5" s="298"/>
    </row>
    <row r="6" spans="1:28" s="142" customFormat="1" ht="72" customHeight="1" x14ac:dyDescent="0.25">
      <c r="B6" s="143"/>
      <c r="C6" s="170" t="s">
        <v>251</v>
      </c>
      <c r="D6" s="170" t="s">
        <v>252</v>
      </c>
      <c r="E6" s="170" t="s">
        <v>258</v>
      </c>
      <c r="F6" s="170" t="s">
        <v>253</v>
      </c>
      <c r="G6" s="170" t="s">
        <v>254</v>
      </c>
      <c r="H6" s="170" t="s">
        <v>255</v>
      </c>
      <c r="I6" s="171" t="str">
        <f>CONCATENATE("var. ",RIGHT(H6,2),"/",RIGHT(G6,2))</f>
        <v>var. 24/23</v>
      </c>
      <c r="J6" s="171" t="str">
        <f>CONCATENATE("var. ",RIGHT(H6,2),"/",RIGHT(C6,2))</f>
        <v>var. 24/19</v>
      </c>
      <c r="K6" s="171" t="str">
        <f>CONCATENATE("Cuota s/ total lugares de residencia ",RIGHT(H6,4))</f>
        <v>Cuota s/ total lugares de residencia 2024</v>
      </c>
      <c r="L6" s="170" t="s">
        <v>251</v>
      </c>
      <c r="M6" s="170" t="s">
        <v>252</v>
      </c>
      <c r="N6" s="170" t="s">
        <v>258</v>
      </c>
      <c r="O6" s="170" t="s">
        <v>253</v>
      </c>
      <c r="P6" s="170" t="s">
        <v>254</v>
      </c>
      <c r="Q6" s="170" t="s">
        <v>255</v>
      </c>
      <c r="R6" s="171" t="str">
        <f>CONCATENATE("var. ",RIGHT(Q6,2),"/",RIGHT(P6,2))</f>
        <v>var. 24/23</v>
      </c>
      <c r="S6" s="171" t="str">
        <f>CONCATENATE("var. ",RIGHT(Q6,2),"/",RIGHT(L6,2))</f>
        <v>var. 24/19</v>
      </c>
      <c r="T6" s="171" t="str">
        <f>CONCATENATE("Cuota s/ total lugares de residencia ",RIGHT(Q6,4))</f>
        <v>Cuota s/ total lugares de residencia 2024</v>
      </c>
      <c r="U6" s="170" t="s">
        <v>251</v>
      </c>
      <c r="V6" s="170" t="s">
        <v>258</v>
      </c>
      <c r="W6" s="170" t="s">
        <v>253</v>
      </c>
      <c r="X6" s="170" t="s">
        <v>254</v>
      </c>
      <c r="Y6" s="170" t="s">
        <v>255</v>
      </c>
      <c r="Z6" s="171" t="str">
        <f>CONCATENATE("var. ",RIGHT(Y6,2),"/",RIGHT(X6,2))</f>
        <v>var. 24/23</v>
      </c>
      <c r="AA6" s="171" t="str">
        <f>CONCATENATE("var. ",RIGHT(Y6,2),"/",RIGHT(U6,2))</f>
        <v>var. 24/19</v>
      </c>
      <c r="AB6" s="171" t="str">
        <f>CONCATENATE("Cuota s/ total lugares de residencia ",RIGHT(Y6,4))</f>
        <v>Cuota s/ total lugares de residencia 2024</v>
      </c>
    </row>
    <row r="7" spans="1:28" x14ac:dyDescent="0.25">
      <c r="A7" s="1"/>
      <c r="B7" s="148" t="s">
        <v>35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x14ac:dyDescent="0.25">
      <c r="A8" s="1"/>
      <c r="B8" s="152" t="s">
        <v>59</v>
      </c>
      <c r="C8" s="174">
        <f t="shared" ref="C8:H8" si="0">C9+C12</f>
        <v>313636</v>
      </c>
      <c r="D8" s="174">
        <f t="shared" si="0"/>
        <v>148691</v>
      </c>
      <c r="E8" s="174">
        <f t="shared" si="0"/>
        <v>62316</v>
      </c>
      <c r="F8" s="174">
        <f t="shared" si="0"/>
        <v>262285</v>
      </c>
      <c r="G8" s="174">
        <f t="shared" si="0"/>
        <v>314159</v>
      </c>
      <c r="H8" s="174">
        <f t="shared" si="0"/>
        <v>310803</v>
      </c>
      <c r="I8" s="175">
        <f>IFERROR(H8/G8-1,"-")</f>
        <v>-1.0682488803440249E-2</v>
      </c>
      <c r="J8" s="175">
        <f>IFERROR(H8/C8-1,"-")</f>
        <v>-9.0327640959583233E-3</v>
      </c>
      <c r="K8" s="175">
        <f>H8/H$8</f>
        <v>1</v>
      </c>
      <c r="L8" s="174">
        <f t="shared" ref="L8:Q8" si="1">L9+L12</f>
        <v>1123797</v>
      </c>
      <c r="M8" s="174">
        <f t="shared" si="1"/>
        <v>575900</v>
      </c>
      <c r="N8" s="174">
        <f t="shared" si="1"/>
        <v>226523</v>
      </c>
      <c r="O8" s="174">
        <f t="shared" si="1"/>
        <v>1187391</v>
      </c>
      <c r="P8" s="174">
        <f t="shared" si="1"/>
        <v>1340265</v>
      </c>
      <c r="Q8" s="174">
        <f t="shared" si="1"/>
        <v>1441562</v>
      </c>
      <c r="R8" s="175">
        <f>IFERROR(Q8/P8-1,"-")</f>
        <v>7.5579829362103723E-2</v>
      </c>
      <c r="S8" s="175">
        <f>IFERROR(Q8/L8-1,"-")</f>
        <v>0.28276014262362326</v>
      </c>
      <c r="T8" s="175">
        <f>Q8/Q$8</f>
        <v>1</v>
      </c>
      <c r="U8" s="174">
        <f>U9+U12</f>
        <v>1437433</v>
      </c>
      <c r="V8" s="174">
        <f>V9+V12</f>
        <v>288839</v>
      </c>
      <c r="W8" s="174">
        <f>W9+W12</f>
        <v>1449676</v>
      </c>
      <c r="X8" s="174">
        <f>X9+X12</f>
        <v>1654424</v>
      </c>
      <c r="Y8" s="174">
        <f>Y9+Y12</f>
        <v>1752365</v>
      </c>
      <c r="Z8" s="175">
        <f>IFERROR(Y8/X8-1,"-")</f>
        <v>5.9199455520471123E-2</v>
      </c>
      <c r="AA8" s="175">
        <f t="shared" ref="AA8:AA20" si="2">IFERROR(Y8/U8-1,"-")</f>
        <v>0.21909334208968345</v>
      </c>
      <c r="AB8" s="175">
        <f>Y8/Y$8</f>
        <v>1</v>
      </c>
    </row>
    <row r="9" spans="1:28" x14ac:dyDescent="0.25">
      <c r="A9" s="1"/>
      <c r="B9" s="155" t="s">
        <v>88</v>
      </c>
      <c r="C9" s="156">
        <v>72323</v>
      </c>
      <c r="D9" s="156">
        <v>30892</v>
      </c>
      <c r="E9" s="156">
        <v>32818</v>
      </c>
      <c r="F9" s="156">
        <v>64260</v>
      </c>
      <c r="G9" s="156">
        <v>84206</v>
      </c>
      <c r="H9" s="156">
        <v>79128</v>
      </c>
      <c r="I9" s="157">
        <f>IFERROR(H9/G9-1,"-")</f>
        <v>-6.0304491366410917E-2</v>
      </c>
      <c r="J9" s="158">
        <f>IFERROR(H9/C9-1,"-")</f>
        <v>9.4091782697067305E-2</v>
      </c>
      <c r="K9" s="157">
        <f>H9/H$8</f>
        <v>0.25459213714153339</v>
      </c>
      <c r="L9" s="156">
        <v>223019</v>
      </c>
      <c r="M9" s="156">
        <v>91967</v>
      </c>
      <c r="N9" s="156">
        <v>121758</v>
      </c>
      <c r="O9" s="156">
        <v>235023</v>
      </c>
      <c r="P9" s="156">
        <v>234182</v>
      </c>
      <c r="Q9" s="156">
        <v>235850</v>
      </c>
      <c r="R9" s="157">
        <f>IFERROR(Q9/P9-1,"-")</f>
        <v>7.1226652774338817E-3</v>
      </c>
      <c r="S9" s="158">
        <f>IFERROR(Q9/L9-1,"-")</f>
        <v>5.7533214658840759E-2</v>
      </c>
      <c r="T9" s="157">
        <f>Q9/Q$8</f>
        <v>0.16360725379831045</v>
      </c>
      <c r="U9" s="156">
        <v>295342</v>
      </c>
      <c r="V9" s="156">
        <v>154576</v>
      </c>
      <c r="W9" s="156">
        <v>299283</v>
      </c>
      <c r="X9" s="156">
        <v>318388</v>
      </c>
      <c r="Y9" s="156">
        <v>314978</v>
      </c>
      <c r="Z9" s="157">
        <f>IFERROR(Y9/X9-1,"-")</f>
        <v>-1.0710202645828337E-2</v>
      </c>
      <c r="AA9" s="158">
        <f t="shared" si="2"/>
        <v>6.6485633604431493E-2</v>
      </c>
      <c r="AB9" s="157">
        <f>Y9/Y$8</f>
        <v>0.17974451669600797</v>
      </c>
    </row>
    <row r="10" spans="1:28" x14ac:dyDescent="0.25">
      <c r="A10" s="159"/>
      <c r="B10" s="160" t="s">
        <v>94</v>
      </c>
      <c r="C10" s="161">
        <v>31767</v>
      </c>
      <c r="D10" s="161">
        <v>14381</v>
      </c>
      <c r="E10" s="161">
        <v>24604</v>
      </c>
      <c r="F10" s="161">
        <v>35556</v>
      </c>
      <c r="G10" s="161">
        <v>46343</v>
      </c>
      <c r="H10" s="161">
        <v>42320</v>
      </c>
      <c r="I10" s="162">
        <f>IFERROR(H10/G10-1,"-")</f>
        <v>-8.6809226851951804E-2</v>
      </c>
      <c r="J10" s="163">
        <f>IFERROR(H10/C10-1,"-")</f>
        <v>0.33220008184594074</v>
      </c>
      <c r="K10" s="162">
        <f>H10/H$8</f>
        <v>0.13616342184599248</v>
      </c>
      <c r="L10" s="161">
        <v>70023</v>
      </c>
      <c r="M10" s="161">
        <v>26759</v>
      </c>
      <c r="N10" s="161">
        <v>77825</v>
      </c>
      <c r="O10" s="161">
        <v>86451</v>
      </c>
      <c r="P10" s="161">
        <v>72393</v>
      </c>
      <c r="Q10" s="161">
        <v>72806</v>
      </c>
      <c r="R10" s="162">
        <f>IFERROR(Q10/P10-1,"-")</f>
        <v>5.7049714751427061E-3</v>
      </c>
      <c r="S10" s="163">
        <f>IFERROR(Q10/L10-1,"-")</f>
        <v>3.9744084086657194E-2</v>
      </c>
      <c r="T10" s="162">
        <f>Q10/Q$8</f>
        <v>5.050493839321514E-2</v>
      </c>
      <c r="U10" s="161">
        <v>101790</v>
      </c>
      <c r="V10" s="161">
        <v>102429</v>
      </c>
      <c r="W10" s="161">
        <v>122007</v>
      </c>
      <c r="X10" s="161">
        <v>118736</v>
      </c>
      <c r="Y10" s="161">
        <v>115126</v>
      </c>
      <c r="Z10" s="162">
        <f>IFERROR(Y10/X10-1,"-")</f>
        <v>-3.0403584422584506E-2</v>
      </c>
      <c r="AA10" s="163">
        <f t="shared" si="2"/>
        <v>0.13101483446311035</v>
      </c>
      <c r="AB10" s="162">
        <f>Y10/Y$8</f>
        <v>6.5697500235396167E-2</v>
      </c>
    </row>
    <row r="11" spans="1:28" x14ac:dyDescent="0.25">
      <c r="A11" s="159"/>
      <c r="B11" s="160" t="s">
        <v>91</v>
      </c>
      <c r="C11" s="161">
        <v>40556</v>
      </c>
      <c r="D11" s="161">
        <v>16511</v>
      </c>
      <c r="E11" s="161">
        <v>8214</v>
      </c>
      <c r="F11" s="161">
        <v>28704</v>
      </c>
      <c r="G11" s="161">
        <v>37863</v>
      </c>
      <c r="H11" s="161">
        <v>36808</v>
      </c>
      <c r="I11" s="162">
        <f>IFERROR(H11/G11-1,"-")</f>
        <v>-2.7863613554129363E-2</v>
      </c>
      <c r="J11" s="163">
        <f>IFERROR(H11/C11-1,"-")</f>
        <v>-9.2415425584377209E-2</v>
      </c>
      <c r="K11" s="162">
        <f>H11/H$8</f>
        <v>0.1184287152955409</v>
      </c>
      <c r="L11" s="161">
        <v>152996</v>
      </c>
      <c r="M11" s="161">
        <v>65208</v>
      </c>
      <c r="N11" s="161">
        <v>43933</v>
      </c>
      <c r="O11" s="161">
        <v>148572</v>
      </c>
      <c r="P11" s="161">
        <v>161789</v>
      </c>
      <c r="Q11" s="161">
        <v>163044</v>
      </c>
      <c r="R11" s="162">
        <f>IFERROR(Q11/P11-1,"-")</f>
        <v>7.7570168552867358E-3</v>
      </c>
      <c r="S11" s="163">
        <f>IFERROR(Q11/L11-1,"-")</f>
        <v>6.5674919605741344E-2</v>
      </c>
      <c r="T11" s="162">
        <f>Q11/Q$8</f>
        <v>0.1131023154050953</v>
      </c>
      <c r="U11" s="161">
        <v>193552</v>
      </c>
      <c r="V11" s="161">
        <v>52147</v>
      </c>
      <c r="W11" s="161">
        <v>177276</v>
      </c>
      <c r="X11" s="161">
        <v>199652</v>
      </c>
      <c r="Y11" s="161">
        <v>199852</v>
      </c>
      <c r="Z11" s="162">
        <f>IFERROR(Y11/X11-1,"-")</f>
        <v>1.0017430328772559E-3</v>
      </c>
      <c r="AA11" s="163">
        <f t="shared" si="2"/>
        <v>3.2549392411341582E-2</v>
      </c>
      <c r="AB11" s="162">
        <f>Y11/Y$8</f>
        <v>0.1140470164606118</v>
      </c>
    </row>
    <row r="12" spans="1:28" x14ac:dyDescent="0.25">
      <c r="A12" s="1"/>
      <c r="B12" s="155" t="s">
        <v>98</v>
      </c>
      <c r="C12" s="156">
        <v>241313</v>
      </c>
      <c r="D12" s="156">
        <v>117799</v>
      </c>
      <c r="E12" s="156">
        <v>29498</v>
      </c>
      <c r="F12" s="156">
        <v>198025</v>
      </c>
      <c r="G12" s="156">
        <v>229953</v>
      </c>
      <c r="H12" s="156">
        <v>231675</v>
      </c>
      <c r="I12" s="157">
        <f>IFERROR(H12/G12-1,"-")</f>
        <v>7.48848677773295E-3</v>
      </c>
      <c r="J12" s="158">
        <f>IFERROR(H12/C12-1,"-")</f>
        <v>-3.9939829184503117E-2</v>
      </c>
      <c r="K12" s="157">
        <f>H12/H$8</f>
        <v>0.74540786285846661</v>
      </c>
      <c r="L12" s="156">
        <v>900778</v>
      </c>
      <c r="M12" s="156">
        <v>483933</v>
      </c>
      <c r="N12" s="156">
        <v>104765</v>
      </c>
      <c r="O12" s="156">
        <v>952368</v>
      </c>
      <c r="P12" s="156">
        <v>1106083</v>
      </c>
      <c r="Q12" s="156">
        <v>1205712</v>
      </c>
      <c r="R12" s="157">
        <f>IFERROR(Q12/P12-1,"-")</f>
        <v>9.0073710562408094E-2</v>
      </c>
      <c r="S12" s="158">
        <f>IFERROR(Q12/L12-1,"-")</f>
        <v>0.33852292129692341</v>
      </c>
      <c r="T12" s="157">
        <f>Q12/Q$8</f>
        <v>0.83639274620168957</v>
      </c>
      <c r="U12" s="156">
        <v>1142091</v>
      </c>
      <c r="V12" s="156">
        <v>134263</v>
      </c>
      <c r="W12" s="156">
        <v>1150393</v>
      </c>
      <c r="X12" s="156">
        <v>1336036</v>
      </c>
      <c r="Y12" s="156">
        <v>1437387</v>
      </c>
      <c r="Z12" s="157">
        <f>IFERROR(Y12/X12-1,"-")</f>
        <v>7.5859482828307012E-2</v>
      </c>
      <c r="AA12" s="158">
        <f t="shared" si="2"/>
        <v>0.258557330370347</v>
      </c>
      <c r="AB12" s="157">
        <f>Y12/Y$8</f>
        <v>0.82025548330399201</v>
      </c>
    </row>
    <row r="13" spans="1:28" s="54" customFormat="1" x14ac:dyDescent="0.25">
      <c r="B13" s="160" t="s">
        <v>101</v>
      </c>
      <c r="C13" s="161">
        <v>78361</v>
      </c>
      <c r="D13" s="161">
        <v>39547</v>
      </c>
      <c r="E13" s="161">
        <v>1938</v>
      </c>
      <c r="F13" s="161">
        <v>68234</v>
      </c>
      <c r="G13" s="161">
        <v>87235</v>
      </c>
      <c r="H13" s="161">
        <v>82958</v>
      </c>
      <c r="I13" s="162">
        <f t="shared" ref="I13:I20" si="3">IFERROR(H13/G13-1,"-")</f>
        <v>-4.9028486272711613E-2</v>
      </c>
      <c r="J13" s="163">
        <f t="shared" ref="J13:J20" si="4">IFERROR(H13/C13-1,"-")</f>
        <v>5.866438662089557E-2</v>
      </c>
      <c r="K13" s="162">
        <f t="shared" ref="K13:K20" si="5">H13/H$8</f>
        <v>0.26691505551748212</v>
      </c>
      <c r="L13" s="161">
        <v>391789</v>
      </c>
      <c r="M13" s="161">
        <v>200754</v>
      </c>
      <c r="N13" s="161">
        <v>4474</v>
      </c>
      <c r="O13" s="161">
        <v>421831</v>
      </c>
      <c r="P13" s="161">
        <v>487261</v>
      </c>
      <c r="Q13" s="161">
        <v>530912</v>
      </c>
      <c r="R13" s="162">
        <f t="shared" ref="R13:R20" si="6">IFERROR(Q13/P13-1,"-")</f>
        <v>8.9584432162639782E-2</v>
      </c>
      <c r="S13" s="163">
        <f t="shared" ref="S13:S20" si="7">IFERROR(Q13/L13-1,"-")</f>
        <v>0.355096748504935</v>
      </c>
      <c r="T13" s="162">
        <f t="shared" ref="T13:T20" si="8">Q13/Q$8</f>
        <v>0.36828939719554205</v>
      </c>
      <c r="U13" s="161">
        <v>470150</v>
      </c>
      <c r="V13" s="161">
        <v>6412</v>
      </c>
      <c r="W13" s="161">
        <v>490065</v>
      </c>
      <c r="X13" s="161">
        <v>574496</v>
      </c>
      <c r="Y13" s="161">
        <v>613870</v>
      </c>
      <c r="Z13" s="162">
        <f t="shared" ref="Z13:Z20" si="9">IFERROR(Y13/X13-1,"-")</f>
        <v>6.8536595555060531E-2</v>
      </c>
      <c r="AA13" s="163">
        <f t="shared" si="2"/>
        <v>0.30568967350845466</v>
      </c>
      <c r="AB13" s="162">
        <f t="shared" ref="AB13:AB20" si="10">Y13/Y$8</f>
        <v>0.35030943895820793</v>
      </c>
    </row>
    <row r="14" spans="1:28" s="54" customFormat="1" x14ac:dyDescent="0.25">
      <c r="B14" s="160" t="s">
        <v>104</v>
      </c>
      <c r="C14" s="161">
        <v>35672</v>
      </c>
      <c r="D14" s="161">
        <v>18311</v>
      </c>
      <c r="E14" s="161">
        <v>4709</v>
      </c>
      <c r="F14" s="161">
        <v>26286</v>
      </c>
      <c r="G14" s="161">
        <v>32588</v>
      </c>
      <c r="H14" s="161">
        <v>32950</v>
      </c>
      <c r="I14" s="162">
        <f t="shared" si="3"/>
        <v>1.11083834540322E-2</v>
      </c>
      <c r="J14" s="163">
        <f t="shared" si="4"/>
        <v>-7.6306346714509976E-2</v>
      </c>
      <c r="K14" s="162">
        <f t="shared" si="5"/>
        <v>0.10601570769908913</v>
      </c>
      <c r="L14" s="161">
        <v>146150</v>
      </c>
      <c r="M14" s="161">
        <v>68786</v>
      </c>
      <c r="N14" s="161">
        <v>16134</v>
      </c>
      <c r="O14" s="161">
        <v>109942</v>
      </c>
      <c r="P14" s="161">
        <v>132626</v>
      </c>
      <c r="Q14" s="161">
        <v>144271</v>
      </c>
      <c r="R14" s="162">
        <f t="shared" si="6"/>
        <v>8.780329648786811E-2</v>
      </c>
      <c r="S14" s="163">
        <f t="shared" si="7"/>
        <v>-1.285665412247694E-2</v>
      </c>
      <c r="T14" s="162">
        <f t="shared" si="8"/>
        <v>0.10007963583945748</v>
      </c>
      <c r="U14" s="161">
        <v>181822</v>
      </c>
      <c r="V14" s="161">
        <v>20843</v>
      </c>
      <c r="W14" s="161">
        <v>136228</v>
      </c>
      <c r="X14" s="161">
        <v>165214</v>
      </c>
      <c r="Y14" s="161">
        <v>177221</v>
      </c>
      <c r="Z14" s="162">
        <f t="shared" si="9"/>
        <v>7.2675439127434682E-2</v>
      </c>
      <c r="AA14" s="163">
        <f t="shared" si="2"/>
        <v>-2.5304968595659449E-2</v>
      </c>
      <c r="AB14" s="162">
        <f t="shared" si="10"/>
        <v>0.10113246954829616</v>
      </c>
    </row>
    <row r="15" spans="1:28" x14ac:dyDescent="0.25">
      <c r="A15" s="1"/>
      <c r="B15" s="160" t="s">
        <v>107</v>
      </c>
      <c r="C15" s="161">
        <v>14412</v>
      </c>
      <c r="D15" s="161">
        <v>7641</v>
      </c>
      <c r="E15" s="161">
        <v>6844</v>
      </c>
      <c r="F15" s="161">
        <v>13576</v>
      </c>
      <c r="G15" s="161">
        <v>16517</v>
      </c>
      <c r="H15" s="161">
        <v>14261</v>
      </c>
      <c r="I15" s="162">
        <f t="shared" si="3"/>
        <v>-0.13658654719380037</v>
      </c>
      <c r="J15" s="163">
        <f t="shared" si="4"/>
        <v>-1.0477379961143507E-2</v>
      </c>
      <c r="K15" s="162">
        <f t="shared" si="5"/>
        <v>4.5884370485484376E-2</v>
      </c>
      <c r="L15" s="161">
        <v>47797</v>
      </c>
      <c r="M15" s="161">
        <v>24259</v>
      </c>
      <c r="N15" s="161">
        <v>21662</v>
      </c>
      <c r="O15" s="161">
        <v>57229</v>
      </c>
      <c r="P15" s="161">
        <v>64778</v>
      </c>
      <c r="Q15" s="161">
        <v>70938</v>
      </c>
      <c r="R15" s="162">
        <f t="shared" si="6"/>
        <v>9.5094013399610988E-2</v>
      </c>
      <c r="S15" s="163">
        <f>IFERROR(Q15/L15-1,"-")</f>
        <v>0.48415172500366133</v>
      </c>
      <c r="T15" s="162">
        <f t="shared" si="8"/>
        <v>4.9209121772077785E-2</v>
      </c>
      <c r="U15" s="161">
        <v>62209</v>
      </c>
      <c r="V15" s="161">
        <v>28506</v>
      </c>
      <c r="W15" s="161">
        <v>70805</v>
      </c>
      <c r="X15" s="161">
        <v>81295</v>
      </c>
      <c r="Y15" s="161">
        <v>85199</v>
      </c>
      <c r="Z15" s="162">
        <f t="shared" si="9"/>
        <v>4.8022633618303612E-2</v>
      </c>
      <c r="AA15" s="163">
        <f t="shared" si="2"/>
        <v>0.36956067450047425</v>
      </c>
      <c r="AB15" s="162">
        <f t="shared" si="10"/>
        <v>4.8619437160637199E-2</v>
      </c>
    </row>
    <row r="16" spans="1:28" x14ac:dyDescent="0.25">
      <c r="A16" s="1"/>
      <c r="B16" s="160" t="s">
        <v>114</v>
      </c>
      <c r="C16" s="161">
        <v>6729</v>
      </c>
      <c r="D16" s="161">
        <v>3334</v>
      </c>
      <c r="E16" s="161">
        <v>386</v>
      </c>
      <c r="F16" s="161">
        <v>7890</v>
      </c>
      <c r="G16" s="161">
        <v>6042</v>
      </c>
      <c r="H16" s="161">
        <v>6063</v>
      </c>
      <c r="I16" s="162">
        <f t="shared" si="3"/>
        <v>3.4756703078451245E-3</v>
      </c>
      <c r="J16" s="163">
        <f t="shared" si="4"/>
        <v>-9.8974587605884956E-2</v>
      </c>
      <c r="K16" s="162">
        <f t="shared" si="5"/>
        <v>1.9507533711064565E-2</v>
      </c>
      <c r="L16" s="161">
        <v>31483</v>
      </c>
      <c r="M16" s="161">
        <v>16002</v>
      </c>
      <c r="N16" s="161">
        <v>1972</v>
      </c>
      <c r="O16" s="161">
        <v>46993</v>
      </c>
      <c r="P16" s="161">
        <v>41269</v>
      </c>
      <c r="Q16" s="161">
        <v>46892</v>
      </c>
      <c r="R16" s="162">
        <f t="shared" si="6"/>
        <v>0.13625239283723856</v>
      </c>
      <c r="S16" s="163">
        <f t="shared" si="7"/>
        <v>0.48943874471937243</v>
      </c>
      <c r="T16" s="162">
        <f t="shared" si="8"/>
        <v>3.2528604388850427E-2</v>
      </c>
      <c r="U16" s="161">
        <v>38212</v>
      </c>
      <c r="V16" s="161">
        <v>2358</v>
      </c>
      <c r="W16" s="161">
        <v>54883</v>
      </c>
      <c r="X16" s="161">
        <v>47311</v>
      </c>
      <c r="Y16" s="161">
        <v>52955</v>
      </c>
      <c r="Z16" s="162">
        <f t="shared" si="9"/>
        <v>0.11929572403880706</v>
      </c>
      <c r="AA16" s="163">
        <f t="shared" si="2"/>
        <v>0.38582120799748765</v>
      </c>
      <c r="AB16" s="162">
        <f t="shared" si="10"/>
        <v>3.021916096247072E-2</v>
      </c>
    </row>
    <row r="17" spans="1:28" x14ac:dyDescent="0.25">
      <c r="A17" s="54"/>
      <c r="B17" s="160" t="s">
        <v>110</v>
      </c>
      <c r="C17" s="161">
        <v>5368</v>
      </c>
      <c r="D17" s="161">
        <v>2305</v>
      </c>
      <c r="E17" s="161">
        <v>753</v>
      </c>
      <c r="F17" s="161">
        <v>4334</v>
      </c>
      <c r="G17" s="161">
        <v>3842</v>
      </c>
      <c r="H17" s="161">
        <v>4060</v>
      </c>
      <c r="I17" s="162">
        <f t="shared" si="3"/>
        <v>5.674128058302963E-2</v>
      </c>
      <c r="J17" s="163">
        <f t="shared" si="4"/>
        <v>-0.24366616989567813</v>
      </c>
      <c r="K17" s="162">
        <f t="shared" si="5"/>
        <v>1.3062936972937842E-2</v>
      </c>
      <c r="L17" s="161">
        <v>44664</v>
      </c>
      <c r="M17" s="161">
        <v>23899</v>
      </c>
      <c r="N17" s="161">
        <v>5507</v>
      </c>
      <c r="O17" s="161">
        <v>51894</v>
      </c>
      <c r="P17" s="161">
        <v>50364</v>
      </c>
      <c r="Q17" s="161">
        <v>54287</v>
      </c>
      <c r="R17" s="162">
        <f t="shared" si="6"/>
        <v>7.78929394011596E-2</v>
      </c>
      <c r="S17" s="163">
        <f t="shared" si="7"/>
        <v>0.21545316138276904</v>
      </c>
      <c r="T17" s="162">
        <f t="shared" si="8"/>
        <v>3.7658456590836886E-2</v>
      </c>
      <c r="U17" s="161">
        <v>50032</v>
      </c>
      <c r="V17" s="161">
        <v>6260</v>
      </c>
      <c r="W17" s="161">
        <v>56228</v>
      </c>
      <c r="X17" s="161">
        <v>54206</v>
      </c>
      <c r="Y17" s="161">
        <v>58347</v>
      </c>
      <c r="Z17" s="162">
        <f t="shared" si="9"/>
        <v>7.6393757148655039E-2</v>
      </c>
      <c r="AA17" s="163">
        <f t="shared" si="2"/>
        <v>0.16619363607291326</v>
      </c>
      <c r="AB17" s="162">
        <f t="shared" si="10"/>
        <v>3.329614549480274E-2</v>
      </c>
    </row>
    <row r="18" spans="1:28" x14ac:dyDescent="0.25">
      <c r="A18" s="54"/>
      <c r="B18" s="160" t="s">
        <v>119</v>
      </c>
      <c r="C18" s="161">
        <v>9630</v>
      </c>
      <c r="D18" s="161">
        <v>3269</v>
      </c>
      <c r="E18" s="161">
        <v>75</v>
      </c>
      <c r="F18" s="161">
        <v>3254</v>
      </c>
      <c r="G18" s="161">
        <v>3930</v>
      </c>
      <c r="H18" s="161">
        <v>3151</v>
      </c>
      <c r="I18" s="162">
        <f t="shared" si="3"/>
        <v>-0.19821882951653946</v>
      </c>
      <c r="J18" s="163">
        <f t="shared" si="4"/>
        <v>-0.67279335410176533</v>
      </c>
      <c r="K18" s="162">
        <f t="shared" si="5"/>
        <v>1.0138254778750527E-2</v>
      </c>
      <c r="L18" s="161">
        <v>17956</v>
      </c>
      <c r="M18" s="161">
        <v>14707</v>
      </c>
      <c r="N18" s="161">
        <v>284</v>
      </c>
      <c r="O18" s="161">
        <v>17788</v>
      </c>
      <c r="P18" s="161">
        <v>23772</v>
      </c>
      <c r="Q18" s="161">
        <v>20979</v>
      </c>
      <c r="R18" s="162">
        <f t="shared" si="6"/>
        <v>-0.11749116607773846</v>
      </c>
      <c r="S18" s="163">
        <f t="shared" si="7"/>
        <v>0.16835598128759188</v>
      </c>
      <c r="T18" s="162">
        <f t="shared" si="8"/>
        <v>1.4552964076467055E-2</v>
      </c>
      <c r="U18" s="161">
        <v>27586</v>
      </c>
      <c r="V18" s="161">
        <v>359</v>
      </c>
      <c r="W18" s="161">
        <v>21042</v>
      </c>
      <c r="X18" s="161">
        <v>27702</v>
      </c>
      <c r="Y18" s="161">
        <v>24130</v>
      </c>
      <c r="Z18" s="162">
        <f t="shared" si="9"/>
        <v>-0.12894375857338825</v>
      </c>
      <c r="AA18" s="163">
        <f t="shared" si="2"/>
        <v>-0.125280939607047</v>
      </c>
      <c r="AB18" s="162">
        <f t="shared" si="10"/>
        <v>1.3769962308080794E-2</v>
      </c>
    </row>
    <row r="19" spans="1:28" x14ac:dyDescent="0.25">
      <c r="A19" s="54"/>
      <c r="B19" s="160" t="s">
        <v>122</v>
      </c>
      <c r="C19" s="161">
        <v>6565</v>
      </c>
      <c r="D19" s="161">
        <v>3260</v>
      </c>
      <c r="E19" s="161">
        <v>186</v>
      </c>
      <c r="F19" s="161">
        <v>1904</v>
      </c>
      <c r="G19" s="161">
        <v>2343</v>
      </c>
      <c r="H19" s="161">
        <v>1947</v>
      </c>
      <c r="I19" s="162">
        <f t="shared" si="3"/>
        <v>-0.16901408450704225</v>
      </c>
      <c r="J19" s="163">
        <f t="shared" si="4"/>
        <v>-0.70342726580350345</v>
      </c>
      <c r="K19" s="162">
        <f t="shared" si="5"/>
        <v>6.2644182971206839E-3</v>
      </c>
      <c r="L19" s="161">
        <v>25215</v>
      </c>
      <c r="M19" s="161">
        <v>20819</v>
      </c>
      <c r="N19" s="161">
        <v>1053</v>
      </c>
      <c r="O19" s="161">
        <v>13090</v>
      </c>
      <c r="P19" s="161">
        <v>21828</v>
      </c>
      <c r="Q19" s="161">
        <v>21589</v>
      </c>
      <c r="R19" s="162">
        <f t="shared" si="6"/>
        <v>-1.0949239508887709E-2</v>
      </c>
      <c r="S19" s="163">
        <f t="shared" si="7"/>
        <v>-0.14380329169145345</v>
      </c>
      <c r="T19" s="162">
        <f t="shared" si="8"/>
        <v>1.497611618508257E-2</v>
      </c>
      <c r="U19" s="161">
        <v>31780</v>
      </c>
      <c r="V19" s="161">
        <v>1239</v>
      </c>
      <c r="W19" s="161">
        <v>14994</v>
      </c>
      <c r="X19" s="161">
        <v>24171</v>
      </c>
      <c r="Y19" s="161">
        <v>23536</v>
      </c>
      <c r="Z19" s="162">
        <f t="shared" si="9"/>
        <v>-2.6271151379752555E-2</v>
      </c>
      <c r="AA19" s="163">
        <f t="shared" si="2"/>
        <v>-0.2594084329767149</v>
      </c>
      <c r="AB19" s="162">
        <f t="shared" si="10"/>
        <v>1.3430991831039766E-2</v>
      </c>
    </row>
    <row r="20" spans="1:28" x14ac:dyDescent="0.25">
      <c r="A20" s="54"/>
      <c r="B20" s="166" t="s">
        <v>136</v>
      </c>
      <c r="C20" s="167">
        <f t="shared" ref="C20:H20" si="11">C12-SUM(C13:C19)</f>
        <v>84576</v>
      </c>
      <c r="D20" s="167">
        <f t="shared" si="11"/>
        <v>40132</v>
      </c>
      <c r="E20" s="167">
        <f t="shared" si="11"/>
        <v>14607</v>
      </c>
      <c r="F20" s="167">
        <f t="shared" si="11"/>
        <v>72547</v>
      </c>
      <c r="G20" s="167">
        <f t="shared" si="11"/>
        <v>77456</v>
      </c>
      <c r="H20" s="167">
        <f t="shared" si="11"/>
        <v>86285</v>
      </c>
      <c r="I20" s="168">
        <f t="shared" si="3"/>
        <v>0.11398729601322044</v>
      </c>
      <c r="J20" s="169">
        <f t="shared" si="4"/>
        <v>2.0206678017404389E-2</v>
      </c>
      <c r="K20" s="168">
        <f t="shared" si="5"/>
        <v>0.27761958539653736</v>
      </c>
      <c r="L20" s="167">
        <f t="shared" ref="L20:Q20" si="12">L12-SUM(L13:L19)</f>
        <v>195724</v>
      </c>
      <c r="M20" s="167">
        <f t="shared" si="12"/>
        <v>114707</v>
      </c>
      <c r="N20" s="167">
        <f t="shared" si="12"/>
        <v>53679</v>
      </c>
      <c r="O20" s="167">
        <f t="shared" si="12"/>
        <v>233601</v>
      </c>
      <c r="P20" s="167">
        <f t="shared" si="12"/>
        <v>284185</v>
      </c>
      <c r="Q20" s="167">
        <f t="shared" si="12"/>
        <v>315844</v>
      </c>
      <c r="R20" s="168">
        <f t="shared" si="6"/>
        <v>0.11140278339813858</v>
      </c>
      <c r="S20" s="169">
        <f t="shared" si="7"/>
        <v>0.61372136273528022</v>
      </c>
      <c r="T20" s="168">
        <f t="shared" si="8"/>
        <v>0.21909845015337528</v>
      </c>
      <c r="U20" s="167">
        <f>U12-SUM(U13:U19)</f>
        <v>280300</v>
      </c>
      <c r="V20" s="167">
        <f>V12-SUM(V13:V19)</f>
        <v>68286</v>
      </c>
      <c r="W20" s="167">
        <f>W12-SUM(W13:W19)</f>
        <v>306148</v>
      </c>
      <c r="X20" s="167">
        <f>X12-SUM(X13:X19)</f>
        <v>361641</v>
      </c>
      <c r="Y20" s="167">
        <f>Y12-SUM(Y13:Y19)</f>
        <v>402129</v>
      </c>
      <c r="Z20" s="168">
        <f t="shared" si="9"/>
        <v>0.1119563323848789</v>
      </c>
      <c r="AA20" s="169">
        <f t="shared" si="2"/>
        <v>0.43463788797716729</v>
      </c>
      <c r="AB20" s="168">
        <f t="shared" si="10"/>
        <v>0.22947787704045675</v>
      </c>
    </row>
    <row r="21" spans="1:28" x14ac:dyDescent="0.25">
      <c r="A21" s="54"/>
      <c r="B21" s="151" t="s">
        <v>36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x14ac:dyDescent="0.25">
      <c r="A22" s="54"/>
      <c r="B22" s="152" t="s">
        <v>59</v>
      </c>
      <c r="C22" s="174">
        <f t="shared" ref="C22:H22" si="13">C23+C26</f>
        <v>93625</v>
      </c>
      <c r="D22" s="174">
        <f t="shared" si="13"/>
        <v>35847</v>
      </c>
      <c r="E22" s="174">
        <f t="shared" si="13"/>
        <v>2115</v>
      </c>
      <c r="F22" s="174">
        <f t="shared" si="13"/>
        <v>61465</v>
      </c>
      <c r="G22" s="174">
        <f t="shared" si="13"/>
        <v>68440</v>
      </c>
      <c r="H22" s="174">
        <f t="shared" si="13"/>
        <v>64774</v>
      </c>
      <c r="I22" s="175">
        <f>IFERROR(H22/G22-1,"-")</f>
        <v>-5.3565166569257694E-2</v>
      </c>
      <c r="J22" s="175">
        <f>IFERROR(H22/C22-1,"-")</f>
        <v>-0.30815487316421897</v>
      </c>
      <c r="K22" s="175">
        <f>H22/H$8</f>
        <v>0.20840854174509255</v>
      </c>
      <c r="L22" s="174">
        <f t="shared" ref="L22:Q22" si="14">L23+L26</f>
        <v>461351</v>
      </c>
      <c r="M22" s="174">
        <f t="shared" si="14"/>
        <v>243977</v>
      </c>
      <c r="N22" s="174">
        <f t="shared" si="14"/>
        <v>104218</v>
      </c>
      <c r="O22" s="174">
        <f t="shared" si="14"/>
        <v>528412</v>
      </c>
      <c r="P22" s="174">
        <f t="shared" si="14"/>
        <v>554757</v>
      </c>
      <c r="Q22" s="174">
        <f t="shared" si="14"/>
        <v>588001</v>
      </c>
      <c r="R22" s="175">
        <f>IFERROR(Q22/P22-1,"-")</f>
        <v>5.9925336678942287E-2</v>
      </c>
      <c r="S22" s="175">
        <f>IFERROR(Q22/L22-1,"-")</f>
        <v>0.27451983413929959</v>
      </c>
      <c r="T22" s="175">
        <f>Q22/Q$8</f>
        <v>0.40789157871808496</v>
      </c>
      <c r="U22" s="174">
        <f>U23+U26</f>
        <v>554976</v>
      </c>
      <c r="V22" s="174">
        <f>V23+V26</f>
        <v>106333</v>
      </c>
      <c r="W22" s="174">
        <f>W23+W26</f>
        <v>589877</v>
      </c>
      <c r="X22" s="174">
        <f>X23+X26</f>
        <v>623197</v>
      </c>
      <c r="Y22" s="174">
        <f>Y23+Y26</f>
        <v>652775</v>
      </c>
      <c r="Z22" s="175">
        <f>IFERROR(Y22/X22-1,"-")</f>
        <v>4.7461717562825134E-2</v>
      </c>
      <c r="AA22" s="175">
        <f t="shared" ref="AA22:AA34" si="15">IFERROR(Y22/U22-1,"-")</f>
        <v>0.17622203482673116</v>
      </c>
      <c r="AB22" s="175">
        <f>Y22/Y$8</f>
        <v>0.37251086388965771</v>
      </c>
    </row>
    <row r="23" spans="1:28" x14ac:dyDescent="0.25">
      <c r="A23" s="54"/>
      <c r="B23" s="155" t="s">
        <v>88</v>
      </c>
      <c r="C23" s="156">
        <v>6962</v>
      </c>
      <c r="D23" s="156">
        <v>1527</v>
      </c>
      <c r="E23" s="156">
        <v>413</v>
      </c>
      <c r="F23" s="156">
        <v>4277</v>
      </c>
      <c r="G23" s="156">
        <v>4227</v>
      </c>
      <c r="H23" s="156">
        <v>2166</v>
      </c>
      <c r="I23" s="157">
        <f>IFERROR(H23/G23-1,"-")</f>
        <v>-0.48757984386089426</v>
      </c>
      <c r="J23" s="158">
        <f>IFERROR(H23/C23-1,"-")</f>
        <v>-0.68888250502729098</v>
      </c>
      <c r="K23" s="157">
        <f>H23/H$8</f>
        <v>6.9690447003407305E-3</v>
      </c>
      <c r="L23" s="156">
        <v>44959</v>
      </c>
      <c r="M23" s="156">
        <v>15120</v>
      </c>
      <c r="N23" s="156">
        <v>51318</v>
      </c>
      <c r="O23" s="156">
        <v>51211</v>
      </c>
      <c r="P23" s="156">
        <v>40656</v>
      </c>
      <c r="Q23" s="156">
        <v>35794</v>
      </c>
      <c r="R23" s="157">
        <f>IFERROR(Q23/P23-1,"-")</f>
        <v>-0.11958874458874458</v>
      </c>
      <c r="S23" s="158">
        <f>IFERROR(Q23/L23-1,"-")</f>
        <v>-0.20385239885228768</v>
      </c>
      <c r="T23" s="157">
        <f>Q23/Q$8</f>
        <v>2.4830010779973391E-2</v>
      </c>
      <c r="U23" s="156">
        <v>51921</v>
      </c>
      <c r="V23" s="156">
        <v>51731</v>
      </c>
      <c r="W23" s="156">
        <v>55488</v>
      </c>
      <c r="X23" s="156">
        <v>44883</v>
      </c>
      <c r="Y23" s="156">
        <v>37960</v>
      </c>
      <c r="Z23" s="157">
        <f>IFERROR(Y23/X23-1,"-")</f>
        <v>-0.15424548269946303</v>
      </c>
      <c r="AA23" s="158">
        <f t="shared" si="15"/>
        <v>-0.26888927408948204</v>
      </c>
      <c r="AB23" s="157">
        <f>Y23/Y$8</f>
        <v>2.1662153717975422E-2</v>
      </c>
    </row>
    <row r="24" spans="1:28" x14ac:dyDescent="0.25">
      <c r="A24" s="54"/>
      <c r="B24" s="160" t="s">
        <v>94</v>
      </c>
      <c r="C24" s="161">
        <v>3630</v>
      </c>
      <c r="D24" s="161">
        <v>1004</v>
      </c>
      <c r="E24" s="161">
        <v>160</v>
      </c>
      <c r="F24" s="161">
        <v>2670</v>
      </c>
      <c r="G24" s="161">
        <v>2178</v>
      </c>
      <c r="H24" s="161">
        <v>626</v>
      </c>
      <c r="I24" s="162">
        <f>IFERROR(H24/G24-1,"-")</f>
        <v>-0.71258034894398525</v>
      </c>
      <c r="J24" s="163">
        <f>IFERROR(H24/C24-1,"-")</f>
        <v>-0.82754820936639117</v>
      </c>
      <c r="K24" s="162">
        <f>H24/H$8</f>
        <v>2.0141375726746525E-3</v>
      </c>
      <c r="L24" s="161">
        <v>19204</v>
      </c>
      <c r="M24" s="161">
        <v>5468</v>
      </c>
      <c r="N24" s="161">
        <v>31051</v>
      </c>
      <c r="O24" s="161">
        <v>21604</v>
      </c>
      <c r="P24" s="161">
        <v>15756</v>
      </c>
      <c r="Q24" s="161">
        <v>11860</v>
      </c>
      <c r="R24" s="162">
        <f>IFERROR(Q24/P24-1,"-")</f>
        <v>-0.24727088093424732</v>
      </c>
      <c r="S24" s="163">
        <f>IFERROR(Q24/L24-1,"-")</f>
        <v>-0.38242032909810453</v>
      </c>
      <c r="T24" s="162">
        <f>Q24/Q$8</f>
        <v>8.2271868986557636E-3</v>
      </c>
      <c r="U24" s="161">
        <v>22834</v>
      </c>
      <c r="V24" s="161">
        <v>31211</v>
      </c>
      <c r="W24" s="161">
        <v>24274</v>
      </c>
      <c r="X24" s="161">
        <v>17934</v>
      </c>
      <c r="Y24" s="161">
        <v>12486</v>
      </c>
      <c r="Z24" s="162">
        <f>IFERROR(Y24/X24-1,"-")</f>
        <v>-0.30378052860488458</v>
      </c>
      <c r="AA24" s="163">
        <f t="shared" si="15"/>
        <v>-0.45318384864675487</v>
      </c>
      <c r="AB24" s="162">
        <f>Y24/Y$8</f>
        <v>7.1252279062866469E-3</v>
      </c>
    </row>
    <row r="25" spans="1:28" x14ac:dyDescent="0.25">
      <c r="A25" s="54"/>
      <c r="B25" s="160" t="s">
        <v>91</v>
      </c>
      <c r="C25" s="161">
        <v>3332</v>
      </c>
      <c r="D25" s="161">
        <v>523</v>
      </c>
      <c r="E25" s="161">
        <v>253</v>
      </c>
      <c r="F25" s="161">
        <v>1607</v>
      </c>
      <c r="G25" s="161">
        <v>2049</v>
      </c>
      <c r="H25" s="161">
        <v>1540</v>
      </c>
      <c r="I25" s="162">
        <f>IFERROR(H25/G25-1,"-")</f>
        <v>-0.24841386041971691</v>
      </c>
      <c r="J25" s="163">
        <f>IFERROR(H25/C25-1,"-")</f>
        <v>-0.53781512605042014</v>
      </c>
      <c r="K25" s="162">
        <f>H25/H$8</f>
        <v>4.9549071276660779E-3</v>
      </c>
      <c r="L25" s="161">
        <v>25755</v>
      </c>
      <c r="M25" s="161">
        <v>9652</v>
      </c>
      <c r="N25" s="161">
        <v>20267</v>
      </c>
      <c r="O25" s="161">
        <v>29607</v>
      </c>
      <c r="P25" s="161">
        <v>24900</v>
      </c>
      <c r="Q25" s="161">
        <v>23934</v>
      </c>
      <c r="R25" s="162">
        <f>IFERROR(Q25/P25-1,"-")</f>
        <v>-3.8795180722891565E-2</v>
      </c>
      <c r="S25" s="163">
        <f>IFERROR(Q25/L25-1,"-")</f>
        <v>-7.0704717530576611E-2</v>
      </c>
      <c r="T25" s="162">
        <f>Q25/Q$8</f>
        <v>1.6602823881317626E-2</v>
      </c>
      <c r="U25" s="161">
        <v>29087</v>
      </c>
      <c r="V25" s="161">
        <v>20520</v>
      </c>
      <c r="W25" s="161">
        <v>31214</v>
      </c>
      <c r="X25" s="161">
        <v>26949</v>
      </c>
      <c r="Y25" s="161">
        <v>25474</v>
      </c>
      <c r="Z25" s="162">
        <f>IFERROR(Y25/X25-1,"-")</f>
        <v>-5.473301421203014E-2</v>
      </c>
      <c r="AA25" s="163">
        <f t="shared" si="15"/>
        <v>-0.12421356619795787</v>
      </c>
      <c r="AB25" s="162">
        <f>Y25/Y$8</f>
        <v>1.4536925811688774E-2</v>
      </c>
    </row>
    <row r="26" spans="1:28" x14ac:dyDescent="0.25">
      <c r="A26" s="54"/>
      <c r="B26" s="155" t="s">
        <v>98</v>
      </c>
      <c r="C26" s="156">
        <v>86663</v>
      </c>
      <c r="D26" s="156">
        <v>34320</v>
      </c>
      <c r="E26" s="156">
        <v>1702</v>
      </c>
      <c r="F26" s="156">
        <v>57188</v>
      </c>
      <c r="G26" s="156">
        <v>64213</v>
      </c>
      <c r="H26" s="156">
        <v>62608</v>
      </c>
      <c r="I26" s="157">
        <f>IFERROR(H26/G26-1,"-")</f>
        <v>-2.4994938719573923E-2</v>
      </c>
      <c r="J26" s="158">
        <f>IFERROR(H26/C26-1,"-")</f>
        <v>-0.27756943562996894</v>
      </c>
      <c r="K26" s="157">
        <f>H26/H$8</f>
        <v>0.20143949704475181</v>
      </c>
      <c r="L26" s="156">
        <v>416392</v>
      </c>
      <c r="M26" s="156">
        <v>228857</v>
      </c>
      <c r="N26" s="156">
        <v>52900</v>
      </c>
      <c r="O26" s="156">
        <v>477201</v>
      </c>
      <c r="P26" s="156">
        <v>514101</v>
      </c>
      <c r="Q26" s="156">
        <v>552207</v>
      </c>
      <c r="R26" s="157">
        <f>IFERROR(Q26/P26-1,"-")</f>
        <v>7.4121622015907329E-2</v>
      </c>
      <c r="S26" s="158">
        <f>IFERROR(Q26/L26-1,"-")</f>
        <v>0.32617101193106501</v>
      </c>
      <c r="T26" s="157">
        <f>Q26/Q$8</f>
        <v>0.38306156793811158</v>
      </c>
      <c r="U26" s="156">
        <v>503055</v>
      </c>
      <c r="V26" s="156">
        <v>54602</v>
      </c>
      <c r="W26" s="156">
        <v>534389</v>
      </c>
      <c r="X26" s="156">
        <v>578314</v>
      </c>
      <c r="Y26" s="156">
        <v>614815</v>
      </c>
      <c r="Z26" s="157">
        <f>IFERROR(Y26/X26-1,"-")</f>
        <v>6.3116230974868293E-2</v>
      </c>
      <c r="AA26" s="158">
        <f t="shared" si="15"/>
        <v>0.22216258659589916</v>
      </c>
      <c r="AB26" s="157">
        <f>Y26/Y$8</f>
        <v>0.35084871017168229</v>
      </c>
    </row>
    <row r="27" spans="1:28" s="54" customFormat="1" x14ac:dyDescent="0.25">
      <c r="B27" s="160" t="s">
        <v>101</v>
      </c>
      <c r="C27" s="161">
        <v>31873</v>
      </c>
      <c r="D27" s="161">
        <v>13636</v>
      </c>
      <c r="E27" s="161">
        <v>5</v>
      </c>
      <c r="F27" s="161">
        <v>22606</v>
      </c>
      <c r="G27" s="161">
        <v>26648</v>
      </c>
      <c r="H27" s="161">
        <v>27187</v>
      </c>
      <c r="I27" s="162">
        <f t="shared" ref="I27:I34" si="16">IFERROR(H27/G27-1,"-")</f>
        <v>2.0226658661062658E-2</v>
      </c>
      <c r="J27" s="163">
        <f t="shared" ref="J27:J34" si="17">IFERROR(H27/C27-1,"-")</f>
        <v>-0.1470209895522856</v>
      </c>
      <c r="K27" s="162">
        <f t="shared" ref="K27:K34" si="18">H27/H$8</f>
        <v>8.7473415636271201E-2</v>
      </c>
      <c r="L27" s="161">
        <v>195748</v>
      </c>
      <c r="M27" s="161">
        <v>101958</v>
      </c>
      <c r="N27" s="161">
        <v>2107</v>
      </c>
      <c r="O27" s="161">
        <v>232130</v>
      </c>
      <c r="P27" s="161">
        <v>253863</v>
      </c>
      <c r="Q27" s="161">
        <v>272919</v>
      </c>
      <c r="R27" s="162">
        <f t="shared" ref="R27:R34" si="19">IFERROR(Q27/P27-1,"-")</f>
        <v>7.5064109381831834E-2</v>
      </c>
      <c r="S27" s="163">
        <f t="shared" ref="S27:S34" si="20">IFERROR(Q27/L27-1,"-")</f>
        <v>0.39423646729468498</v>
      </c>
      <c r="T27" s="162">
        <f t="shared" ref="T27:T34" si="21">Q27/Q$8</f>
        <v>0.1893217218544884</v>
      </c>
      <c r="U27" s="161">
        <v>227621</v>
      </c>
      <c r="V27" s="161">
        <v>2112</v>
      </c>
      <c r="W27" s="161">
        <v>254736</v>
      </c>
      <c r="X27" s="161">
        <v>280511</v>
      </c>
      <c r="Y27" s="161">
        <v>300106</v>
      </c>
      <c r="Z27" s="162">
        <f t="shared" ref="Z27:Z34" si="22">IFERROR(Y27/X27-1,"-")</f>
        <v>6.9854658106099254E-2</v>
      </c>
      <c r="AA27" s="163">
        <f t="shared" si="15"/>
        <v>0.31844601332917444</v>
      </c>
      <c r="AB27" s="162">
        <f t="shared" ref="AB27:AB34" si="23">Y27/Y$8</f>
        <v>0.17125770030786966</v>
      </c>
    </row>
    <row r="28" spans="1:28" s="54" customFormat="1" x14ac:dyDescent="0.25">
      <c r="B28" s="160" t="s">
        <v>104</v>
      </c>
      <c r="C28" s="161">
        <v>13864</v>
      </c>
      <c r="D28" s="161">
        <v>5913</v>
      </c>
      <c r="E28" s="161">
        <v>29</v>
      </c>
      <c r="F28" s="161">
        <v>10179</v>
      </c>
      <c r="G28" s="161">
        <v>12656</v>
      </c>
      <c r="H28" s="161">
        <v>11744</v>
      </c>
      <c r="I28" s="162">
        <f t="shared" si="16"/>
        <v>-7.2060682680151755E-2</v>
      </c>
      <c r="J28" s="163">
        <f t="shared" si="17"/>
        <v>-0.15291402192729375</v>
      </c>
      <c r="K28" s="162">
        <f t="shared" si="18"/>
        <v>3.7785993056695076E-2</v>
      </c>
      <c r="L28" s="161">
        <v>57955</v>
      </c>
      <c r="M28" s="161">
        <v>28236</v>
      </c>
      <c r="N28" s="161">
        <v>8697</v>
      </c>
      <c r="O28" s="161">
        <v>50375</v>
      </c>
      <c r="P28" s="161">
        <v>57027</v>
      </c>
      <c r="Q28" s="161">
        <v>59792</v>
      </c>
      <c r="R28" s="162">
        <f t="shared" si="19"/>
        <v>4.8485804969575774E-2</v>
      </c>
      <c r="S28" s="163">
        <f t="shared" si="20"/>
        <v>3.1697006297989772E-2</v>
      </c>
      <c r="T28" s="162">
        <f t="shared" si="21"/>
        <v>4.1477230948096577E-2</v>
      </c>
      <c r="U28" s="161">
        <v>71819</v>
      </c>
      <c r="V28" s="161">
        <v>8726</v>
      </c>
      <c r="W28" s="161">
        <v>60554</v>
      </c>
      <c r="X28" s="161">
        <v>69683</v>
      </c>
      <c r="Y28" s="161">
        <v>71536</v>
      </c>
      <c r="Z28" s="162">
        <f t="shared" si="22"/>
        <v>2.6591851671139199E-2</v>
      </c>
      <c r="AA28" s="163">
        <f t="shared" si="15"/>
        <v>-3.9404614377810399E-3</v>
      </c>
      <c r="AB28" s="162">
        <f t="shared" si="23"/>
        <v>4.0822545531324812E-2</v>
      </c>
    </row>
    <row r="29" spans="1:28" x14ac:dyDescent="0.25">
      <c r="A29" s="54"/>
      <c r="B29" s="160" t="s">
        <v>107</v>
      </c>
      <c r="C29" s="161">
        <v>4131</v>
      </c>
      <c r="D29" s="161">
        <v>2029</v>
      </c>
      <c r="E29" s="161">
        <v>1297</v>
      </c>
      <c r="F29" s="161">
        <v>1770</v>
      </c>
      <c r="G29" s="161">
        <v>1557</v>
      </c>
      <c r="H29" s="161">
        <v>1388</v>
      </c>
      <c r="I29" s="162">
        <f t="shared" si="16"/>
        <v>-0.10854206807964029</v>
      </c>
      <c r="J29" s="163">
        <f t="shared" si="17"/>
        <v>-0.66400387315419995</v>
      </c>
      <c r="K29" s="162">
        <f t="shared" si="18"/>
        <v>4.4658513592211145E-3</v>
      </c>
      <c r="L29" s="161">
        <v>16410</v>
      </c>
      <c r="M29" s="161">
        <v>8997</v>
      </c>
      <c r="N29" s="161">
        <v>9133</v>
      </c>
      <c r="O29" s="161">
        <v>21446</v>
      </c>
      <c r="P29" s="161">
        <v>20496</v>
      </c>
      <c r="Q29" s="161">
        <v>18365</v>
      </c>
      <c r="R29" s="162">
        <f t="shared" si="19"/>
        <v>-0.10397150663544108</v>
      </c>
      <c r="S29" s="163">
        <f t="shared" si="20"/>
        <v>0.1191346739792809</v>
      </c>
      <c r="T29" s="162">
        <f t="shared" si="21"/>
        <v>1.2739653237252369E-2</v>
      </c>
      <c r="U29" s="161">
        <v>20541</v>
      </c>
      <c r="V29" s="161">
        <v>10430</v>
      </c>
      <c r="W29" s="161">
        <v>23216</v>
      </c>
      <c r="X29" s="161">
        <v>22053</v>
      </c>
      <c r="Y29" s="161">
        <v>19753</v>
      </c>
      <c r="Z29" s="162">
        <f t="shared" si="22"/>
        <v>-0.10429420033555525</v>
      </c>
      <c r="AA29" s="163">
        <f t="shared" si="15"/>
        <v>-3.8362299790662524E-2</v>
      </c>
      <c r="AB29" s="162">
        <f t="shared" si="23"/>
        <v>1.1272195005036052E-2</v>
      </c>
    </row>
    <row r="30" spans="1:28" x14ac:dyDescent="0.25">
      <c r="A30" s="54"/>
      <c r="B30" s="160" t="s">
        <v>114</v>
      </c>
      <c r="C30" s="161">
        <v>3541</v>
      </c>
      <c r="D30" s="161">
        <v>1607</v>
      </c>
      <c r="E30" s="161">
        <v>6</v>
      </c>
      <c r="F30" s="161">
        <v>3316</v>
      </c>
      <c r="G30" s="161">
        <v>1890</v>
      </c>
      <c r="H30" s="161">
        <v>1466</v>
      </c>
      <c r="I30" s="162">
        <f t="shared" si="16"/>
        <v>-0.22433862433862439</v>
      </c>
      <c r="J30" s="163">
        <f t="shared" si="17"/>
        <v>-0.58599265744140072</v>
      </c>
      <c r="K30" s="162">
        <f t="shared" si="18"/>
        <v>4.7168141877652406E-3</v>
      </c>
      <c r="L30" s="161">
        <v>16285</v>
      </c>
      <c r="M30" s="161">
        <v>8621</v>
      </c>
      <c r="N30" s="161">
        <v>995</v>
      </c>
      <c r="O30" s="161">
        <v>26532</v>
      </c>
      <c r="P30" s="161">
        <v>21322</v>
      </c>
      <c r="Q30" s="161">
        <v>23862</v>
      </c>
      <c r="R30" s="162">
        <f t="shared" si="19"/>
        <v>0.11912578557358589</v>
      </c>
      <c r="S30" s="163">
        <f t="shared" si="20"/>
        <v>0.46527479275406813</v>
      </c>
      <c r="T30" s="162">
        <f t="shared" si="21"/>
        <v>1.6552878058661367E-2</v>
      </c>
      <c r="U30" s="161">
        <v>19826</v>
      </c>
      <c r="V30" s="161">
        <v>1001</v>
      </c>
      <c r="W30" s="161">
        <v>29848</v>
      </c>
      <c r="X30" s="161">
        <v>23212</v>
      </c>
      <c r="Y30" s="161">
        <v>25328</v>
      </c>
      <c r="Z30" s="162">
        <f t="shared" si="22"/>
        <v>9.115974495950363E-2</v>
      </c>
      <c r="AA30" s="163">
        <f t="shared" si="15"/>
        <v>0.27751437506304844</v>
      </c>
      <c r="AB30" s="162">
        <f t="shared" si="23"/>
        <v>1.4453609835850407E-2</v>
      </c>
    </row>
    <row r="31" spans="1:28" x14ac:dyDescent="0.25">
      <c r="A31" s="54"/>
      <c r="B31" s="160" t="s">
        <v>110</v>
      </c>
      <c r="C31" s="161">
        <v>2956</v>
      </c>
      <c r="D31" s="161">
        <v>1003</v>
      </c>
      <c r="E31" s="161">
        <v>53</v>
      </c>
      <c r="F31" s="161">
        <v>1855</v>
      </c>
      <c r="G31" s="161">
        <v>1389</v>
      </c>
      <c r="H31" s="161">
        <v>1031</v>
      </c>
      <c r="I31" s="162">
        <f t="shared" si="16"/>
        <v>-0.25773938084953207</v>
      </c>
      <c r="J31" s="163">
        <f t="shared" si="17"/>
        <v>-0.6512178619756428</v>
      </c>
      <c r="K31" s="162">
        <f t="shared" si="18"/>
        <v>3.3172137978076145E-3</v>
      </c>
      <c r="L31" s="161">
        <v>25698</v>
      </c>
      <c r="M31" s="161">
        <v>13673</v>
      </c>
      <c r="N31" s="161">
        <v>3575</v>
      </c>
      <c r="O31" s="161">
        <v>32900</v>
      </c>
      <c r="P31" s="161">
        <v>29273</v>
      </c>
      <c r="Q31" s="161">
        <v>30742</v>
      </c>
      <c r="R31" s="162">
        <f t="shared" si="19"/>
        <v>5.0182762272401149E-2</v>
      </c>
      <c r="S31" s="163">
        <f t="shared" si="20"/>
        <v>0.19627986613744253</v>
      </c>
      <c r="T31" s="162">
        <f t="shared" si="21"/>
        <v>2.1325478890259316E-2</v>
      </c>
      <c r="U31" s="161">
        <v>28654</v>
      </c>
      <c r="V31" s="161">
        <v>3628</v>
      </c>
      <c r="W31" s="161">
        <v>34755</v>
      </c>
      <c r="X31" s="161">
        <v>30662</v>
      </c>
      <c r="Y31" s="161">
        <v>31773</v>
      </c>
      <c r="Z31" s="162">
        <f t="shared" si="22"/>
        <v>3.6233774704846455E-2</v>
      </c>
      <c r="AA31" s="163">
        <f t="shared" si="15"/>
        <v>0.10885042227961184</v>
      </c>
      <c r="AB31" s="162">
        <f t="shared" si="23"/>
        <v>1.813149657748243E-2</v>
      </c>
    </row>
    <row r="32" spans="1:28" x14ac:dyDescent="0.25">
      <c r="A32" s="54"/>
      <c r="B32" s="160" t="s">
        <v>119</v>
      </c>
      <c r="C32" s="161">
        <v>5829</v>
      </c>
      <c r="D32" s="161">
        <v>1374</v>
      </c>
      <c r="E32" s="161">
        <v>0</v>
      </c>
      <c r="F32" s="161">
        <v>1068</v>
      </c>
      <c r="G32" s="161">
        <v>1506</v>
      </c>
      <c r="H32" s="161">
        <v>1538</v>
      </c>
      <c r="I32" s="162">
        <f t="shared" si="16"/>
        <v>2.1248339973439556E-2</v>
      </c>
      <c r="J32" s="163">
        <f t="shared" si="17"/>
        <v>-0.73614685194716079</v>
      </c>
      <c r="K32" s="162">
        <f t="shared" si="18"/>
        <v>4.948472183344434E-3</v>
      </c>
      <c r="L32" s="161">
        <v>10871</v>
      </c>
      <c r="M32" s="161">
        <v>8151</v>
      </c>
      <c r="N32" s="161">
        <v>110</v>
      </c>
      <c r="O32" s="161">
        <v>10126</v>
      </c>
      <c r="P32" s="161">
        <v>11005</v>
      </c>
      <c r="Q32" s="161">
        <v>9979</v>
      </c>
      <c r="R32" s="162">
        <f t="shared" si="19"/>
        <v>-9.323034984098133E-2</v>
      </c>
      <c r="S32" s="163">
        <f t="shared" si="20"/>
        <v>-8.2053168981694458E-2</v>
      </c>
      <c r="T32" s="162">
        <f t="shared" si="21"/>
        <v>6.9223522817610343E-3</v>
      </c>
      <c r="U32" s="161">
        <v>16700</v>
      </c>
      <c r="V32" s="161">
        <v>110</v>
      </c>
      <c r="W32" s="161">
        <v>11194</v>
      </c>
      <c r="X32" s="161">
        <v>12511</v>
      </c>
      <c r="Y32" s="161">
        <v>11517</v>
      </c>
      <c r="Z32" s="162">
        <f t="shared" si="22"/>
        <v>-7.9450083926144943E-2</v>
      </c>
      <c r="AA32" s="163">
        <f t="shared" si="15"/>
        <v>-0.31035928143712577</v>
      </c>
      <c r="AB32" s="162">
        <f t="shared" si="23"/>
        <v>6.5722609159621428E-3</v>
      </c>
    </row>
    <row r="33" spans="1:28" x14ac:dyDescent="0.25">
      <c r="A33" s="54"/>
      <c r="B33" s="160" t="s">
        <v>122</v>
      </c>
      <c r="C33" s="161">
        <v>1886</v>
      </c>
      <c r="D33" s="161">
        <v>662</v>
      </c>
      <c r="E33" s="161">
        <v>3</v>
      </c>
      <c r="F33" s="161">
        <v>362</v>
      </c>
      <c r="G33" s="161">
        <v>528</v>
      </c>
      <c r="H33" s="161">
        <v>318</v>
      </c>
      <c r="I33" s="162">
        <f t="shared" si="16"/>
        <v>-0.39772727272727271</v>
      </c>
      <c r="J33" s="163">
        <f t="shared" si="17"/>
        <v>-0.83138918345705193</v>
      </c>
      <c r="K33" s="162">
        <f t="shared" si="18"/>
        <v>1.0231561471414369E-3</v>
      </c>
      <c r="L33" s="161">
        <v>12648</v>
      </c>
      <c r="M33" s="161">
        <v>10437</v>
      </c>
      <c r="N33" s="161">
        <v>190</v>
      </c>
      <c r="O33" s="161">
        <v>6474</v>
      </c>
      <c r="P33" s="161">
        <v>10814</v>
      </c>
      <c r="Q33" s="161">
        <v>10693</v>
      </c>
      <c r="R33" s="162">
        <f t="shared" si="19"/>
        <v>-1.1189199186240062E-2</v>
      </c>
      <c r="S33" s="163">
        <f t="shared" si="20"/>
        <v>-0.15456989247311825</v>
      </c>
      <c r="T33" s="162">
        <f t="shared" si="21"/>
        <v>7.4176483564355883E-3</v>
      </c>
      <c r="U33" s="161">
        <v>14534</v>
      </c>
      <c r="V33" s="161">
        <v>193</v>
      </c>
      <c r="W33" s="161">
        <v>6836</v>
      </c>
      <c r="X33" s="161">
        <v>11342</v>
      </c>
      <c r="Y33" s="161">
        <v>11011</v>
      </c>
      <c r="Z33" s="162">
        <f t="shared" si="22"/>
        <v>-2.9183565508728582E-2</v>
      </c>
      <c r="AA33" s="163">
        <f t="shared" si="15"/>
        <v>-0.24239713774597493</v>
      </c>
      <c r="AB33" s="162">
        <f t="shared" si="23"/>
        <v>6.2835082873716379E-3</v>
      </c>
    </row>
    <row r="34" spans="1:28" x14ac:dyDescent="0.25">
      <c r="A34" s="54"/>
      <c r="B34" s="166" t="s">
        <v>136</v>
      </c>
      <c r="C34" s="167">
        <f t="shared" ref="C34:H34" si="24">C26-SUM(C27:C33)</f>
        <v>22583</v>
      </c>
      <c r="D34" s="167">
        <f t="shared" si="24"/>
        <v>8096</v>
      </c>
      <c r="E34" s="167">
        <f t="shared" si="24"/>
        <v>309</v>
      </c>
      <c r="F34" s="167">
        <f t="shared" si="24"/>
        <v>16032</v>
      </c>
      <c r="G34" s="167">
        <f t="shared" si="24"/>
        <v>18039</v>
      </c>
      <c r="H34" s="167">
        <f t="shared" si="24"/>
        <v>17936</v>
      </c>
      <c r="I34" s="168">
        <f t="shared" si="16"/>
        <v>-5.7098508786518343E-3</v>
      </c>
      <c r="J34" s="169">
        <f t="shared" si="17"/>
        <v>-0.20577425497055302</v>
      </c>
      <c r="K34" s="168">
        <f t="shared" si="18"/>
        <v>5.7708580676505694E-2</v>
      </c>
      <c r="L34" s="167">
        <f t="shared" ref="L34:Q34" si="25">L26-SUM(L27:L33)</f>
        <v>80777</v>
      </c>
      <c r="M34" s="167">
        <f t="shared" si="25"/>
        <v>48784</v>
      </c>
      <c r="N34" s="167">
        <f t="shared" si="25"/>
        <v>28093</v>
      </c>
      <c r="O34" s="167">
        <f t="shared" si="25"/>
        <v>97218</v>
      </c>
      <c r="P34" s="167">
        <f t="shared" si="25"/>
        <v>110301</v>
      </c>
      <c r="Q34" s="167">
        <f t="shared" si="25"/>
        <v>125855</v>
      </c>
      <c r="R34" s="168">
        <f t="shared" si="19"/>
        <v>0.14101413405136842</v>
      </c>
      <c r="S34" s="169">
        <f t="shared" si="20"/>
        <v>0.55805489186278279</v>
      </c>
      <c r="T34" s="168">
        <f t="shared" si="21"/>
        <v>8.7304604311156928E-2</v>
      </c>
      <c r="U34" s="167">
        <f>U26-SUM(U27:U33)</f>
        <v>103360</v>
      </c>
      <c r="V34" s="167">
        <f>V26-SUM(V27:V33)</f>
        <v>28402</v>
      </c>
      <c r="W34" s="167">
        <f>W26-SUM(W27:W33)</f>
        <v>113250</v>
      </c>
      <c r="X34" s="167">
        <f>X26-SUM(X27:X33)</f>
        <v>128340</v>
      </c>
      <c r="Y34" s="167">
        <f>Y26-SUM(Y27:Y33)</f>
        <v>143791</v>
      </c>
      <c r="Z34" s="168">
        <f t="shared" si="22"/>
        <v>0.12039114851176569</v>
      </c>
      <c r="AA34" s="169">
        <f t="shared" si="15"/>
        <v>0.39116679566563461</v>
      </c>
      <c r="AB34" s="168">
        <f t="shared" si="23"/>
        <v>8.2055393710785143E-2</v>
      </c>
    </row>
    <row r="35" spans="1:28" x14ac:dyDescent="0.25">
      <c r="A35" s="54"/>
      <c r="B35" s="151" t="s">
        <v>37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x14ac:dyDescent="0.25">
      <c r="A36" s="54"/>
      <c r="B36" s="152" t="s">
        <v>59</v>
      </c>
      <c r="C36" s="174">
        <f t="shared" ref="C36:H36" si="26">C37+C40</f>
        <v>75362</v>
      </c>
      <c r="D36" s="174">
        <f t="shared" si="26"/>
        <v>39616</v>
      </c>
      <c r="E36" s="174">
        <f t="shared" si="26"/>
        <v>2769</v>
      </c>
      <c r="F36" s="174">
        <f t="shared" si="26"/>
        <v>66913</v>
      </c>
      <c r="G36" s="174">
        <f t="shared" si="26"/>
        <v>81954</v>
      </c>
      <c r="H36" s="174">
        <f t="shared" si="26"/>
        <v>82643</v>
      </c>
      <c r="I36" s="175">
        <f>IFERROR(H36/G36-1,"-")</f>
        <v>8.4071552334237243E-3</v>
      </c>
      <c r="J36" s="175">
        <f>IFERROR(H36/C36-1,"-")</f>
        <v>9.6613677980945223E-2</v>
      </c>
      <c r="K36" s="175">
        <f>H36/H$8</f>
        <v>0.26590155178682318</v>
      </c>
      <c r="L36" s="174">
        <f t="shared" ref="L36:Q36" si="27">L37+L40</f>
        <v>217848</v>
      </c>
      <c r="M36" s="174">
        <f t="shared" si="27"/>
        <v>107490</v>
      </c>
      <c r="N36" s="174">
        <f t="shared" si="27"/>
        <v>13634</v>
      </c>
      <c r="O36" s="174">
        <f t="shared" si="27"/>
        <v>210963</v>
      </c>
      <c r="P36" s="174">
        <f t="shared" si="27"/>
        <v>241856</v>
      </c>
      <c r="Q36" s="174">
        <f t="shared" si="27"/>
        <v>259242</v>
      </c>
      <c r="R36" s="175">
        <f>IFERROR(Q36/P36-1,"-")</f>
        <v>7.1885750198465104E-2</v>
      </c>
      <c r="S36" s="175">
        <f>IFERROR(Q36/L36-1,"-")</f>
        <v>0.19001322022694733</v>
      </c>
      <c r="T36" s="175">
        <f>Q36/Q$8</f>
        <v>0.17983409662574346</v>
      </c>
      <c r="U36" s="174">
        <f>U37+U40</f>
        <v>293210</v>
      </c>
      <c r="V36" s="174">
        <f>V37+V40</f>
        <v>16403</v>
      </c>
      <c r="W36" s="174">
        <f>W37+W40</f>
        <v>277876</v>
      </c>
      <c r="X36" s="174">
        <f>X37+X40</f>
        <v>323810</v>
      </c>
      <c r="Y36" s="174">
        <f>Y37+Y40</f>
        <v>341885</v>
      </c>
      <c r="Z36" s="175">
        <f>IFERROR(Y36/X36-1,"-")</f>
        <v>5.5819770853278161E-2</v>
      </c>
      <c r="AA36" s="175">
        <f t="shared" ref="AA36:AA48" si="28">IFERROR(Y36/U36-1,"-")</f>
        <v>0.16600729852324281</v>
      </c>
      <c r="AB36" s="175">
        <f>Y36/Y$8</f>
        <v>0.19509919451712401</v>
      </c>
    </row>
    <row r="37" spans="1:28" x14ac:dyDescent="0.25">
      <c r="A37" s="54"/>
      <c r="B37" s="155" t="s">
        <v>88</v>
      </c>
      <c r="C37" s="156">
        <v>5558</v>
      </c>
      <c r="D37" s="156">
        <v>2530</v>
      </c>
      <c r="E37" s="156">
        <v>1152</v>
      </c>
      <c r="F37" s="156">
        <v>7973</v>
      </c>
      <c r="G37" s="156">
        <v>10447</v>
      </c>
      <c r="H37" s="156">
        <v>9827</v>
      </c>
      <c r="I37" s="157">
        <f>IFERROR(H37/G37-1,"-")</f>
        <v>-5.9347181008902128E-2</v>
      </c>
      <c r="J37" s="158">
        <f>IFERROR(H37/C37-1,"-")</f>
        <v>0.76808204390068369</v>
      </c>
      <c r="K37" s="157">
        <f>H37/H$8</f>
        <v>3.1618098924399055E-2</v>
      </c>
      <c r="L37" s="156">
        <v>21849</v>
      </c>
      <c r="M37" s="156">
        <v>7136</v>
      </c>
      <c r="N37" s="156">
        <v>3377</v>
      </c>
      <c r="O37" s="156">
        <v>18783</v>
      </c>
      <c r="P37" s="156">
        <v>15819</v>
      </c>
      <c r="Q37" s="156">
        <v>15567</v>
      </c>
      <c r="R37" s="157">
        <f>IFERROR(Q37/P37-1,"-")</f>
        <v>-1.5930210506353126E-2</v>
      </c>
      <c r="S37" s="158">
        <f>IFERROR(Q37/L37-1,"-")</f>
        <v>-0.28751887958258959</v>
      </c>
      <c r="T37" s="157">
        <f>Q37/Q$8</f>
        <v>1.0798703073471692E-2</v>
      </c>
      <c r="U37" s="156">
        <v>27407</v>
      </c>
      <c r="V37" s="156">
        <v>4529</v>
      </c>
      <c r="W37" s="156">
        <v>26756</v>
      </c>
      <c r="X37" s="156">
        <v>26266</v>
      </c>
      <c r="Y37" s="156">
        <v>25394</v>
      </c>
      <c r="Z37" s="157">
        <f>IFERROR(Y37/X37-1,"-")</f>
        <v>-3.3198812152592683E-2</v>
      </c>
      <c r="AA37" s="158">
        <f t="shared" si="28"/>
        <v>-7.3448389097675815E-2</v>
      </c>
      <c r="AB37" s="157">
        <f>Y37/Y$8</f>
        <v>1.44912732221883E-2</v>
      </c>
    </row>
    <row r="38" spans="1:28" x14ac:dyDescent="0.25">
      <c r="A38" s="54"/>
      <c r="B38" s="160" t="s">
        <v>94</v>
      </c>
      <c r="C38" s="161">
        <v>2415</v>
      </c>
      <c r="D38" s="161">
        <v>1111</v>
      </c>
      <c r="E38" s="161">
        <v>1044</v>
      </c>
      <c r="F38" s="161">
        <v>3920</v>
      </c>
      <c r="G38" s="161">
        <v>5331</v>
      </c>
      <c r="H38" s="161">
        <v>6814</v>
      </c>
      <c r="I38" s="162">
        <f>IFERROR(H38/G38-1,"-")</f>
        <v>0.2781842055899455</v>
      </c>
      <c r="J38" s="163">
        <f>IFERROR(H38/C38-1,"-")</f>
        <v>1.8215320910973083</v>
      </c>
      <c r="K38" s="162">
        <f>H38/H$8</f>
        <v>2.1923855303841982E-2</v>
      </c>
      <c r="L38" s="161">
        <v>2922</v>
      </c>
      <c r="M38" s="161">
        <v>954</v>
      </c>
      <c r="N38" s="161">
        <v>1204</v>
      </c>
      <c r="O38" s="161">
        <v>3260</v>
      </c>
      <c r="P38" s="161">
        <v>2573</v>
      </c>
      <c r="Q38" s="161">
        <v>2777</v>
      </c>
      <c r="R38" s="162">
        <f>IFERROR(Q38/P38-1,"-")</f>
        <v>7.9284881461329171E-2</v>
      </c>
      <c r="S38" s="163">
        <f>IFERROR(Q38/L38-1,"-")</f>
        <v>-4.9623545516769285E-2</v>
      </c>
      <c r="T38" s="162">
        <f>Q38/Q$8</f>
        <v>1.9263826321726017E-3</v>
      </c>
      <c r="U38" s="161">
        <v>5337</v>
      </c>
      <c r="V38" s="161">
        <v>2248</v>
      </c>
      <c r="W38" s="161">
        <v>7180</v>
      </c>
      <c r="X38" s="161">
        <v>7904</v>
      </c>
      <c r="Y38" s="161">
        <v>9591</v>
      </c>
      <c r="Z38" s="162">
        <f>IFERROR(Y38/X38-1,"-")</f>
        <v>0.21343623481781382</v>
      </c>
      <c r="AA38" s="163">
        <f t="shared" si="28"/>
        <v>0.7970770095559303</v>
      </c>
      <c r="AB38" s="162">
        <f>Y38/Y$8</f>
        <v>5.4731748237382052E-3</v>
      </c>
    </row>
    <row r="39" spans="1:28" x14ac:dyDescent="0.25">
      <c r="A39" s="54"/>
      <c r="B39" s="160" t="s">
        <v>91</v>
      </c>
      <c r="C39" s="161">
        <v>3143</v>
      </c>
      <c r="D39" s="161">
        <v>1419</v>
      </c>
      <c r="E39" s="161">
        <v>108</v>
      </c>
      <c r="F39" s="161">
        <v>4053</v>
      </c>
      <c r="G39" s="161">
        <v>5116</v>
      </c>
      <c r="H39" s="161">
        <v>3013</v>
      </c>
      <c r="I39" s="162">
        <f>IFERROR(H39/G39-1,"-")</f>
        <v>-0.41106333072713053</v>
      </c>
      <c r="J39" s="163">
        <f>IFERROR(H39/C39-1,"-")</f>
        <v>-4.1361756283805229E-2</v>
      </c>
      <c r="K39" s="162">
        <f>H39/H$8</f>
        <v>9.6942436205570727E-3</v>
      </c>
      <c r="L39" s="161">
        <v>18927</v>
      </c>
      <c r="M39" s="161">
        <v>6182</v>
      </c>
      <c r="N39" s="161">
        <v>2173</v>
      </c>
      <c r="O39" s="161">
        <v>15523</v>
      </c>
      <c r="P39" s="161">
        <v>13246</v>
      </c>
      <c r="Q39" s="161">
        <v>12790</v>
      </c>
      <c r="R39" s="162">
        <f>IFERROR(Q39/P39-1,"-")</f>
        <v>-3.4425486939453465E-2</v>
      </c>
      <c r="S39" s="163">
        <f>IFERROR(Q39/L39-1,"-")</f>
        <v>-0.32424578644264812</v>
      </c>
      <c r="T39" s="162">
        <f>Q39/Q$8</f>
        <v>8.8723204412990905E-3</v>
      </c>
      <c r="U39" s="161">
        <v>22070</v>
      </c>
      <c r="V39" s="161">
        <v>2281</v>
      </c>
      <c r="W39" s="161">
        <v>19576</v>
      </c>
      <c r="X39" s="161">
        <v>18362</v>
      </c>
      <c r="Y39" s="161">
        <v>15803</v>
      </c>
      <c r="Z39" s="162">
        <f>IFERROR(Y39/X39-1,"-")</f>
        <v>-0.13936390371419238</v>
      </c>
      <c r="AA39" s="163">
        <f t="shared" si="28"/>
        <v>-0.28396012686905303</v>
      </c>
      <c r="AB39" s="162">
        <f>Y39/Y$8</f>
        <v>9.0180983984500945E-3</v>
      </c>
    </row>
    <row r="40" spans="1:28" x14ac:dyDescent="0.25">
      <c r="A40" s="54"/>
      <c r="B40" s="155" t="s">
        <v>98</v>
      </c>
      <c r="C40" s="156">
        <v>69804</v>
      </c>
      <c r="D40" s="156">
        <v>37086</v>
      </c>
      <c r="E40" s="156">
        <v>1617</v>
      </c>
      <c r="F40" s="156">
        <v>58940</v>
      </c>
      <c r="G40" s="156">
        <v>71507</v>
      </c>
      <c r="H40" s="156">
        <v>72816</v>
      </c>
      <c r="I40" s="157">
        <f>IFERROR(H40/G40-1,"-")</f>
        <v>1.830590012166633E-2</v>
      </c>
      <c r="J40" s="158">
        <f>IFERROR(H40/C40-1,"-")</f>
        <v>4.3149389719786768E-2</v>
      </c>
      <c r="K40" s="157">
        <f>H40/H$8</f>
        <v>0.23428345286242411</v>
      </c>
      <c r="L40" s="156">
        <v>195999</v>
      </c>
      <c r="M40" s="156">
        <v>100354</v>
      </c>
      <c r="N40" s="156">
        <v>10257</v>
      </c>
      <c r="O40" s="156">
        <v>192180</v>
      </c>
      <c r="P40" s="156">
        <v>226037</v>
      </c>
      <c r="Q40" s="156">
        <v>243675</v>
      </c>
      <c r="R40" s="157">
        <f>IFERROR(Q40/P40-1,"-")</f>
        <v>7.803147272349209E-2</v>
      </c>
      <c r="S40" s="158">
        <f>IFERROR(Q40/L40-1,"-")</f>
        <v>0.2432461390109133</v>
      </c>
      <c r="T40" s="157">
        <f>Q40/Q$8</f>
        <v>0.16903539355227176</v>
      </c>
      <c r="U40" s="156">
        <v>265803</v>
      </c>
      <c r="V40" s="156">
        <v>11874</v>
      </c>
      <c r="W40" s="156">
        <v>251120</v>
      </c>
      <c r="X40" s="156">
        <v>297544</v>
      </c>
      <c r="Y40" s="156">
        <v>316491</v>
      </c>
      <c r="Z40" s="157">
        <f>IFERROR(Y40/X40-1,"-")</f>
        <v>6.3677977038690159E-2</v>
      </c>
      <c r="AA40" s="158">
        <f t="shared" si="28"/>
        <v>0.19069762192300321</v>
      </c>
      <c r="AB40" s="157">
        <f>Y40/Y$8</f>
        <v>0.18060792129493569</v>
      </c>
    </row>
    <row r="41" spans="1:28" s="54" customFormat="1" x14ac:dyDescent="0.25">
      <c r="B41" s="160" t="s">
        <v>101</v>
      </c>
      <c r="C41" s="161">
        <v>36069</v>
      </c>
      <c r="D41" s="161">
        <v>18060</v>
      </c>
      <c r="E41" s="161">
        <v>33</v>
      </c>
      <c r="F41" s="161">
        <v>26891</v>
      </c>
      <c r="G41" s="161">
        <v>29840</v>
      </c>
      <c r="H41" s="161">
        <v>29326</v>
      </c>
      <c r="I41" s="162">
        <f t="shared" ref="I41:I48" si="29">IFERROR(H41/G41-1,"-")</f>
        <v>-1.7225201072386009E-2</v>
      </c>
      <c r="J41" s="163">
        <f t="shared" ref="J41:J48" si="30">IFERROR(H41/C41-1,"-")</f>
        <v>-0.18694724001219887</v>
      </c>
      <c r="K41" s="162">
        <f t="shared" ref="K41:K48" si="31">H41/H$8</f>
        <v>9.4355588588269743E-2</v>
      </c>
      <c r="L41" s="161">
        <v>102500</v>
      </c>
      <c r="M41" s="161">
        <v>48199</v>
      </c>
      <c r="N41" s="161">
        <v>319</v>
      </c>
      <c r="O41" s="161">
        <v>92999</v>
      </c>
      <c r="P41" s="161">
        <v>111276</v>
      </c>
      <c r="Q41" s="161">
        <v>126180</v>
      </c>
      <c r="R41" s="162">
        <f t="shared" ref="R41:R48" si="32">IFERROR(Q41/P41-1,"-")</f>
        <v>0.13393723714008421</v>
      </c>
      <c r="S41" s="163">
        <f t="shared" ref="S41:S48" si="33">IFERROR(Q41/L41-1,"-")</f>
        <v>0.23102439024390242</v>
      </c>
      <c r="T41" s="162">
        <f t="shared" ref="T41:T48" si="34">Q41/Q$8</f>
        <v>8.7530054205091426E-2</v>
      </c>
      <c r="U41" s="161">
        <v>138569</v>
      </c>
      <c r="V41" s="161">
        <v>352</v>
      </c>
      <c r="W41" s="161">
        <v>119890</v>
      </c>
      <c r="X41" s="161">
        <v>141116</v>
      </c>
      <c r="Y41" s="161">
        <v>155506</v>
      </c>
      <c r="Z41" s="162">
        <f t="shared" ref="Z41:Z48" si="35">IFERROR(Y41/X41-1,"-")</f>
        <v>0.10197284503529014</v>
      </c>
      <c r="AA41" s="163">
        <f t="shared" si="28"/>
        <v>0.12222791533459865</v>
      </c>
      <c r="AB41" s="162">
        <f t="shared" ref="AB41:AB48" si="36">Y41/Y$8</f>
        <v>8.8740644785760964E-2</v>
      </c>
    </row>
    <row r="42" spans="1:28" s="54" customFormat="1" x14ac:dyDescent="0.25">
      <c r="B42" s="160" t="s">
        <v>104</v>
      </c>
      <c r="C42" s="161">
        <v>5136</v>
      </c>
      <c r="D42" s="161">
        <v>2861</v>
      </c>
      <c r="E42" s="161">
        <v>71</v>
      </c>
      <c r="F42" s="161">
        <v>2508</v>
      </c>
      <c r="G42" s="161">
        <v>4573</v>
      </c>
      <c r="H42" s="161">
        <v>4848</v>
      </c>
      <c r="I42" s="162">
        <f t="shared" si="29"/>
        <v>6.013557839492667E-2</v>
      </c>
      <c r="J42" s="163">
        <f t="shared" si="30"/>
        <v>-5.6074766355140193E-2</v>
      </c>
      <c r="K42" s="162">
        <f t="shared" si="31"/>
        <v>1.5598305035665679E-2</v>
      </c>
      <c r="L42" s="161">
        <v>12113</v>
      </c>
      <c r="M42" s="161">
        <v>5618</v>
      </c>
      <c r="N42" s="161">
        <v>1034</v>
      </c>
      <c r="O42" s="161">
        <v>8267</v>
      </c>
      <c r="P42" s="161">
        <v>10499</v>
      </c>
      <c r="Q42" s="161">
        <v>9625</v>
      </c>
      <c r="R42" s="162">
        <f t="shared" si="32"/>
        <v>-8.3246023430802896E-2</v>
      </c>
      <c r="S42" s="163">
        <f t="shared" si="33"/>
        <v>-0.20539915792949726</v>
      </c>
      <c r="T42" s="162">
        <f t="shared" si="34"/>
        <v>6.6767853203677681E-3</v>
      </c>
      <c r="U42" s="161">
        <v>17249</v>
      </c>
      <c r="V42" s="161">
        <v>1105</v>
      </c>
      <c r="W42" s="161">
        <v>10775</v>
      </c>
      <c r="X42" s="161">
        <v>15072</v>
      </c>
      <c r="Y42" s="161">
        <v>14473</v>
      </c>
      <c r="Z42" s="162">
        <f t="shared" si="35"/>
        <v>-3.974256900212314E-2</v>
      </c>
      <c r="AA42" s="163">
        <f t="shared" si="28"/>
        <v>-0.1609368659052699</v>
      </c>
      <c r="AB42" s="162">
        <f t="shared" si="36"/>
        <v>8.259124098004696E-3</v>
      </c>
    </row>
    <row r="43" spans="1:28" x14ac:dyDescent="0.25">
      <c r="A43" s="54"/>
      <c r="B43" s="160" t="s">
        <v>107</v>
      </c>
      <c r="C43" s="161">
        <v>2823</v>
      </c>
      <c r="D43" s="161">
        <v>1616</v>
      </c>
      <c r="E43" s="161">
        <v>75</v>
      </c>
      <c r="F43" s="161">
        <v>2031</v>
      </c>
      <c r="G43" s="161">
        <v>3176</v>
      </c>
      <c r="H43" s="161">
        <v>3190</v>
      </c>
      <c r="I43" s="162">
        <f t="shared" si="29"/>
        <v>4.4080604534004753E-3</v>
      </c>
      <c r="J43" s="163">
        <f t="shared" si="30"/>
        <v>0.13000354233085365</v>
      </c>
      <c r="K43" s="162">
        <f t="shared" si="31"/>
        <v>1.026373619302259E-2</v>
      </c>
      <c r="L43" s="161">
        <v>4477</v>
      </c>
      <c r="M43" s="161">
        <v>2576</v>
      </c>
      <c r="N43" s="161">
        <v>1735</v>
      </c>
      <c r="O43" s="161">
        <v>5215</v>
      </c>
      <c r="P43" s="161">
        <v>5861</v>
      </c>
      <c r="Q43" s="161">
        <v>4959</v>
      </c>
      <c r="R43" s="162">
        <f t="shared" si="32"/>
        <v>-0.15389865210714893</v>
      </c>
      <c r="S43" s="163">
        <f t="shared" si="33"/>
        <v>0.10766138038865303</v>
      </c>
      <c r="T43" s="162">
        <f t="shared" si="34"/>
        <v>3.4400185354497414E-3</v>
      </c>
      <c r="U43" s="161">
        <v>7300</v>
      </c>
      <c r="V43" s="161">
        <v>1810</v>
      </c>
      <c r="W43" s="161">
        <v>7246</v>
      </c>
      <c r="X43" s="161">
        <v>9037</v>
      </c>
      <c r="Y43" s="161">
        <v>8149</v>
      </c>
      <c r="Z43" s="162">
        <f t="shared" si="35"/>
        <v>-9.8262697797941834E-2</v>
      </c>
      <c r="AA43" s="163">
        <f t="shared" si="28"/>
        <v>0.11630136986301376</v>
      </c>
      <c r="AB43" s="162">
        <f t="shared" si="36"/>
        <v>4.6502868979921425E-3</v>
      </c>
    </row>
    <row r="44" spans="1:28" x14ac:dyDescent="0.25">
      <c r="A44" s="54"/>
      <c r="B44" s="160" t="s">
        <v>114</v>
      </c>
      <c r="C44" s="161">
        <v>1380</v>
      </c>
      <c r="D44" s="161">
        <v>711</v>
      </c>
      <c r="E44" s="161">
        <v>6</v>
      </c>
      <c r="F44" s="161">
        <v>1206</v>
      </c>
      <c r="G44" s="161">
        <v>1415</v>
      </c>
      <c r="H44" s="161">
        <v>1482</v>
      </c>
      <c r="I44" s="162">
        <f t="shared" si="29"/>
        <v>4.7349823321554796E-2</v>
      </c>
      <c r="J44" s="163">
        <f t="shared" si="30"/>
        <v>7.3913043478260887E-2</v>
      </c>
      <c r="K44" s="162">
        <f t="shared" si="31"/>
        <v>4.7682937423383946E-3</v>
      </c>
      <c r="L44" s="161">
        <v>10297</v>
      </c>
      <c r="M44" s="161">
        <v>4692</v>
      </c>
      <c r="N44" s="161">
        <v>189</v>
      </c>
      <c r="O44" s="161">
        <v>11388</v>
      </c>
      <c r="P44" s="161">
        <v>10473</v>
      </c>
      <c r="Q44" s="161">
        <v>11382</v>
      </c>
      <c r="R44" s="162">
        <f t="shared" si="32"/>
        <v>8.679461472357497E-2</v>
      </c>
      <c r="S44" s="163">
        <f t="shared" si="33"/>
        <v>0.10537049626104689</v>
      </c>
      <c r="T44" s="162">
        <f t="shared" si="34"/>
        <v>7.8956021315767198E-3</v>
      </c>
      <c r="U44" s="161">
        <v>11677</v>
      </c>
      <c r="V44" s="161">
        <v>195</v>
      </c>
      <c r="W44" s="161">
        <v>12594</v>
      </c>
      <c r="X44" s="161">
        <v>11888</v>
      </c>
      <c r="Y44" s="161">
        <v>12864</v>
      </c>
      <c r="Z44" s="162">
        <f t="shared" si="35"/>
        <v>8.2099596231493877E-2</v>
      </c>
      <c r="AA44" s="163">
        <f t="shared" si="28"/>
        <v>0.10165282178641766</v>
      </c>
      <c r="AB44" s="162">
        <f t="shared" si="36"/>
        <v>7.340936391676392E-3</v>
      </c>
    </row>
    <row r="45" spans="1:28" x14ac:dyDescent="0.25">
      <c r="A45" s="54"/>
      <c r="B45" s="160" t="s">
        <v>110</v>
      </c>
      <c r="C45" s="161">
        <v>996</v>
      </c>
      <c r="D45" s="161">
        <v>694</v>
      </c>
      <c r="E45" s="161">
        <v>14</v>
      </c>
      <c r="F45" s="161">
        <v>671</v>
      </c>
      <c r="G45" s="161">
        <v>888</v>
      </c>
      <c r="H45" s="161">
        <v>988</v>
      </c>
      <c r="I45" s="162">
        <f t="shared" si="29"/>
        <v>0.11261261261261257</v>
      </c>
      <c r="J45" s="163">
        <f t="shared" si="30"/>
        <v>-8.0321285140562138E-3</v>
      </c>
      <c r="K45" s="162">
        <f t="shared" si="31"/>
        <v>3.1788624948922628E-3</v>
      </c>
      <c r="L45" s="161">
        <v>12116</v>
      </c>
      <c r="M45" s="161">
        <v>6876</v>
      </c>
      <c r="N45" s="161">
        <v>455</v>
      </c>
      <c r="O45" s="161">
        <v>11495</v>
      </c>
      <c r="P45" s="161">
        <v>13310</v>
      </c>
      <c r="Q45" s="161">
        <v>14303</v>
      </c>
      <c r="R45" s="162">
        <f t="shared" si="32"/>
        <v>7.460555972952676E-2</v>
      </c>
      <c r="S45" s="163">
        <f t="shared" si="33"/>
        <v>0.18050511720039619</v>
      </c>
      <c r="T45" s="162">
        <f t="shared" si="34"/>
        <v>9.9218764090618378E-3</v>
      </c>
      <c r="U45" s="161">
        <v>13112</v>
      </c>
      <c r="V45" s="161">
        <v>469</v>
      </c>
      <c r="W45" s="161">
        <v>12166</v>
      </c>
      <c r="X45" s="161">
        <v>14198</v>
      </c>
      <c r="Y45" s="161">
        <v>15291</v>
      </c>
      <c r="Z45" s="162">
        <f t="shared" si="35"/>
        <v>7.6982673616002195E-2</v>
      </c>
      <c r="AA45" s="163">
        <f t="shared" si="28"/>
        <v>0.16618364856619894</v>
      </c>
      <c r="AB45" s="162">
        <f t="shared" si="36"/>
        <v>8.7259218256470535E-3</v>
      </c>
    </row>
    <row r="46" spans="1:28" x14ac:dyDescent="0.25">
      <c r="A46" s="54"/>
      <c r="B46" s="160" t="s">
        <v>119</v>
      </c>
      <c r="C46" s="161">
        <v>2411</v>
      </c>
      <c r="D46" s="161">
        <v>1093</v>
      </c>
      <c r="E46" s="161">
        <v>0</v>
      </c>
      <c r="F46" s="161">
        <v>1355</v>
      </c>
      <c r="G46" s="161">
        <v>1476</v>
      </c>
      <c r="H46" s="161">
        <v>806</v>
      </c>
      <c r="I46" s="162">
        <f t="shared" si="29"/>
        <v>-0.45392953929539293</v>
      </c>
      <c r="J46" s="163">
        <f t="shared" si="30"/>
        <v>-0.66569888013272505</v>
      </c>
      <c r="K46" s="162">
        <f t="shared" si="31"/>
        <v>2.5932825616226357E-3</v>
      </c>
      <c r="L46" s="161">
        <v>2446</v>
      </c>
      <c r="M46" s="161">
        <v>2222</v>
      </c>
      <c r="N46" s="161">
        <v>90</v>
      </c>
      <c r="O46" s="161">
        <v>3052</v>
      </c>
      <c r="P46" s="161">
        <v>4383</v>
      </c>
      <c r="Q46" s="161">
        <v>3939</v>
      </c>
      <c r="R46" s="162">
        <f t="shared" si="32"/>
        <v>-0.10130047912388773</v>
      </c>
      <c r="S46" s="163">
        <f t="shared" si="33"/>
        <v>0.61038430089942763</v>
      </c>
      <c r="T46" s="162">
        <f t="shared" si="34"/>
        <v>2.732452714486092E-3</v>
      </c>
      <c r="U46" s="161">
        <v>4857</v>
      </c>
      <c r="V46" s="161">
        <v>90</v>
      </c>
      <c r="W46" s="161">
        <v>4407</v>
      </c>
      <c r="X46" s="161">
        <v>5859</v>
      </c>
      <c r="Y46" s="161">
        <v>4745</v>
      </c>
      <c r="Z46" s="162">
        <f t="shared" si="35"/>
        <v>-0.19013483529612563</v>
      </c>
      <c r="AA46" s="163">
        <f t="shared" si="28"/>
        <v>-2.3059501750051448E-2</v>
      </c>
      <c r="AB46" s="162">
        <f t="shared" si="36"/>
        <v>2.7077692147469278E-3</v>
      </c>
    </row>
    <row r="47" spans="1:28" x14ac:dyDescent="0.25">
      <c r="A47" s="54"/>
      <c r="B47" s="160" t="s">
        <v>122</v>
      </c>
      <c r="C47" s="161">
        <v>2547</v>
      </c>
      <c r="D47" s="161">
        <v>1061</v>
      </c>
      <c r="E47" s="161">
        <v>2</v>
      </c>
      <c r="F47" s="161">
        <v>730</v>
      </c>
      <c r="G47" s="161">
        <v>991</v>
      </c>
      <c r="H47" s="161">
        <v>834</v>
      </c>
      <c r="I47" s="162">
        <f t="shared" si="29"/>
        <v>-0.15842583249243192</v>
      </c>
      <c r="J47" s="163">
        <f t="shared" si="30"/>
        <v>-0.67255594817432274</v>
      </c>
      <c r="K47" s="162">
        <f t="shared" si="31"/>
        <v>2.683371782125655E-3</v>
      </c>
      <c r="L47" s="161">
        <v>3618</v>
      </c>
      <c r="M47" s="161">
        <v>3677</v>
      </c>
      <c r="N47" s="161">
        <v>616</v>
      </c>
      <c r="O47" s="161">
        <v>3013</v>
      </c>
      <c r="P47" s="161">
        <v>4676</v>
      </c>
      <c r="Q47" s="161">
        <v>4454</v>
      </c>
      <c r="R47" s="162">
        <f t="shared" si="32"/>
        <v>-4.7476475620188197E-2</v>
      </c>
      <c r="S47" s="163">
        <f t="shared" si="33"/>
        <v>0.23106688778330575</v>
      </c>
      <c r="T47" s="162">
        <f t="shared" si="34"/>
        <v>3.0897040848746012E-3</v>
      </c>
      <c r="U47" s="161">
        <v>6165</v>
      </c>
      <c r="V47" s="161">
        <v>618</v>
      </c>
      <c r="W47" s="161">
        <v>3743</v>
      </c>
      <c r="X47" s="161">
        <v>5667</v>
      </c>
      <c r="Y47" s="161">
        <v>5288</v>
      </c>
      <c r="Z47" s="162">
        <f t="shared" si="35"/>
        <v>-6.6878418916534343E-2</v>
      </c>
      <c r="AA47" s="163">
        <f t="shared" si="28"/>
        <v>-0.14225466342254667</v>
      </c>
      <c r="AB47" s="162">
        <f t="shared" si="36"/>
        <v>3.0176361659814024E-3</v>
      </c>
    </row>
    <row r="48" spans="1:28" x14ac:dyDescent="0.25">
      <c r="A48" s="54"/>
      <c r="B48" s="166" t="s">
        <v>136</v>
      </c>
      <c r="C48" s="167">
        <f t="shared" ref="C48:H48" si="37">C40-SUM(C41:C47)</f>
        <v>18442</v>
      </c>
      <c r="D48" s="167">
        <f t="shared" si="37"/>
        <v>10990</v>
      </c>
      <c r="E48" s="167">
        <f t="shared" si="37"/>
        <v>1416</v>
      </c>
      <c r="F48" s="167">
        <f t="shared" si="37"/>
        <v>23548</v>
      </c>
      <c r="G48" s="167">
        <f t="shared" si="37"/>
        <v>29148</v>
      </c>
      <c r="H48" s="167">
        <f t="shared" si="37"/>
        <v>31342</v>
      </c>
      <c r="I48" s="168">
        <f t="shared" si="29"/>
        <v>7.5271030602442668E-2</v>
      </c>
      <c r="J48" s="169">
        <f t="shared" si="30"/>
        <v>0.69949029389437145</v>
      </c>
      <c r="K48" s="168">
        <f t="shared" si="31"/>
        <v>0.10084201246448715</v>
      </c>
      <c r="L48" s="167">
        <f t="shared" ref="L48:Q48" si="38">L40-SUM(L41:L47)</f>
        <v>48432</v>
      </c>
      <c r="M48" s="167">
        <f t="shared" si="38"/>
        <v>26494</v>
      </c>
      <c r="N48" s="167">
        <f t="shared" si="38"/>
        <v>5819</v>
      </c>
      <c r="O48" s="167">
        <f t="shared" si="38"/>
        <v>56751</v>
      </c>
      <c r="P48" s="167">
        <f t="shared" si="38"/>
        <v>65559</v>
      </c>
      <c r="Q48" s="167">
        <f t="shared" si="38"/>
        <v>68833</v>
      </c>
      <c r="R48" s="168">
        <f t="shared" si="32"/>
        <v>4.9939748928446104E-2</v>
      </c>
      <c r="S48" s="169">
        <f t="shared" si="33"/>
        <v>0.42122976544433421</v>
      </c>
      <c r="T48" s="168">
        <f t="shared" si="34"/>
        <v>4.7748900151363592E-2</v>
      </c>
      <c r="U48" s="167">
        <f>U40-SUM(U41:U47)</f>
        <v>66874</v>
      </c>
      <c r="V48" s="167">
        <f>V40-SUM(V41:V47)</f>
        <v>7235</v>
      </c>
      <c r="W48" s="167">
        <f>W40-SUM(W41:W47)</f>
        <v>80299</v>
      </c>
      <c r="X48" s="167">
        <f>X40-SUM(X41:X47)</f>
        <v>94707</v>
      </c>
      <c r="Y48" s="167">
        <f>Y40-SUM(Y41:Y47)</f>
        <v>100175</v>
      </c>
      <c r="Z48" s="168">
        <f t="shared" si="35"/>
        <v>5.7735964606628887E-2</v>
      </c>
      <c r="AA48" s="169">
        <f t="shared" si="28"/>
        <v>0.49796632473008939</v>
      </c>
      <c r="AB48" s="168">
        <f t="shared" si="36"/>
        <v>5.7165601915126131E-2</v>
      </c>
    </row>
    <row r="49" spans="1:28" x14ac:dyDescent="0.25">
      <c r="A49" s="54"/>
      <c r="B49" s="151" t="s">
        <v>38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x14ac:dyDescent="0.25">
      <c r="A50" s="54"/>
      <c r="B50" s="152" t="s">
        <v>59</v>
      </c>
      <c r="C50" s="174">
        <f t="shared" ref="C50:H50" si="39">C51+C54</f>
        <v>0</v>
      </c>
      <c r="D50" s="174">
        <f t="shared" si="39"/>
        <v>0</v>
      </c>
      <c r="E50" s="174">
        <f t="shared" si="39"/>
        <v>3463</v>
      </c>
      <c r="F50" s="174">
        <f t="shared" si="39"/>
        <v>0</v>
      </c>
      <c r="G50" s="174">
        <f t="shared" si="39"/>
        <v>0</v>
      </c>
      <c r="H50" s="174">
        <f t="shared" si="39"/>
        <v>0</v>
      </c>
      <c r="I50" s="175" t="str">
        <f>IFERROR(H50/G50-1,"-")</f>
        <v>-</v>
      </c>
      <c r="J50" s="175" t="str">
        <f>IFERROR(H50/C50-1,"-")</f>
        <v>-</v>
      </c>
      <c r="K50" s="175">
        <f>H50/H$8</f>
        <v>0</v>
      </c>
      <c r="L50" s="174">
        <f t="shared" ref="L50:Q50" si="40">L51+L54</f>
        <v>0</v>
      </c>
      <c r="M50" s="174">
        <f t="shared" si="40"/>
        <v>0</v>
      </c>
      <c r="N50" s="174">
        <f t="shared" si="40"/>
        <v>0</v>
      </c>
      <c r="O50" s="174">
        <f t="shared" si="40"/>
        <v>0</v>
      </c>
      <c r="P50" s="174">
        <f t="shared" si="40"/>
        <v>0</v>
      </c>
      <c r="Q50" s="174">
        <f t="shared" si="40"/>
        <v>0</v>
      </c>
      <c r="R50" s="175" t="str">
        <f>IFERROR(Q50/P50-1,"-")</f>
        <v>-</v>
      </c>
      <c r="S50" s="175" t="str">
        <f>IFERROR(Q50/L50-1,"-")</f>
        <v>-</v>
      </c>
      <c r="T50" s="175">
        <f>Q50/Q$8</f>
        <v>0</v>
      </c>
      <c r="U50" s="174">
        <f>U51+U54</f>
        <v>17732</v>
      </c>
      <c r="V50" s="174">
        <f>V51+V54</f>
        <v>3463</v>
      </c>
      <c r="W50" s="174">
        <f>W51+W54</f>
        <v>14300</v>
      </c>
      <c r="X50" s="174">
        <f>X51+X54</f>
        <v>24103</v>
      </c>
      <c r="Y50" s="174">
        <f>Y51+Y54</f>
        <v>20584</v>
      </c>
      <c r="Z50" s="175">
        <f>IFERROR(Y50/X50-1,"-")</f>
        <v>-0.1459984234327677</v>
      </c>
      <c r="AA50" s="175">
        <f t="shared" ref="AA50:AA62" si="41">IFERROR(Y50/U50-1,"-")</f>
        <v>0.16083916083916083</v>
      </c>
      <c r="AB50" s="175">
        <f>Y50/Y$8</f>
        <v>1.1746411278472237E-2</v>
      </c>
    </row>
    <row r="51" spans="1:28" x14ac:dyDescent="0.25">
      <c r="A51" s="54"/>
      <c r="B51" s="155" t="s">
        <v>88</v>
      </c>
      <c r="C51" s="156">
        <v>0</v>
      </c>
      <c r="D51" s="156">
        <v>0</v>
      </c>
      <c r="E51" s="156">
        <v>787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8" t="str">
        <f>IFERROR(H51/C51-1,"-")</f>
        <v>-</v>
      </c>
      <c r="K51" s="157">
        <f>H51/H$8</f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6">
        <v>0</v>
      </c>
      <c r="R51" s="157" t="str">
        <f>IFERROR(Q51/P51-1,"-")</f>
        <v>-</v>
      </c>
      <c r="S51" s="158" t="str">
        <f>IFERROR(Q51/L51-1,"-")</f>
        <v>-</v>
      </c>
      <c r="T51" s="157">
        <f>Q51/Q$8</f>
        <v>0</v>
      </c>
      <c r="U51" s="156">
        <v>3781</v>
      </c>
      <c r="V51" s="156">
        <v>787</v>
      </c>
      <c r="W51" s="156">
        <v>1482</v>
      </c>
      <c r="X51" s="156">
        <v>10585</v>
      </c>
      <c r="Y51" s="156">
        <v>5640</v>
      </c>
      <c r="Z51" s="157">
        <f>IFERROR(Y51/X51-1,"-")</f>
        <v>-0.46717052432687767</v>
      </c>
      <c r="AA51" s="158">
        <f t="shared" si="41"/>
        <v>0.49166887066913523</v>
      </c>
      <c r="AB51" s="157">
        <f>Y51/Y$8</f>
        <v>3.2185075597834928E-3</v>
      </c>
    </row>
    <row r="52" spans="1:28" x14ac:dyDescent="0.25">
      <c r="A52" s="54"/>
      <c r="B52" s="160" t="s">
        <v>94</v>
      </c>
      <c r="C52" s="161">
        <v>0</v>
      </c>
      <c r="D52" s="161">
        <v>0</v>
      </c>
      <c r="E52" s="161">
        <v>309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3" t="str">
        <f>IFERROR(H52/C52-1,"-")</f>
        <v>-</v>
      </c>
      <c r="K52" s="162">
        <f>H52/H$8</f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2" t="str">
        <f>IFERROR(Q52/P52-1,"-")</f>
        <v>-</v>
      </c>
      <c r="S52" s="163" t="str">
        <f>IFERROR(Q52/L52-1,"-")</f>
        <v>-</v>
      </c>
      <c r="T52" s="162">
        <f>Q52/Q$8</f>
        <v>0</v>
      </c>
      <c r="U52" s="161">
        <v>2070</v>
      </c>
      <c r="V52" s="161">
        <v>309</v>
      </c>
      <c r="W52" s="161">
        <v>479</v>
      </c>
      <c r="X52" s="161">
        <v>7865</v>
      </c>
      <c r="Y52" s="161">
        <v>3866</v>
      </c>
      <c r="Z52" s="162">
        <f>IFERROR(Y52/X52-1,"-")</f>
        <v>-0.50845518118245392</v>
      </c>
      <c r="AA52" s="163">
        <f t="shared" si="41"/>
        <v>0.86763285024154579</v>
      </c>
      <c r="AB52" s="162">
        <f>Y52/Y$8</f>
        <v>2.2061613876104579E-3</v>
      </c>
    </row>
    <row r="53" spans="1:28" x14ac:dyDescent="0.25">
      <c r="A53" s="54"/>
      <c r="B53" s="160" t="s">
        <v>91</v>
      </c>
      <c r="C53" s="161">
        <v>0</v>
      </c>
      <c r="D53" s="161">
        <v>0</v>
      </c>
      <c r="E53" s="161">
        <v>478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3" t="str">
        <f>IFERROR(H53/C53-1,"-")</f>
        <v>-</v>
      </c>
      <c r="K53" s="162">
        <f>H53/H$8</f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2" t="str">
        <f>IFERROR(Q53/P53-1,"-")</f>
        <v>-</v>
      </c>
      <c r="S53" s="163" t="str">
        <f>IFERROR(Q53/L53-1,"-")</f>
        <v>-</v>
      </c>
      <c r="T53" s="162">
        <f>Q53/Q$8</f>
        <v>0</v>
      </c>
      <c r="U53" s="161">
        <v>1711</v>
      </c>
      <c r="V53" s="161">
        <v>478</v>
      </c>
      <c r="W53" s="161">
        <v>1003</v>
      </c>
      <c r="X53" s="161">
        <v>2720</v>
      </c>
      <c r="Y53" s="161">
        <v>1774</v>
      </c>
      <c r="Z53" s="162">
        <f>IFERROR(Y53/X53-1,"-")</f>
        <v>-0.34779411764705881</v>
      </c>
      <c r="AA53" s="163">
        <f t="shared" si="41"/>
        <v>3.6820572764465265E-2</v>
      </c>
      <c r="AB53" s="162">
        <f>Y53/Y$8</f>
        <v>1.0123461721730346E-3</v>
      </c>
    </row>
    <row r="54" spans="1:28" x14ac:dyDescent="0.25">
      <c r="A54" s="54"/>
      <c r="B54" s="155" t="s">
        <v>98</v>
      </c>
      <c r="C54" s="156">
        <v>0</v>
      </c>
      <c r="D54" s="156">
        <v>0</v>
      </c>
      <c r="E54" s="156">
        <v>2676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8" t="str">
        <f>IFERROR(H54/C54-1,"-")</f>
        <v>-</v>
      </c>
      <c r="K54" s="157">
        <f>H54/H$8</f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6">
        <v>0</v>
      </c>
      <c r="R54" s="157" t="str">
        <f>IFERROR(Q54/P54-1,"-")</f>
        <v>-</v>
      </c>
      <c r="S54" s="158" t="str">
        <f>IFERROR(Q54/L54-1,"-")</f>
        <v>-</v>
      </c>
      <c r="T54" s="157">
        <f>Q54/Q$8</f>
        <v>0</v>
      </c>
      <c r="U54" s="156">
        <v>13951</v>
      </c>
      <c r="V54" s="156">
        <v>2676</v>
      </c>
      <c r="W54" s="156">
        <v>12818</v>
      </c>
      <c r="X54" s="156">
        <v>13518</v>
      </c>
      <c r="Y54" s="156">
        <v>14944</v>
      </c>
      <c r="Z54" s="157">
        <f>IFERROR(Y54/X54-1,"-")</f>
        <v>0.105488977659417</v>
      </c>
      <c r="AA54" s="158">
        <f t="shared" si="41"/>
        <v>7.1177693355314986E-2</v>
      </c>
      <c r="AB54" s="157">
        <f>Y54/Y$8</f>
        <v>8.5279037186887438E-3</v>
      </c>
    </row>
    <row r="55" spans="1:28" s="54" customFormat="1" x14ac:dyDescent="0.25">
      <c r="B55" s="160" t="s">
        <v>101</v>
      </c>
      <c r="C55" s="161">
        <v>0</v>
      </c>
      <c r="D55" s="161">
        <v>0</v>
      </c>
      <c r="E55" s="161">
        <v>55</v>
      </c>
      <c r="F55" s="161">
        <v>0</v>
      </c>
      <c r="G55" s="161">
        <v>0</v>
      </c>
      <c r="H55" s="161">
        <v>0</v>
      </c>
      <c r="I55" s="162" t="str">
        <f t="shared" ref="I55:I62" si="42">IFERROR(H55/G55-1,"-")</f>
        <v>-</v>
      </c>
      <c r="J55" s="163" t="str">
        <f t="shared" ref="J55:J62" si="43">IFERROR(H55/C55-1,"-")</f>
        <v>-</v>
      </c>
      <c r="K55" s="162">
        <f t="shared" ref="K55:K62" si="44">H55/H$8</f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2" t="str">
        <f t="shared" ref="R55:R62" si="45">IFERROR(Q55/P55-1,"-")</f>
        <v>-</v>
      </c>
      <c r="S55" s="163" t="str">
        <f t="shared" ref="S55:S62" si="46">IFERROR(Q55/L55-1,"-")</f>
        <v>-</v>
      </c>
      <c r="T55" s="162">
        <f t="shared" ref="T55:T62" si="47">Q55/Q$8</f>
        <v>0</v>
      </c>
      <c r="U55" s="161">
        <v>3873</v>
      </c>
      <c r="V55" s="161">
        <v>55</v>
      </c>
      <c r="W55" s="161">
        <v>4284</v>
      </c>
      <c r="X55" s="161">
        <v>3960</v>
      </c>
      <c r="Y55" s="161">
        <v>4477</v>
      </c>
      <c r="Z55" s="162">
        <f t="shared" ref="Z55:Z62" si="48">IFERROR(Y55/X55-1,"-")</f>
        <v>0.13055555555555554</v>
      </c>
      <c r="AA55" s="163">
        <f t="shared" si="41"/>
        <v>0.1559514588174542</v>
      </c>
      <c r="AB55" s="162">
        <f t="shared" ref="AB55:AB62" si="49">Y55/Y$8</f>
        <v>2.5548330399203364E-3</v>
      </c>
    </row>
    <row r="56" spans="1:28" s="54" customFormat="1" x14ac:dyDescent="0.25">
      <c r="B56" s="160" t="s">
        <v>104</v>
      </c>
      <c r="C56" s="161">
        <v>0</v>
      </c>
      <c r="D56" s="161">
        <v>0</v>
      </c>
      <c r="E56" s="161">
        <v>1007</v>
      </c>
      <c r="F56" s="161">
        <v>0</v>
      </c>
      <c r="G56" s="161">
        <v>0</v>
      </c>
      <c r="H56" s="161">
        <v>0</v>
      </c>
      <c r="I56" s="162" t="str">
        <f t="shared" si="42"/>
        <v>-</v>
      </c>
      <c r="J56" s="163" t="str">
        <f t="shared" si="43"/>
        <v>-</v>
      </c>
      <c r="K56" s="162">
        <f t="shared" si="44"/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2" t="str">
        <f t="shared" si="45"/>
        <v>-</v>
      </c>
      <c r="S56" s="163" t="str">
        <f t="shared" si="46"/>
        <v>-</v>
      </c>
      <c r="T56" s="162">
        <f t="shared" si="47"/>
        <v>0</v>
      </c>
      <c r="U56" s="161">
        <v>3895</v>
      </c>
      <c r="V56" s="161">
        <v>1007</v>
      </c>
      <c r="W56" s="161">
        <v>3320</v>
      </c>
      <c r="X56" s="161">
        <v>2467</v>
      </c>
      <c r="Y56" s="161">
        <v>3257</v>
      </c>
      <c r="Z56" s="162">
        <f t="shared" si="48"/>
        <v>0.32022699635184426</v>
      </c>
      <c r="AA56" s="163">
        <f t="shared" si="41"/>
        <v>-0.16379974326059055</v>
      </c>
      <c r="AB56" s="162">
        <f t="shared" si="49"/>
        <v>1.8586310500380914E-3</v>
      </c>
    </row>
    <row r="57" spans="1:28" x14ac:dyDescent="0.25">
      <c r="A57" s="54"/>
      <c r="B57" s="160" t="s">
        <v>107</v>
      </c>
      <c r="C57" s="161">
        <v>0</v>
      </c>
      <c r="D57" s="161">
        <v>0</v>
      </c>
      <c r="E57" s="161">
        <v>446</v>
      </c>
      <c r="F57" s="161">
        <v>0</v>
      </c>
      <c r="G57" s="161">
        <v>0</v>
      </c>
      <c r="H57" s="161">
        <v>0</v>
      </c>
      <c r="I57" s="162" t="str">
        <f t="shared" si="42"/>
        <v>-</v>
      </c>
      <c r="J57" s="163" t="str">
        <f t="shared" si="43"/>
        <v>-</v>
      </c>
      <c r="K57" s="162">
        <f t="shared" si="44"/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1">
        <v>0</v>
      </c>
      <c r="R57" s="162" t="str">
        <f t="shared" si="45"/>
        <v>-</v>
      </c>
      <c r="S57" s="163" t="str">
        <f t="shared" si="46"/>
        <v>-</v>
      </c>
      <c r="T57" s="162">
        <f t="shared" si="47"/>
        <v>0</v>
      </c>
      <c r="U57" s="161">
        <v>1037</v>
      </c>
      <c r="V57" s="161">
        <v>446</v>
      </c>
      <c r="W57" s="161">
        <v>1008</v>
      </c>
      <c r="X57" s="161">
        <v>1424</v>
      </c>
      <c r="Y57" s="161">
        <v>1158</v>
      </c>
      <c r="Z57" s="162">
        <f t="shared" si="48"/>
        <v>-0.1867977528089888</v>
      </c>
      <c r="AA57" s="163">
        <f t="shared" si="41"/>
        <v>0.11668273866923817</v>
      </c>
      <c r="AB57" s="162">
        <f t="shared" si="49"/>
        <v>6.6082123301937671E-4</v>
      </c>
    </row>
    <row r="58" spans="1:28" x14ac:dyDescent="0.25">
      <c r="A58" s="54"/>
      <c r="B58" s="160" t="s">
        <v>114</v>
      </c>
      <c r="C58" s="161">
        <v>0</v>
      </c>
      <c r="D58" s="161">
        <v>0</v>
      </c>
      <c r="E58" s="161">
        <v>55</v>
      </c>
      <c r="F58" s="161">
        <v>0</v>
      </c>
      <c r="G58" s="161">
        <v>0</v>
      </c>
      <c r="H58" s="161">
        <v>0</v>
      </c>
      <c r="I58" s="162" t="str">
        <f t="shared" si="42"/>
        <v>-</v>
      </c>
      <c r="J58" s="163" t="str">
        <f t="shared" si="43"/>
        <v>-</v>
      </c>
      <c r="K58" s="162">
        <f t="shared" si="44"/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1">
        <v>0</v>
      </c>
      <c r="R58" s="162" t="str">
        <f t="shared" si="45"/>
        <v>-</v>
      </c>
      <c r="S58" s="163" t="str">
        <f t="shared" si="46"/>
        <v>-</v>
      </c>
      <c r="T58" s="162">
        <f t="shared" si="47"/>
        <v>0</v>
      </c>
      <c r="U58" s="161">
        <v>272</v>
      </c>
      <c r="V58" s="161">
        <v>55</v>
      </c>
      <c r="W58" s="161">
        <v>375</v>
      </c>
      <c r="X58" s="161">
        <v>320</v>
      </c>
      <c r="Y58" s="161">
        <v>522</v>
      </c>
      <c r="Z58" s="162">
        <f t="shared" si="48"/>
        <v>0.63125000000000009</v>
      </c>
      <c r="AA58" s="163">
        <f t="shared" si="41"/>
        <v>0.91911764705882359</v>
      </c>
      <c r="AB58" s="162">
        <f t="shared" si="49"/>
        <v>2.9788314649059985E-4</v>
      </c>
    </row>
    <row r="59" spans="1:28" x14ac:dyDescent="0.25">
      <c r="A59" s="54"/>
      <c r="B59" s="160" t="s">
        <v>110</v>
      </c>
      <c r="C59" s="161">
        <v>0</v>
      </c>
      <c r="D59" s="161">
        <v>0</v>
      </c>
      <c r="E59" s="161">
        <v>80</v>
      </c>
      <c r="F59" s="161">
        <v>0</v>
      </c>
      <c r="G59" s="161">
        <v>0</v>
      </c>
      <c r="H59" s="161">
        <v>0</v>
      </c>
      <c r="I59" s="162" t="str">
        <f t="shared" si="42"/>
        <v>-</v>
      </c>
      <c r="J59" s="163" t="str">
        <f t="shared" si="43"/>
        <v>-</v>
      </c>
      <c r="K59" s="162">
        <f t="shared" si="44"/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2" t="str">
        <f t="shared" si="45"/>
        <v>-</v>
      </c>
      <c r="S59" s="163" t="str">
        <f t="shared" si="46"/>
        <v>-</v>
      </c>
      <c r="T59" s="162">
        <f t="shared" si="47"/>
        <v>0</v>
      </c>
      <c r="U59" s="161">
        <v>390</v>
      </c>
      <c r="V59" s="161">
        <v>80</v>
      </c>
      <c r="W59" s="161">
        <v>344</v>
      </c>
      <c r="X59" s="161">
        <v>319</v>
      </c>
      <c r="Y59" s="161">
        <v>383</v>
      </c>
      <c r="Z59" s="162">
        <f t="shared" si="48"/>
        <v>0.20062695924764884</v>
      </c>
      <c r="AA59" s="163">
        <f t="shared" si="41"/>
        <v>-1.7948717948717996E-2</v>
      </c>
      <c r="AB59" s="162">
        <f t="shared" si="49"/>
        <v>2.185617722335244E-4</v>
      </c>
    </row>
    <row r="60" spans="1:28" x14ac:dyDescent="0.25">
      <c r="A60" s="54"/>
      <c r="B60" s="160" t="s">
        <v>119</v>
      </c>
      <c r="C60" s="161">
        <v>0</v>
      </c>
      <c r="D60" s="161">
        <v>0</v>
      </c>
      <c r="E60" s="161">
        <v>22</v>
      </c>
      <c r="F60" s="161">
        <v>0</v>
      </c>
      <c r="G60" s="161">
        <v>0</v>
      </c>
      <c r="H60" s="161">
        <v>0</v>
      </c>
      <c r="I60" s="162" t="str">
        <f t="shared" si="42"/>
        <v>-</v>
      </c>
      <c r="J60" s="163" t="str">
        <f t="shared" si="43"/>
        <v>-</v>
      </c>
      <c r="K60" s="162">
        <f t="shared" si="44"/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2" t="str">
        <f t="shared" si="45"/>
        <v>-</v>
      </c>
      <c r="S60" s="163" t="str">
        <f t="shared" si="46"/>
        <v>-</v>
      </c>
      <c r="T60" s="162">
        <f t="shared" si="47"/>
        <v>0</v>
      </c>
      <c r="U60" s="161">
        <v>121</v>
      </c>
      <c r="V60" s="161">
        <v>22</v>
      </c>
      <c r="W60" s="161">
        <v>44</v>
      </c>
      <c r="X60" s="161">
        <v>147</v>
      </c>
      <c r="Y60" s="161">
        <v>78</v>
      </c>
      <c r="Z60" s="162">
        <f t="shared" si="48"/>
        <v>-0.46938775510204078</v>
      </c>
      <c r="AA60" s="163">
        <f t="shared" si="41"/>
        <v>-0.35537190082644632</v>
      </c>
      <c r="AB60" s="162">
        <f t="shared" si="49"/>
        <v>4.4511274762963197E-5</v>
      </c>
    </row>
    <row r="61" spans="1:28" x14ac:dyDescent="0.25">
      <c r="A61" s="54"/>
      <c r="B61" s="160" t="s">
        <v>122</v>
      </c>
      <c r="C61" s="161">
        <v>0</v>
      </c>
      <c r="D61" s="161">
        <v>0</v>
      </c>
      <c r="E61" s="161">
        <v>14</v>
      </c>
      <c r="F61" s="161">
        <v>0</v>
      </c>
      <c r="G61" s="161">
        <v>0</v>
      </c>
      <c r="H61" s="161">
        <v>0</v>
      </c>
      <c r="I61" s="162" t="str">
        <f t="shared" si="42"/>
        <v>-</v>
      </c>
      <c r="J61" s="163" t="str">
        <f t="shared" si="43"/>
        <v>-</v>
      </c>
      <c r="K61" s="162">
        <f t="shared" si="44"/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2" t="str">
        <f t="shared" si="45"/>
        <v>-</v>
      </c>
      <c r="S61" s="163" t="str">
        <f t="shared" si="46"/>
        <v>-</v>
      </c>
      <c r="T61" s="162">
        <f t="shared" si="47"/>
        <v>0</v>
      </c>
      <c r="U61" s="161">
        <v>178</v>
      </c>
      <c r="V61" s="161">
        <v>14</v>
      </c>
      <c r="W61" s="161">
        <v>88</v>
      </c>
      <c r="X61" s="161">
        <v>133</v>
      </c>
      <c r="Y61" s="161">
        <v>83</v>
      </c>
      <c r="Z61" s="162">
        <f t="shared" si="48"/>
        <v>-0.37593984962406013</v>
      </c>
      <c r="AA61" s="163">
        <f t="shared" si="41"/>
        <v>-0.53370786516853941</v>
      </c>
      <c r="AB61" s="162">
        <f t="shared" si="49"/>
        <v>4.7364561606742891E-5</v>
      </c>
    </row>
    <row r="62" spans="1:28" x14ac:dyDescent="0.25">
      <c r="A62" s="54"/>
      <c r="B62" s="166" t="s">
        <v>136</v>
      </c>
      <c r="C62" s="167">
        <f t="shared" ref="C62:H62" si="50">C54-SUM(C55:C61)</f>
        <v>0</v>
      </c>
      <c r="D62" s="167">
        <f t="shared" si="50"/>
        <v>0</v>
      </c>
      <c r="E62" s="167">
        <f t="shared" si="50"/>
        <v>997</v>
      </c>
      <c r="F62" s="167">
        <f t="shared" si="50"/>
        <v>0</v>
      </c>
      <c r="G62" s="167">
        <f t="shared" si="50"/>
        <v>0</v>
      </c>
      <c r="H62" s="167">
        <f t="shared" si="50"/>
        <v>0</v>
      </c>
      <c r="I62" s="168" t="str">
        <f t="shared" si="42"/>
        <v>-</v>
      </c>
      <c r="J62" s="169" t="str">
        <f t="shared" si="43"/>
        <v>-</v>
      </c>
      <c r="K62" s="168">
        <f t="shared" si="44"/>
        <v>0</v>
      </c>
      <c r="L62" s="167">
        <f t="shared" ref="L62:Q62" si="51">L54-SUM(L55:L61)</f>
        <v>0</v>
      </c>
      <c r="M62" s="167">
        <f t="shared" si="51"/>
        <v>0</v>
      </c>
      <c r="N62" s="167">
        <f t="shared" si="51"/>
        <v>0</v>
      </c>
      <c r="O62" s="167">
        <f t="shared" si="51"/>
        <v>0</v>
      </c>
      <c r="P62" s="167">
        <f t="shared" si="51"/>
        <v>0</v>
      </c>
      <c r="Q62" s="167">
        <f t="shared" si="51"/>
        <v>0</v>
      </c>
      <c r="R62" s="168" t="str">
        <f t="shared" si="45"/>
        <v>-</v>
      </c>
      <c r="S62" s="169" t="str">
        <f t="shared" si="46"/>
        <v>-</v>
      </c>
      <c r="T62" s="168">
        <f t="shared" si="47"/>
        <v>0</v>
      </c>
      <c r="U62" s="167">
        <f>U54-SUM(U55:U61)</f>
        <v>4185</v>
      </c>
      <c r="V62" s="167">
        <f>V54-SUM(V55:V61)</f>
        <v>997</v>
      </c>
      <c r="W62" s="167">
        <f>W54-SUM(W55:W61)</f>
        <v>3355</v>
      </c>
      <c r="X62" s="167">
        <f>X54-SUM(X55:X61)</f>
        <v>4748</v>
      </c>
      <c r="Y62" s="167">
        <f>Y54-SUM(Y55:Y61)</f>
        <v>4986</v>
      </c>
      <c r="Z62" s="168">
        <f t="shared" si="48"/>
        <v>5.0126368997472692E-2</v>
      </c>
      <c r="AA62" s="169">
        <f t="shared" si="41"/>
        <v>0.1913978494623656</v>
      </c>
      <c r="AB62" s="168">
        <f t="shared" si="49"/>
        <v>2.8452976406171089E-3</v>
      </c>
    </row>
    <row r="63" spans="1:28" x14ac:dyDescent="0.25">
      <c r="A63" s="54"/>
      <c r="B63" s="151" t="s">
        <v>39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x14ac:dyDescent="0.25">
      <c r="A64" s="54"/>
      <c r="B64" s="152" t="s">
        <v>59</v>
      </c>
      <c r="C64" s="174">
        <f t="shared" ref="C64:H64" si="52">C65+C68</f>
        <v>5390</v>
      </c>
      <c r="D64" s="174">
        <f t="shared" si="52"/>
        <v>1940</v>
      </c>
      <c r="E64" s="174">
        <f t="shared" si="52"/>
        <v>0</v>
      </c>
      <c r="F64" s="174">
        <f t="shared" si="52"/>
        <v>0</v>
      </c>
      <c r="G64" s="174">
        <f t="shared" si="52"/>
        <v>0</v>
      </c>
      <c r="H64" s="174">
        <f t="shared" si="52"/>
        <v>0</v>
      </c>
      <c r="I64" s="175" t="str">
        <f>IFERROR(H64/G64-1,"-")</f>
        <v>-</v>
      </c>
      <c r="J64" s="175">
        <f>IFERROR(H64/C64-1,"-")</f>
        <v>-1</v>
      </c>
      <c r="K64" s="175">
        <f>H64/H$8</f>
        <v>0</v>
      </c>
      <c r="L64" s="174">
        <f t="shared" ref="L64:Q64" si="53">L65+L68</f>
        <v>46956</v>
      </c>
      <c r="M64" s="174">
        <f t="shared" si="53"/>
        <v>21395</v>
      </c>
      <c r="N64" s="174">
        <f t="shared" si="53"/>
        <v>13364</v>
      </c>
      <c r="O64" s="174">
        <f t="shared" si="53"/>
        <v>0</v>
      </c>
      <c r="P64" s="174">
        <f t="shared" si="53"/>
        <v>6778</v>
      </c>
      <c r="Q64" s="174">
        <f t="shared" si="53"/>
        <v>0</v>
      </c>
      <c r="R64" s="175">
        <f>IFERROR(Q64/P64-1,"-")</f>
        <v>-1</v>
      </c>
      <c r="S64" s="175">
        <f>IFERROR(Q64/L64-1,"-")</f>
        <v>-1</v>
      </c>
      <c r="T64" s="175">
        <f>Q64/Q$8</f>
        <v>0</v>
      </c>
      <c r="U64" s="174">
        <f>U65+U68</f>
        <v>52346</v>
      </c>
      <c r="V64" s="174">
        <f>V65+V68</f>
        <v>13364</v>
      </c>
      <c r="W64" s="174">
        <f>W65+W68</f>
        <v>52151</v>
      </c>
      <c r="X64" s="174">
        <f>X65+X68</f>
        <v>67931</v>
      </c>
      <c r="Y64" s="174">
        <f>Y65+Y68</f>
        <v>84114</v>
      </c>
      <c r="Z64" s="175">
        <f>IFERROR(Y64/X64-1,"-")</f>
        <v>0.23822702448072319</v>
      </c>
      <c r="AA64" s="175">
        <f t="shared" ref="AA64:AA76" si="54">IFERROR(Y64/U64-1,"-")</f>
        <v>0.60688495778091922</v>
      </c>
      <c r="AB64" s="175">
        <f>Y64/Y$8</f>
        <v>4.8000273915537003E-2</v>
      </c>
    </row>
    <row r="65" spans="1:28" x14ac:dyDescent="0.25">
      <c r="A65" s="54"/>
      <c r="B65" s="155" t="s">
        <v>88</v>
      </c>
      <c r="C65" s="156">
        <v>645</v>
      </c>
      <c r="D65" s="156">
        <v>97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8">
        <f>IFERROR(H65/C65-1,"-")</f>
        <v>-1</v>
      </c>
      <c r="K65" s="157">
        <f>H65/H$8</f>
        <v>0</v>
      </c>
      <c r="L65" s="156">
        <v>9520</v>
      </c>
      <c r="M65" s="156">
        <v>5384</v>
      </c>
      <c r="N65" s="156">
        <v>6820</v>
      </c>
      <c r="O65" s="156">
        <v>0</v>
      </c>
      <c r="P65" s="156">
        <v>762</v>
      </c>
      <c r="Q65" s="156">
        <v>0</v>
      </c>
      <c r="R65" s="157">
        <f>IFERROR(Q65/P65-1,"-")</f>
        <v>-1</v>
      </c>
      <c r="S65" s="158">
        <f>IFERROR(Q65/L65-1,"-")</f>
        <v>-1</v>
      </c>
      <c r="T65" s="157">
        <f>Q65/Q$8</f>
        <v>0</v>
      </c>
      <c r="U65" s="156">
        <v>10165</v>
      </c>
      <c r="V65" s="156">
        <v>6820</v>
      </c>
      <c r="W65" s="156">
        <v>12344</v>
      </c>
      <c r="X65" s="156">
        <v>6571</v>
      </c>
      <c r="Y65" s="156">
        <v>20644</v>
      </c>
      <c r="Z65" s="157">
        <f>IFERROR(Y65/X65-1,"-")</f>
        <v>2.1416831532491249</v>
      </c>
      <c r="AA65" s="158">
        <f t="shared" si="54"/>
        <v>1.0308903098868667</v>
      </c>
      <c r="AB65" s="157">
        <f>Y65/Y$8</f>
        <v>1.1780650720597592E-2</v>
      </c>
    </row>
    <row r="66" spans="1:28" x14ac:dyDescent="0.25">
      <c r="A66" s="54"/>
      <c r="B66" s="160" t="s">
        <v>94</v>
      </c>
      <c r="C66" s="161">
        <v>500</v>
      </c>
      <c r="D66" s="161">
        <v>57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3">
        <f>IFERROR(H66/C66-1,"-")</f>
        <v>-1</v>
      </c>
      <c r="K66" s="162">
        <f>H66/H$8</f>
        <v>0</v>
      </c>
      <c r="L66" s="161">
        <v>4494</v>
      </c>
      <c r="M66" s="161">
        <v>2142</v>
      </c>
      <c r="N66" s="161">
        <v>6751</v>
      </c>
      <c r="O66" s="161">
        <v>0</v>
      </c>
      <c r="P66" s="161">
        <v>63</v>
      </c>
      <c r="Q66" s="161">
        <v>0</v>
      </c>
      <c r="R66" s="162">
        <f>IFERROR(Q66/P66-1,"-")</f>
        <v>-1</v>
      </c>
      <c r="S66" s="163">
        <f>IFERROR(Q66/L66-1,"-")</f>
        <v>-1</v>
      </c>
      <c r="T66" s="162">
        <f>Q66/Q$8</f>
        <v>0</v>
      </c>
      <c r="U66" s="161">
        <v>4994</v>
      </c>
      <c r="V66" s="161">
        <v>6751</v>
      </c>
      <c r="W66" s="161">
        <v>8839</v>
      </c>
      <c r="X66" s="161">
        <v>4414</v>
      </c>
      <c r="Y66" s="161">
        <v>11240</v>
      </c>
      <c r="Z66" s="162">
        <f>IFERROR(Y66/X66-1,"-")</f>
        <v>1.5464431354780244</v>
      </c>
      <c r="AA66" s="163">
        <f t="shared" si="54"/>
        <v>1.2507008410092109</v>
      </c>
      <c r="AB66" s="162">
        <f>Y66/Y$8</f>
        <v>6.4141888248167474E-3</v>
      </c>
    </row>
    <row r="67" spans="1:28" x14ac:dyDescent="0.25">
      <c r="A67" s="54"/>
      <c r="B67" s="160" t="s">
        <v>91</v>
      </c>
      <c r="C67" s="161">
        <v>145</v>
      </c>
      <c r="D67" s="161">
        <v>40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3">
        <f>IFERROR(H67/C67-1,"-")</f>
        <v>-1</v>
      </c>
      <c r="K67" s="162">
        <f>H67/H$8</f>
        <v>0</v>
      </c>
      <c r="L67" s="161">
        <v>5026</v>
      </c>
      <c r="M67" s="161">
        <v>3242</v>
      </c>
      <c r="N67" s="161">
        <v>69</v>
      </c>
      <c r="O67" s="161">
        <v>0</v>
      </c>
      <c r="P67" s="161">
        <v>699</v>
      </c>
      <c r="Q67" s="161">
        <v>0</v>
      </c>
      <c r="R67" s="162">
        <f>IFERROR(Q67/P67-1,"-")</f>
        <v>-1</v>
      </c>
      <c r="S67" s="163">
        <f>IFERROR(Q67/L67-1,"-")</f>
        <v>-1</v>
      </c>
      <c r="T67" s="162">
        <f>Q67/Q$8</f>
        <v>0</v>
      </c>
      <c r="U67" s="161">
        <v>5171</v>
      </c>
      <c r="V67" s="161">
        <v>69</v>
      </c>
      <c r="W67" s="161">
        <v>3505</v>
      </c>
      <c r="X67" s="161">
        <v>2157</v>
      </c>
      <c r="Y67" s="161">
        <v>9404</v>
      </c>
      <c r="Z67" s="162">
        <f>IFERROR(Y67/X67-1,"-")</f>
        <v>3.3597589244320814</v>
      </c>
      <c r="AA67" s="163">
        <f t="shared" si="54"/>
        <v>0.81860375169212918</v>
      </c>
      <c r="AB67" s="162">
        <f>Y67/Y$8</f>
        <v>5.3664618957808448E-3</v>
      </c>
    </row>
    <row r="68" spans="1:28" x14ac:dyDescent="0.25">
      <c r="A68" s="54"/>
      <c r="B68" s="155" t="s">
        <v>98</v>
      </c>
      <c r="C68" s="156">
        <v>4745</v>
      </c>
      <c r="D68" s="156">
        <v>1843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8">
        <f>IFERROR(H68/C68-1,"-")</f>
        <v>-1</v>
      </c>
      <c r="K68" s="157">
        <f>H68/H$8</f>
        <v>0</v>
      </c>
      <c r="L68" s="156">
        <v>37436</v>
      </c>
      <c r="M68" s="156">
        <v>16011</v>
      </c>
      <c r="N68" s="156">
        <v>6544</v>
      </c>
      <c r="O68" s="156">
        <v>0</v>
      </c>
      <c r="P68" s="156">
        <v>6016</v>
      </c>
      <c r="Q68" s="156">
        <v>0</v>
      </c>
      <c r="R68" s="157">
        <f>IFERROR(Q68/P68-1,"-")</f>
        <v>-1</v>
      </c>
      <c r="S68" s="158">
        <f>IFERROR(Q68/L68-1,"-")</f>
        <v>-1</v>
      </c>
      <c r="T68" s="157">
        <f>Q68/Q$8</f>
        <v>0</v>
      </c>
      <c r="U68" s="156">
        <v>42181</v>
      </c>
      <c r="V68" s="156">
        <v>6544</v>
      </c>
      <c r="W68" s="156">
        <v>39807</v>
      </c>
      <c r="X68" s="156">
        <v>61360</v>
      </c>
      <c r="Y68" s="156">
        <v>63470</v>
      </c>
      <c r="Z68" s="157">
        <f>IFERROR(Y68/X68-1,"-")</f>
        <v>3.4387222946544949E-2</v>
      </c>
      <c r="AA68" s="158">
        <f t="shared" si="54"/>
        <v>0.50470591024394862</v>
      </c>
      <c r="AB68" s="157">
        <f>Y68/Y$8</f>
        <v>3.6219623194939411E-2</v>
      </c>
    </row>
    <row r="69" spans="1:28" s="54" customFormat="1" x14ac:dyDescent="0.25">
      <c r="B69" s="160" t="s">
        <v>101</v>
      </c>
      <c r="C69" s="161">
        <v>811</v>
      </c>
      <c r="D69" s="161">
        <v>217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55">IFERROR(H69/G69-1,"-")</f>
        <v>-</v>
      </c>
      <c r="J69" s="163">
        <f t="shared" ref="J69:J76" si="56">IFERROR(H69/C69-1,"-")</f>
        <v>-1</v>
      </c>
      <c r="K69" s="162">
        <f t="shared" ref="K69:K76" si="57">H69/H$8</f>
        <v>0</v>
      </c>
      <c r="L69" s="161">
        <v>17919</v>
      </c>
      <c r="M69" s="161">
        <v>6895</v>
      </c>
      <c r="N69" s="161">
        <v>585</v>
      </c>
      <c r="O69" s="161">
        <v>0</v>
      </c>
      <c r="P69" s="161">
        <v>2431</v>
      </c>
      <c r="Q69" s="161">
        <v>0</v>
      </c>
      <c r="R69" s="162">
        <f t="shared" ref="R69:R76" si="58">IFERROR(Q69/P69-1,"-")</f>
        <v>-1</v>
      </c>
      <c r="S69" s="163">
        <f t="shared" ref="S69:S76" si="59">IFERROR(Q69/L69-1,"-")</f>
        <v>-1</v>
      </c>
      <c r="T69" s="162">
        <f t="shared" ref="T69:T76" si="60">Q69/Q$8</f>
        <v>0</v>
      </c>
      <c r="U69" s="161">
        <v>18730</v>
      </c>
      <c r="V69" s="161">
        <v>585</v>
      </c>
      <c r="W69" s="161">
        <v>15807</v>
      </c>
      <c r="X69" s="161">
        <v>22517</v>
      </c>
      <c r="Y69" s="161">
        <v>19990</v>
      </c>
      <c r="Z69" s="162">
        <f t="shared" ref="Z69:Z76" si="61">IFERROR(Y69/X69-1,"-")</f>
        <v>-0.11222631789314741</v>
      </c>
      <c r="AA69" s="163">
        <f t="shared" si="54"/>
        <v>6.7271756540309591E-2</v>
      </c>
      <c r="AB69" s="162">
        <f t="shared" ref="AB69:AB76" si="62">Y69/Y$8</f>
        <v>1.1407440801431209E-2</v>
      </c>
    </row>
    <row r="70" spans="1:28" s="54" customFormat="1" x14ac:dyDescent="0.25">
      <c r="B70" s="160" t="s">
        <v>104</v>
      </c>
      <c r="C70" s="161">
        <v>790</v>
      </c>
      <c r="D70" s="161">
        <v>271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55"/>
        <v>-</v>
      </c>
      <c r="J70" s="163">
        <f t="shared" si="56"/>
        <v>-1</v>
      </c>
      <c r="K70" s="162">
        <f t="shared" si="57"/>
        <v>0</v>
      </c>
      <c r="L70" s="161">
        <v>4247</v>
      </c>
      <c r="M70" s="161">
        <v>1796</v>
      </c>
      <c r="N70" s="161">
        <v>1120</v>
      </c>
      <c r="O70" s="161">
        <v>0</v>
      </c>
      <c r="P70" s="161">
        <v>339</v>
      </c>
      <c r="Q70" s="161">
        <v>0</v>
      </c>
      <c r="R70" s="162">
        <f t="shared" si="58"/>
        <v>-1</v>
      </c>
      <c r="S70" s="163">
        <f t="shared" si="59"/>
        <v>-1</v>
      </c>
      <c r="T70" s="162">
        <f t="shared" si="60"/>
        <v>0</v>
      </c>
      <c r="U70" s="161">
        <v>5037</v>
      </c>
      <c r="V70" s="161">
        <v>1120</v>
      </c>
      <c r="W70" s="161">
        <v>4505</v>
      </c>
      <c r="X70" s="161">
        <v>3468</v>
      </c>
      <c r="Y70" s="161">
        <v>4663</v>
      </c>
      <c r="Z70" s="162">
        <f t="shared" si="61"/>
        <v>0.34457900807381781</v>
      </c>
      <c r="AA70" s="163">
        <f t="shared" si="54"/>
        <v>-7.4250545959896774E-2</v>
      </c>
      <c r="AB70" s="162">
        <f t="shared" si="62"/>
        <v>2.6609753105089409E-3</v>
      </c>
    </row>
    <row r="71" spans="1:28" x14ac:dyDescent="0.25">
      <c r="A71" s="54"/>
      <c r="B71" s="160" t="s">
        <v>107</v>
      </c>
      <c r="C71" s="161">
        <v>1137</v>
      </c>
      <c r="D71" s="161">
        <v>564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55"/>
        <v>-</v>
      </c>
      <c r="J71" s="163">
        <f t="shared" si="56"/>
        <v>-1</v>
      </c>
      <c r="K71" s="162">
        <f t="shared" si="57"/>
        <v>0</v>
      </c>
      <c r="L71" s="161">
        <v>3459</v>
      </c>
      <c r="M71" s="161">
        <v>1867</v>
      </c>
      <c r="N71" s="161">
        <v>969</v>
      </c>
      <c r="O71" s="161">
        <v>0</v>
      </c>
      <c r="P71" s="161">
        <v>625</v>
      </c>
      <c r="Q71" s="161">
        <v>0</v>
      </c>
      <c r="R71" s="162">
        <f t="shared" si="58"/>
        <v>-1</v>
      </c>
      <c r="S71" s="163">
        <f t="shared" si="59"/>
        <v>-1</v>
      </c>
      <c r="T71" s="162">
        <f t="shared" si="60"/>
        <v>0</v>
      </c>
      <c r="U71" s="161">
        <v>4596</v>
      </c>
      <c r="V71" s="161">
        <v>969</v>
      </c>
      <c r="W71" s="161">
        <v>6043</v>
      </c>
      <c r="X71" s="161">
        <v>8110</v>
      </c>
      <c r="Y71" s="161">
        <v>9664</v>
      </c>
      <c r="Z71" s="162">
        <f t="shared" si="61"/>
        <v>0.19161528976572129</v>
      </c>
      <c r="AA71" s="163">
        <f t="shared" si="54"/>
        <v>1.1026979982593561</v>
      </c>
      <c r="AB71" s="162">
        <f t="shared" si="62"/>
        <v>5.5148328116573888E-3</v>
      </c>
    </row>
    <row r="72" spans="1:28" x14ac:dyDescent="0.25">
      <c r="A72" s="54"/>
      <c r="B72" s="160" t="s">
        <v>114</v>
      </c>
      <c r="C72" s="161">
        <v>38</v>
      </c>
      <c r="D72" s="161">
        <v>22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55"/>
        <v>-</v>
      </c>
      <c r="J72" s="163">
        <f t="shared" si="56"/>
        <v>-1</v>
      </c>
      <c r="K72" s="162">
        <f t="shared" si="57"/>
        <v>0</v>
      </c>
      <c r="L72" s="161">
        <v>875</v>
      </c>
      <c r="M72" s="161">
        <v>182</v>
      </c>
      <c r="N72" s="161">
        <v>178</v>
      </c>
      <c r="O72" s="161">
        <v>0</v>
      </c>
      <c r="P72" s="161">
        <v>184</v>
      </c>
      <c r="Q72" s="161">
        <v>0</v>
      </c>
      <c r="R72" s="162">
        <f t="shared" si="58"/>
        <v>-1</v>
      </c>
      <c r="S72" s="163">
        <f t="shared" si="59"/>
        <v>-1</v>
      </c>
      <c r="T72" s="162">
        <f t="shared" si="60"/>
        <v>0</v>
      </c>
      <c r="U72" s="161">
        <v>913</v>
      </c>
      <c r="V72" s="161">
        <v>178</v>
      </c>
      <c r="W72" s="161">
        <v>621</v>
      </c>
      <c r="X72" s="161">
        <v>1564</v>
      </c>
      <c r="Y72" s="161">
        <v>2265</v>
      </c>
      <c r="Z72" s="162">
        <f t="shared" si="61"/>
        <v>0.44820971867007664</v>
      </c>
      <c r="AA72" s="163">
        <f t="shared" si="54"/>
        <v>1.4808324205914567</v>
      </c>
      <c r="AB72" s="162">
        <f t="shared" si="62"/>
        <v>1.2925389402322005E-3</v>
      </c>
    </row>
    <row r="73" spans="1:28" x14ac:dyDescent="0.25">
      <c r="A73" s="54"/>
      <c r="B73" s="160" t="s">
        <v>110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55"/>
        <v>-</v>
      </c>
      <c r="J73" s="163" t="str">
        <f t="shared" si="56"/>
        <v>-</v>
      </c>
      <c r="K73" s="162">
        <f t="shared" si="57"/>
        <v>0</v>
      </c>
      <c r="L73" s="161">
        <v>1083</v>
      </c>
      <c r="M73" s="161">
        <v>442</v>
      </c>
      <c r="N73" s="161">
        <v>354</v>
      </c>
      <c r="O73" s="161">
        <v>0</v>
      </c>
      <c r="P73" s="161">
        <v>245</v>
      </c>
      <c r="Q73" s="161">
        <v>0</v>
      </c>
      <c r="R73" s="162">
        <f t="shared" si="58"/>
        <v>-1</v>
      </c>
      <c r="S73" s="163">
        <f t="shared" si="59"/>
        <v>-1</v>
      </c>
      <c r="T73" s="162">
        <f t="shared" si="60"/>
        <v>0</v>
      </c>
      <c r="U73" s="161">
        <v>1083</v>
      </c>
      <c r="V73" s="161">
        <v>354</v>
      </c>
      <c r="W73" s="161">
        <v>1193</v>
      </c>
      <c r="X73" s="161">
        <v>1181</v>
      </c>
      <c r="Y73" s="161">
        <v>1580</v>
      </c>
      <c r="Z73" s="162">
        <f t="shared" si="61"/>
        <v>0.33784928027095673</v>
      </c>
      <c r="AA73" s="163">
        <f t="shared" si="54"/>
        <v>0.45891043397968612</v>
      </c>
      <c r="AB73" s="162">
        <f t="shared" si="62"/>
        <v>9.0163864263438263E-4</v>
      </c>
    </row>
    <row r="74" spans="1:28" x14ac:dyDescent="0.25">
      <c r="A74" s="54"/>
      <c r="B74" s="160" t="s">
        <v>119</v>
      </c>
      <c r="C74" s="161">
        <v>128</v>
      </c>
      <c r="D74" s="161">
        <v>83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55"/>
        <v>-</v>
      </c>
      <c r="J74" s="163">
        <f t="shared" si="56"/>
        <v>-1</v>
      </c>
      <c r="K74" s="162">
        <f t="shared" si="57"/>
        <v>0</v>
      </c>
      <c r="L74" s="161">
        <v>943</v>
      </c>
      <c r="M74" s="161">
        <v>551</v>
      </c>
      <c r="N74" s="161">
        <v>0</v>
      </c>
      <c r="O74" s="161">
        <v>0</v>
      </c>
      <c r="P74" s="161">
        <v>1</v>
      </c>
      <c r="Q74" s="161">
        <v>0</v>
      </c>
      <c r="R74" s="162">
        <f t="shared" si="58"/>
        <v>-1</v>
      </c>
      <c r="S74" s="163">
        <f t="shared" si="59"/>
        <v>-1</v>
      </c>
      <c r="T74" s="162">
        <f t="shared" si="60"/>
        <v>0</v>
      </c>
      <c r="U74" s="161">
        <v>1071</v>
      </c>
      <c r="V74" s="161">
        <v>0</v>
      </c>
      <c r="W74" s="161">
        <v>844</v>
      </c>
      <c r="X74" s="161">
        <v>3180</v>
      </c>
      <c r="Y74" s="161">
        <v>1637</v>
      </c>
      <c r="Z74" s="162">
        <f t="shared" si="61"/>
        <v>-0.48522012578616347</v>
      </c>
      <c r="AA74" s="163">
        <f t="shared" si="54"/>
        <v>0.52847805788982249</v>
      </c>
      <c r="AB74" s="162">
        <f t="shared" si="62"/>
        <v>9.3416611265347113E-4</v>
      </c>
    </row>
    <row r="75" spans="1:28" x14ac:dyDescent="0.25">
      <c r="A75" s="54"/>
      <c r="B75" s="160" t="s">
        <v>122</v>
      </c>
      <c r="C75" s="161">
        <v>79</v>
      </c>
      <c r="D75" s="161">
        <v>63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55"/>
        <v>-</v>
      </c>
      <c r="J75" s="163">
        <f t="shared" si="56"/>
        <v>-1</v>
      </c>
      <c r="K75" s="162">
        <f t="shared" si="57"/>
        <v>0</v>
      </c>
      <c r="L75" s="161">
        <v>1158</v>
      </c>
      <c r="M75" s="161">
        <v>710</v>
      </c>
      <c r="N75" s="161">
        <v>0</v>
      </c>
      <c r="O75" s="161">
        <v>0</v>
      </c>
      <c r="P75" s="161">
        <v>16</v>
      </c>
      <c r="Q75" s="161">
        <v>0</v>
      </c>
      <c r="R75" s="162">
        <f t="shared" si="58"/>
        <v>-1</v>
      </c>
      <c r="S75" s="163">
        <f t="shared" si="59"/>
        <v>-1</v>
      </c>
      <c r="T75" s="162">
        <f t="shared" si="60"/>
        <v>0</v>
      </c>
      <c r="U75" s="161">
        <v>1237</v>
      </c>
      <c r="V75" s="161">
        <v>0</v>
      </c>
      <c r="W75" s="161">
        <v>191</v>
      </c>
      <c r="X75" s="161">
        <v>904</v>
      </c>
      <c r="Y75" s="161">
        <v>202</v>
      </c>
      <c r="Z75" s="162">
        <f t="shared" si="61"/>
        <v>-0.77654867256637172</v>
      </c>
      <c r="AA75" s="163">
        <f t="shared" si="54"/>
        <v>-0.83670169765561841</v>
      </c>
      <c r="AB75" s="162">
        <f t="shared" si="62"/>
        <v>1.1527278848869956E-4</v>
      </c>
    </row>
    <row r="76" spans="1:28" x14ac:dyDescent="0.25">
      <c r="A76" s="54"/>
      <c r="B76" s="166" t="s">
        <v>136</v>
      </c>
      <c r="C76" s="167">
        <f t="shared" ref="C76:H76" si="63">C68-SUM(C69:C75)</f>
        <v>1762</v>
      </c>
      <c r="D76" s="167">
        <f t="shared" si="63"/>
        <v>623</v>
      </c>
      <c r="E76" s="167">
        <f t="shared" si="63"/>
        <v>0</v>
      </c>
      <c r="F76" s="167">
        <f t="shared" si="63"/>
        <v>0</v>
      </c>
      <c r="G76" s="167">
        <f t="shared" si="63"/>
        <v>0</v>
      </c>
      <c r="H76" s="167">
        <f t="shared" si="63"/>
        <v>0</v>
      </c>
      <c r="I76" s="168" t="str">
        <f t="shared" si="55"/>
        <v>-</v>
      </c>
      <c r="J76" s="169">
        <f t="shared" si="56"/>
        <v>-1</v>
      </c>
      <c r="K76" s="168">
        <f t="shared" si="57"/>
        <v>0</v>
      </c>
      <c r="L76" s="167">
        <f t="shared" ref="L76:Q76" si="64">L68-SUM(L69:L75)</f>
        <v>7752</v>
      </c>
      <c r="M76" s="167">
        <f t="shared" si="64"/>
        <v>3568</v>
      </c>
      <c r="N76" s="167">
        <f t="shared" si="64"/>
        <v>3338</v>
      </c>
      <c r="O76" s="167">
        <f t="shared" si="64"/>
        <v>0</v>
      </c>
      <c r="P76" s="167">
        <f t="shared" si="64"/>
        <v>2175</v>
      </c>
      <c r="Q76" s="167">
        <f t="shared" si="64"/>
        <v>0</v>
      </c>
      <c r="R76" s="168">
        <f t="shared" si="58"/>
        <v>-1</v>
      </c>
      <c r="S76" s="169">
        <f t="shared" si="59"/>
        <v>-1</v>
      </c>
      <c r="T76" s="168">
        <f t="shared" si="60"/>
        <v>0</v>
      </c>
      <c r="U76" s="167">
        <f>U68-SUM(U69:U75)</f>
        <v>9514</v>
      </c>
      <c r="V76" s="167">
        <f>V68-SUM(V69:V75)</f>
        <v>3338</v>
      </c>
      <c r="W76" s="167">
        <f>W68-SUM(W69:W75)</f>
        <v>10603</v>
      </c>
      <c r="X76" s="167">
        <f>X68-SUM(X69:X75)</f>
        <v>20436</v>
      </c>
      <c r="Y76" s="167">
        <f>Y68-SUM(Y69:Y75)</f>
        <v>23469</v>
      </c>
      <c r="Z76" s="168">
        <f t="shared" si="61"/>
        <v>0.14841456253669993</v>
      </c>
      <c r="AA76" s="169">
        <f t="shared" si="54"/>
        <v>1.466785789363044</v>
      </c>
      <c r="AB76" s="168">
        <f t="shared" si="62"/>
        <v>1.3392757787333119E-2</v>
      </c>
    </row>
    <row r="77" spans="1:28" x14ac:dyDescent="0.25">
      <c r="A77" s="54"/>
      <c r="B77" s="151" t="s">
        <v>40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x14ac:dyDescent="0.25">
      <c r="A78" s="54"/>
      <c r="B78" s="152" t="s">
        <v>59</v>
      </c>
      <c r="C78" s="174">
        <f t="shared" ref="C78:H78" si="65">C79+C82</f>
        <v>52505</v>
      </c>
      <c r="D78" s="174">
        <f t="shared" si="65"/>
        <v>22825</v>
      </c>
      <c r="E78" s="174">
        <f t="shared" si="65"/>
        <v>13965</v>
      </c>
      <c r="F78" s="174">
        <f t="shared" si="65"/>
        <v>43337</v>
      </c>
      <c r="G78" s="174">
        <f t="shared" si="65"/>
        <v>40643</v>
      </c>
      <c r="H78" s="174">
        <f t="shared" si="65"/>
        <v>45538</v>
      </c>
      <c r="I78" s="175">
        <f>IFERROR(H78/G78-1,"-")</f>
        <v>0.12043894397559241</v>
      </c>
      <c r="J78" s="175">
        <f>IFERROR(H78/C78-1,"-")</f>
        <v>-0.1326921245595658</v>
      </c>
      <c r="K78" s="175">
        <f>H78/H$8</f>
        <v>0.14651724725951809</v>
      </c>
      <c r="L78" s="174">
        <f t="shared" ref="L78:Q78" si="66">L79+L82</f>
        <v>190577</v>
      </c>
      <c r="M78" s="174">
        <f t="shared" si="66"/>
        <v>93394</v>
      </c>
      <c r="N78" s="174">
        <f t="shared" si="66"/>
        <v>18739</v>
      </c>
      <c r="O78" s="174">
        <f t="shared" si="66"/>
        <v>166765</v>
      </c>
      <c r="P78" s="174">
        <f t="shared" si="66"/>
        <v>208689</v>
      </c>
      <c r="Q78" s="174">
        <f t="shared" si="66"/>
        <v>241600</v>
      </c>
      <c r="R78" s="175">
        <f>IFERROR(Q78/P78-1,"-")</f>
        <v>0.15770356846791156</v>
      </c>
      <c r="S78" s="175">
        <f>IFERROR(Q78/L78-1,"-")</f>
        <v>0.2677290543979598</v>
      </c>
      <c r="T78" s="175">
        <f>Q78/Q$8</f>
        <v>0.16759598269099768</v>
      </c>
      <c r="U78" s="174">
        <f>U79+U82</f>
        <v>243082</v>
      </c>
      <c r="V78" s="174">
        <f>V79+V82</f>
        <v>32704</v>
      </c>
      <c r="W78" s="174">
        <f>W79+W82</f>
        <v>210102</v>
      </c>
      <c r="X78" s="174">
        <f>X79+X82</f>
        <v>249332</v>
      </c>
      <c r="Y78" s="174">
        <f>Y79+Y82</f>
        <v>287138</v>
      </c>
      <c r="Z78" s="175">
        <f>IFERROR(Y78/X78-1,"-")</f>
        <v>0.15162915309707548</v>
      </c>
      <c r="AA78" s="175">
        <f t="shared" ref="AA78:AA90" si="67">IFERROR(Y78/U78-1,"-")</f>
        <v>0.18123925259788876</v>
      </c>
      <c r="AB78" s="175">
        <f>Y78/Y$8</f>
        <v>0.16385741554984265</v>
      </c>
    </row>
    <row r="79" spans="1:28" x14ac:dyDescent="0.25">
      <c r="A79" s="54"/>
      <c r="B79" s="155" t="s">
        <v>88</v>
      </c>
      <c r="C79" s="156">
        <v>20979</v>
      </c>
      <c r="D79" s="156">
        <v>7130</v>
      </c>
      <c r="E79" s="156">
        <v>7644</v>
      </c>
      <c r="F79" s="156">
        <v>19558</v>
      </c>
      <c r="G79" s="156">
        <v>17088</v>
      </c>
      <c r="H79" s="156">
        <v>19026</v>
      </c>
      <c r="I79" s="157">
        <f>IFERROR(H79/G79-1,"-")</f>
        <v>0.1134129213483146</v>
      </c>
      <c r="J79" s="158">
        <f>IFERROR(H79/C79-1,"-")</f>
        <v>-9.3093093093093104E-2</v>
      </c>
      <c r="K79" s="157">
        <f>H79/H$8</f>
        <v>6.1215625331801818E-2</v>
      </c>
      <c r="L79" s="156">
        <v>78862</v>
      </c>
      <c r="M79" s="156">
        <v>33582</v>
      </c>
      <c r="N79" s="156">
        <v>9702</v>
      </c>
      <c r="O79" s="156">
        <v>76711</v>
      </c>
      <c r="P79" s="156">
        <v>85260</v>
      </c>
      <c r="Q79" s="156">
        <v>87539</v>
      </c>
      <c r="R79" s="157">
        <f>IFERROR(Q79/P79-1,"-")</f>
        <v>2.6730002345765946E-2</v>
      </c>
      <c r="S79" s="158">
        <f>IFERROR(Q79/L79-1,"-")</f>
        <v>0.11002764322487391</v>
      </c>
      <c r="T79" s="157">
        <f>Q79/Q$8</f>
        <v>6.0725102354251846E-2</v>
      </c>
      <c r="U79" s="156">
        <v>99841</v>
      </c>
      <c r="V79" s="156">
        <v>17346</v>
      </c>
      <c r="W79" s="156">
        <v>96269</v>
      </c>
      <c r="X79" s="156">
        <v>102348</v>
      </c>
      <c r="Y79" s="156">
        <v>106565</v>
      </c>
      <c r="Z79" s="157">
        <f>IFERROR(Y79/X79-1,"-")</f>
        <v>4.1202563801930658E-2</v>
      </c>
      <c r="AA79" s="158">
        <f t="shared" si="67"/>
        <v>6.7347081860157587E-2</v>
      </c>
      <c r="AB79" s="157">
        <f>Y79/Y$8</f>
        <v>6.0812102501476575E-2</v>
      </c>
    </row>
    <row r="80" spans="1:28" x14ac:dyDescent="0.25">
      <c r="A80" s="54"/>
      <c r="B80" s="160" t="s">
        <v>94</v>
      </c>
      <c r="C80" s="161">
        <v>5570</v>
      </c>
      <c r="D80" s="161">
        <v>2296</v>
      </c>
      <c r="E80" s="161">
        <v>5440</v>
      </c>
      <c r="F80" s="161">
        <v>12116</v>
      </c>
      <c r="G80" s="161">
        <v>9994</v>
      </c>
      <c r="H80" s="161">
        <v>9419</v>
      </c>
      <c r="I80" s="162">
        <f>IFERROR(H80/G80-1,"-")</f>
        <v>-5.7534520712427484E-2</v>
      </c>
      <c r="J80" s="163">
        <f>IFERROR(H80/C80-1,"-")</f>
        <v>0.69102333931777382</v>
      </c>
      <c r="K80" s="162">
        <f>H80/H$8</f>
        <v>3.0305370282783628E-2</v>
      </c>
      <c r="L80" s="161">
        <v>10453</v>
      </c>
      <c r="M80" s="161">
        <v>4508</v>
      </c>
      <c r="N80" s="161">
        <v>2591</v>
      </c>
      <c r="O80" s="161">
        <v>11961</v>
      </c>
      <c r="P80" s="161">
        <v>8738</v>
      </c>
      <c r="Q80" s="161">
        <v>14643</v>
      </c>
      <c r="R80" s="162">
        <f>IFERROR(Q80/P80-1,"-")</f>
        <v>0.67578393224994282</v>
      </c>
      <c r="S80" s="163">
        <f>IFERROR(Q80/L80-1,"-")</f>
        <v>0.40084186357983365</v>
      </c>
      <c r="T80" s="162">
        <f>Q80/Q$8</f>
        <v>1.0157731682716387E-2</v>
      </c>
      <c r="U80" s="161">
        <v>16023</v>
      </c>
      <c r="V80" s="161">
        <v>8031</v>
      </c>
      <c r="W80" s="161">
        <v>24077</v>
      </c>
      <c r="X80" s="161">
        <v>18732</v>
      </c>
      <c r="Y80" s="161">
        <v>24062</v>
      </c>
      <c r="Z80" s="162">
        <f>IFERROR(Y80/X80-1,"-")</f>
        <v>0.28453982489856933</v>
      </c>
      <c r="AA80" s="163">
        <f t="shared" si="67"/>
        <v>0.50171628284341252</v>
      </c>
      <c r="AB80" s="162">
        <f>Y80/Y$8</f>
        <v>1.3731157607005389E-2</v>
      </c>
    </row>
    <row r="81" spans="1:28" x14ac:dyDescent="0.25">
      <c r="A81" s="54"/>
      <c r="B81" s="160" t="s">
        <v>91</v>
      </c>
      <c r="C81" s="161">
        <v>15409</v>
      </c>
      <c r="D81" s="161">
        <v>4834</v>
      </c>
      <c r="E81" s="161">
        <v>2204</v>
      </c>
      <c r="F81" s="161">
        <v>7442</v>
      </c>
      <c r="G81" s="161">
        <v>7094</v>
      </c>
      <c r="H81" s="161">
        <v>9607</v>
      </c>
      <c r="I81" s="162">
        <f>IFERROR(H81/G81-1,"-")</f>
        <v>0.35424302227234272</v>
      </c>
      <c r="J81" s="163">
        <f>IFERROR(H81/C81-1,"-")</f>
        <v>-0.37653319488610548</v>
      </c>
      <c r="K81" s="162">
        <f>H81/H$8</f>
        <v>3.091025504901819E-2</v>
      </c>
      <c r="L81" s="161">
        <v>68409</v>
      </c>
      <c r="M81" s="161">
        <v>29074</v>
      </c>
      <c r="N81" s="161">
        <v>7111</v>
      </c>
      <c r="O81" s="161">
        <v>64750</v>
      </c>
      <c r="P81" s="161">
        <v>76522</v>
      </c>
      <c r="Q81" s="161">
        <v>72896</v>
      </c>
      <c r="R81" s="162">
        <f>IFERROR(Q81/P81-1,"-")</f>
        <v>-4.7385065732730491E-2</v>
      </c>
      <c r="S81" s="163">
        <f>IFERROR(Q81/L81-1,"-")</f>
        <v>6.5590784838252203E-2</v>
      </c>
      <c r="T81" s="162">
        <f>Q81/Q$8</f>
        <v>5.056737067153546E-2</v>
      </c>
      <c r="U81" s="161">
        <v>83818</v>
      </c>
      <c r="V81" s="161">
        <v>9315</v>
      </c>
      <c r="W81" s="161">
        <v>72192</v>
      </c>
      <c r="X81" s="161">
        <v>83616</v>
      </c>
      <c r="Y81" s="161">
        <v>82503</v>
      </c>
      <c r="Z81" s="162">
        <f>IFERROR(Y81/X81-1,"-")</f>
        <v>-1.3310849598162977E-2</v>
      </c>
      <c r="AA81" s="163">
        <f t="shared" si="67"/>
        <v>-1.5688754205540612E-2</v>
      </c>
      <c r="AB81" s="162">
        <f>Y81/Y$8</f>
        <v>4.7080944894471184E-2</v>
      </c>
    </row>
    <row r="82" spans="1:28" x14ac:dyDescent="0.25">
      <c r="A82" s="54"/>
      <c r="B82" s="155" t="s">
        <v>98</v>
      </c>
      <c r="C82" s="156">
        <v>31526</v>
      </c>
      <c r="D82" s="156">
        <v>15695</v>
      </c>
      <c r="E82" s="156">
        <v>6321</v>
      </c>
      <c r="F82" s="156">
        <v>23779</v>
      </c>
      <c r="G82" s="156">
        <v>23555</v>
      </c>
      <c r="H82" s="156">
        <v>26512</v>
      </c>
      <c r="I82" s="157">
        <f>IFERROR(H82/G82-1,"-")</f>
        <v>0.1255359796221609</v>
      </c>
      <c r="J82" s="158">
        <f>IFERROR(H82/C82-1,"-")</f>
        <v>-0.15904332931548559</v>
      </c>
      <c r="K82" s="157">
        <f>H82/H$8</f>
        <v>8.5301621927716273E-2</v>
      </c>
      <c r="L82" s="156">
        <v>111715</v>
      </c>
      <c r="M82" s="156">
        <v>59812</v>
      </c>
      <c r="N82" s="156">
        <v>9037</v>
      </c>
      <c r="O82" s="156">
        <v>90054</v>
      </c>
      <c r="P82" s="156">
        <v>123429</v>
      </c>
      <c r="Q82" s="156">
        <v>154061</v>
      </c>
      <c r="R82" s="157">
        <f>IFERROR(Q82/P82-1,"-")</f>
        <v>0.2481750642069529</v>
      </c>
      <c r="S82" s="158">
        <f>IFERROR(Q82/L82-1,"-")</f>
        <v>0.37905384236673689</v>
      </c>
      <c r="T82" s="157">
        <f>Q82/Q$8</f>
        <v>0.10687088033674584</v>
      </c>
      <c r="U82" s="156">
        <v>143241</v>
      </c>
      <c r="V82" s="156">
        <v>15358</v>
      </c>
      <c r="W82" s="156">
        <v>113833</v>
      </c>
      <c r="X82" s="156">
        <v>146984</v>
      </c>
      <c r="Y82" s="156">
        <v>180573</v>
      </c>
      <c r="Z82" s="157">
        <f>IFERROR(Y82/X82-1,"-")</f>
        <v>0.22852147172481363</v>
      </c>
      <c r="AA82" s="158">
        <f t="shared" si="67"/>
        <v>0.26062370410706426</v>
      </c>
      <c r="AB82" s="157">
        <f>Y82/Y$8</f>
        <v>0.10304531304836606</v>
      </c>
    </row>
    <row r="83" spans="1:28" s="54" customFormat="1" x14ac:dyDescent="0.25">
      <c r="B83" s="160" t="s">
        <v>101</v>
      </c>
      <c r="C83" s="161">
        <v>3679</v>
      </c>
      <c r="D83" s="161">
        <v>2122</v>
      </c>
      <c r="E83" s="161">
        <v>668</v>
      </c>
      <c r="F83" s="161">
        <v>2318</v>
      </c>
      <c r="G83" s="161">
        <v>3162</v>
      </c>
      <c r="H83" s="161">
        <v>3798</v>
      </c>
      <c r="I83" s="162">
        <f t="shared" ref="I83:I90" si="68">IFERROR(H83/G83-1,"-")</f>
        <v>0.2011385199240987</v>
      </c>
      <c r="J83" s="163">
        <f t="shared" ref="J83:J90" si="69">IFERROR(H83/C83-1,"-")</f>
        <v>3.2345746126664965E-2</v>
      </c>
      <c r="K83" s="162">
        <f t="shared" ref="K83:K90" si="70">H83/H$8</f>
        <v>1.2219959266802444E-2</v>
      </c>
      <c r="L83" s="161">
        <v>20469</v>
      </c>
      <c r="M83" s="161">
        <v>12866</v>
      </c>
      <c r="N83" s="161">
        <v>474</v>
      </c>
      <c r="O83" s="161">
        <v>18395</v>
      </c>
      <c r="P83" s="161">
        <v>26594</v>
      </c>
      <c r="Q83" s="161">
        <v>32683</v>
      </c>
      <c r="R83" s="162">
        <f t="shared" ref="R83:R90" si="71">IFERROR(Q83/P83-1,"-")</f>
        <v>0.22896141986914342</v>
      </c>
      <c r="S83" s="163">
        <f t="shared" ref="S83:S90" si="72">IFERROR(Q83/L83-1,"-")</f>
        <v>0.59670721578973085</v>
      </c>
      <c r="T83" s="162">
        <f t="shared" ref="T83:T90" si="73">Q83/Q$8</f>
        <v>2.2671935026034259E-2</v>
      </c>
      <c r="U83" s="161">
        <v>24148</v>
      </c>
      <c r="V83" s="161">
        <v>1142</v>
      </c>
      <c r="W83" s="161">
        <v>20713</v>
      </c>
      <c r="X83" s="161">
        <v>29756</v>
      </c>
      <c r="Y83" s="161">
        <v>36481</v>
      </c>
      <c r="Z83" s="162">
        <f t="shared" ref="Z83:Z90" si="74">IFERROR(Y83/X83-1,"-")</f>
        <v>0.22600483936012905</v>
      </c>
      <c r="AA83" s="163">
        <f t="shared" si="67"/>
        <v>0.51072552592347198</v>
      </c>
      <c r="AB83" s="162">
        <f t="shared" ref="AB83:AB90" si="75">Y83/Y$8</f>
        <v>2.0818151469585388E-2</v>
      </c>
    </row>
    <row r="84" spans="1:28" s="54" customFormat="1" x14ac:dyDescent="0.25">
      <c r="B84" s="160" t="s">
        <v>104</v>
      </c>
      <c r="C84" s="161">
        <v>8871</v>
      </c>
      <c r="D84" s="161">
        <v>4630</v>
      </c>
      <c r="E84" s="161">
        <v>1258</v>
      </c>
      <c r="F84" s="161">
        <v>6141</v>
      </c>
      <c r="G84" s="161">
        <v>7018</v>
      </c>
      <c r="H84" s="161">
        <v>7163</v>
      </c>
      <c r="I84" s="162">
        <f t="shared" si="68"/>
        <v>2.0661157024793431E-2</v>
      </c>
      <c r="J84" s="163">
        <f t="shared" si="69"/>
        <v>-0.19253748168188478</v>
      </c>
      <c r="K84" s="162">
        <f t="shared" si="70"/>
        <v>2.3046753087968906E-2</v>
      </c>
      <c r="L84" s="161">
        <v>52487</v>
      </c>
      <c r="M84" s="161">
        <v>23780</v>
      </c>
      <c r="N84" s="161">
        <v>1629</v>
      </c>
      <c r="O84" s="161">
        <v>32415</v>
      </c>
      <c r="P84" s="161">
        <v>42368</v>
      </c>
      <c r="Q84" s="161">
        <v>49776</v>
      </c>
      <c r="R84" s="162">
        <f t="shared" si="71"/>
        <v>0.1748489425981874</v>
      </c>
      <c r="S84" s="163">
        <f t="shared" si="72"/>
        <v>-5.1650884981042977E-2</v>
      </c>
      <c r="T84" s="162">
        <f t="shared" si="73"/>
        <v>3.4529212063026081E-2</v>
      </c>
      <c r="U84" s="161">
        <v>61358</v>
      </c>
      <c r="V84" s="161">
        <v>2887</v>
      </c>
      <c r="W84" s="161">
        <v>38556</v>
      </c>
      <c r="X84" s="161">
        <v>49386</v>
      </c>
      <c r="Y84" s="161">
        <v>56939</v>
      </c>
      <c r="Z84" s="162">
        <f t="shared" si="74"/>
        <v>0.15293807961770534</v>
      </c>
      <c r="AA84" s="163">
        <f t="shared" si="67"/>
        <v>-7.2019948498973196E-2</v>
      </c>
      <c r="AB84" s="162">
        <f t="shared" si="75"/>
        <v>3.249265991959438E-2</v>
      </c>
    </row>
    <row r="85" spans="1:28" x14ac:dyDescent="0.25">
      <c r="A85" s="54"/>
      <c r="B85" s="160" t="s">
        <v>107</v>
      </c>
      <c r="C85" s="161">
        <v>2456</v>
      </c>
      <c r="D85" s="161">
        <v>1312</v>
      </c>
      <c r="E85" s="161">
        <v>1890</v>
      </c>
      <c r="F85" s="161">
        <v>3022</v>
      </c>
      <c r="G85" s="161">
        <v>2726</v>
      </c>
      <c r="H85" s="161">
        <v>2549</v>
      </c>
      <c r="I85" s="162">
        <f t="shared" si="68"/>
        <v>-6.4930300807043317E-2</v>
      </c>
      <c r="J85" s="163">
        <f t="shared" si="69"/>
        <v>3.7866449511400724E-2</v>
      </c>
      <c r="K85" s="162">
        <f t="shared" si="70"/>
        <v>8.2013365379356058E-3</v>
      </c>
      <c r="L85" s="161">
        <v>5972</v>
      </c>
      <c r="M85" s="161">
        <v>3742</v>
      </c>
      <c r="N85" s="161">
        <v>1689</v>
      </c>
      <c r="O85" s="161">
        <v>8517</v>
      </c>
      <c r="P85" s="161">
        <v>12205</v>
      </c>
      <c r="Q85" s="161">
        <v>18986</v>
      </c>
      <c r="R85" s="162">
        <f t="shared" si="71"/>
        <v>0.55559197050389186</v>
      </c>
      <c r="S85" s="163">
        <f t="shared" si="72"/>
        <v>2.179169457468185</v>
      </c>
      <c r="T85" s="162">
        <f t="shared" si="73"/>
        <v>1.3170435957662591E-2</v>
      </c>
      <c r="U85" s="161">
        <v>8428</v>
      </c>
      <c r="V85" s="161">
        <v>3579</v>
      </c>
      <c r="W85" s="161">
        <v>11539</v>
      </c>
      <c r="X85" s="161">
        <v>14931</v>
      </c>
      <c r="Y85" s="161">
        <v>21535</v>
      </c>
      <c r="Z85" s="162">
        <f t="shared" si="74"/>
        <v>0.44230125242783469</v>
      </c>
      <c r="AA85" s="163">
        <f t="shared" si="67"/>
        <v>1.555173232083531</v>
      </c>
      <c r="AB85" s="162">
        <f t="shared" si="75"/>
        <v>1.2289106436159134E-2</v>
      </c>
    </row>
    <row r="86" spans="1:28" x14ac:dyDescent="0.25">
      <c r="A86" s="54"/>
      <c r="B86" s="160" t="s">
        <v>114</v>
      </c>
      <c r="C86" s="161">
        <v>715</v>
      </c>
      <c r="D86" s="161">
        <v>223</v>
      </c>
      <c r="E86" s="161">
        <v>36</v>
      </c>
      <c r="F86" s="161">
        <v>618</v>
      </c>
      <c r="G86" s="161">
        <v>530</v>
      </c>
      <c r="H86" s="161">
        <v>687</v>
      </c>
      <c r="I86" s="162">
        <f t="shared" si="68"/>
        <v>0.29622641509433967</v>
      </c>
      <c r="J86" s="163">
        <f t="shared" si="69"/>
        <v>-3.9160839160839123E-2</v>
      </c>
      <c r="K86" s="162">
        <f t="shared" si="70"/>
        <v>2.2104033744848022E-3</v>
      </c>
      <c r="L86" s="161">
        <v>1401</v>
      </c>
      <c r="M86" s="161">
        <v>951</v>
      </c>
      <c r="N86" s="161">
        <v>138</v>
      </c>
      <c r="O86" s="161">
        <v>1933</v>
      </c>
      <c r="P86" s="161">
        <v>1779</v>
      </c>
      <c r="Q86" s="161">
        <v>3258</v>
      </c>
      <c r="R86" s="162">
        <f t="shared" si="71"/>
        <v>0.83136593591905572</v>
      </c>
      <c r="S86" s="163">
        <f t="shared" si="72"/>
        <v>1.3254817987152032</v>
      </c>
      <c r="T86" s="162">
        <f t="shared" si="73"/>
        <v>2.260048475195656E-3</v>
      </c>
      <c r="U86" s="161">
        <v>2116</v>
      </c>
      <c r="V86" s="161">
        <v>174</v>
      </c>
      <c r="W86" s="161">
        <v>2551</v>
      </c>
      <c r="X86" s="161">
        <v>2309</v>
      </c>
      <c r="Y86" s="161">
        <v>3945</v>
      </c>
      <c r="Z86" s="162">
        <f t="shared" si="74"/>
        <v>0.70853183196188829</v>
      </c>
      <c r="AA86" s="163">
        <f t="shared" si="67"/>
        <v>0.86436672967863903</v>
      </c>
      <c r="AB86" s="162">
        <f t="shared" si="75"/>
        <v>2.2512433197421772E-3</v>
      </c>
    </row>
    <row r="87" spans="1:28" x14ac:dyDescent="0.25">
      <c r="A87" s="54"/>
      <c r="B87" s="160" t="s">
        <v>110</v>
      </c>
      <c r="C87" s="161">
        <v>493</v>
      </c>
      <c r="D87" s="161">
        <v>139</v>
      </c>
      <c r="E87" s="161">
        <v>163</v>
      </c>
      <c r="F87" s="161">
        <v>445</v>
      </c>
      <c r="G87" s="161">
        <v>337</v>
      </c>
      <c r="H87" s="161">
        <v>318</v>
      </c>
      <c r="I87" s="162">
        <f t="shared" si="68"/>
        <v>-5.6379821958456922E-2</v>
      </c>
      <c r="J87" s="163">
        <f t="shared" si="69"/>
        <v>-0.35496957403651119</v>
      </c>
      <c r="K87" s="162">
        <f t="shared" si="70"/>
        <v>1.0231561471414369E-3</v>
      </c>
      <c r="L87" s="161">
        <v>1732</v>
      </c>
      <c r="M87" s="161">
        <v>854</v>
      </c>
      <c r="N87" s="161">
        <v>189</v>
      </c>
      <c r="O87" s="161">
        <v>1740</v>
      </c>
      <c r="P87" s="161">
        <v>1770</v>
      </c>
      <c r="Q87" s="161">
        <v>2289</v>
      </c>
      <c r="R87" s="162">
        <f t="shared" si="71"/>
        <v>0.29322033898305078</v>
      </c>
      <c r="S87" s="163">
        <f t="shared" si="72"/>
        <v>0.32159353348729791</v>
      </c>
      <c r="T87" s="162">
        <f t="shared" si="73"/>
        <v>1.5878609452801892E-3</v>
      </c>
      <c r="U87" s="161">
        <v>2225</v>
      </c>
      <c r="V87" s="161">
        <v>352</v>
      </c>
      <c r="W87" s="161">
        <v>2185</v>
      </c>
      <c r="X87" s="161">
        <v>2107</v>
      </c>
      <c r="Y87" s="161">
        <v>2607</v>
      </c>
      <c r="Z87" s="162">
        <f t="shared" si="74"/>
        <v>0.23730422401518747</v>
      </c>
      <c r="AA87" s="163">
        <f t="shared" si="67"/>
        <v>0.17168539325842702</v>
      </c>
      <c r="AB87" s="162">
        <f t="shared" si="75"/>
        <v>1.4877037603467315E-3</v>
      </c>
    </row>
    <row r="88" spans="1:28" x14ac:dyDescent="0.25">
      <c r="A88" s="54"/>
      <c r="B88" s="160" t="s">
        <v>119</v>
      </c>
      <c r="C88" s="161">
        <v>530</v>
      </c>
      <c r="D88" s="161">
        <v>282</v>
      </c>
      <c r="E88" s="161">
        <v>26</v>
      </c>
      <c r="F88" s="161">
        <v>218</v>
      </c>
      <c r="G88" s="161">
        <v>271</v>
      </c>
      <c r="H88" s="161">
        <v>308</v>
      </c>
      <c r="I88" s="162">
        <f t="shared" si="68"/>
        <v>0.13653136531365306</v>
      </c>
      <c r="J88" s="163">
        <f t="shared" si="69"/>
        <v>-0.4188679245283019</v>
      </c>
      <c r="K88" s="162">
        <f t="shared" si="70"/>
        <v>9.9098142553321559E-4</v>
      </c>
      <c r="L88" s="161">
        <v>1831</v>
      </c>
      <c r="M88" s="161">
        <v>1406</v>
      </c>
      <c r="N88" s="161">
        <v>18</v>
      </c>
      <c r="O88" s="161">
        <v>1427</v>
      </c>
      <c r="P88" s="161">
        <v>2144</v>
      </c>
      <c r="Q88" s="161">
        <v>2062</v>
      </c>
      <c r="R88" s="162">
        <f t="shared" si="71"/>
        <v>-3.8246268656716431E-2</v>
      </c>
      <c r="S88" s="163">
        <f t="shared" si="72"/>
        <v>0.1261605679956308</v>
      </c>
      <c r="T88" s="162">
        <f t="shared" si="73"/>
        <v>1.4303928655167103E-3</v>
      </c>
      <c r="U88" s="161">
        <v>2361</v>
      </c>
      <c r="V88" s="161">
        <v>44</v>
      </c>
      <c r="W88" s="161">
        <v>1645</v>
      </c>
      <c r="X88" s="161">
        <v>2415</v>
      </c>
      <c r="Y88" s="161">
        <v>2370</v>
      </c>
      <c r="Z88" s="162">
        <f t="shared" si="74"/>
        <v>-1.8633540372670843E-2</v>
      </c>
      <c r="AA88" s="163">
        <f t="shared" si="67"/>
        <v>3.8119440914865521E-3</v>
      </c>
      <c r="AB88" s="162">
        <f t="shared" si="75"/>
        <v>1.352457963951574E-3</v>
      </c>
    </row>
    <row r="89" spans="1:28" x14ac:dyDescent="0.25">
      <c r="A89" s="54"/>
      <c r="B89" s="160" t="s">
        <v>122</v>
      </c>
      <c r="C89" s="161">
        <v>1440</v>
      </c>
      <c r="D89" s="161">
        <v>378</v>
      </c>
      <c r="E89" s="161">
        <v>88</v>
      </c>
      <c r="F89" s="161">
        <v>376</v>
      </c>
      <c r="G89" s="161">
        <v>351</v>
      </c>
      <c r="H89" s="161">
        <v>345</v>
      </c>
      <c r="I89" s="162">
        <f t="shared" si="68"/>
        <v>-1.7094017094017144E-2</v>
      </c>
      <c r="J89" s="163">
        <f t="shared" si="69"/>
        <v>-0.76041666666666663</v>
      </c>
      <c r="K89" s="162">
        <f t="shared" si="70"/>
        <v>1.1100278954836343E-3</v>
      </c>
      <c r="L89" s="161">
        <v>2323</v>
      </c>
      <c r="M89" s="161">
        <v>1875</v>
      </c>
      <c r="N89" s="161">
        <v>80</v>
      </c>
      <c r="O89" s="161">
        <v>1002</v>
      </c>
      <c r="P89" s="161">
        <v>2069</v>
      </c>
      <c r="Q89" s="161">
        <v>2535</v>
      </c>
      <c r="R89" s="162">
        <f t="shared" si="71"/>
        <v>0.22522957950700828</v>
      </c>
      <c r="S89" s="163">
        <f t="shared" si="72"/>
        <v>9.1261300043047777E-2</v>
      </c>
      <c r="T89" s="162">
        <f t="shared" si="73"/>
        <v>1.7585091726890693E-3</v>
      </c>
      <c r="U89" s="161">
        <v>3763</v>
      </c>
      <c r="V89" s="161">
        <v>168</v>
      </c>
      <c r="W89" s="161">
        <v>1378</v>
      </c>
      <c r="X89" s="161">
        <v>2420</v>
      </c>
      <c r="Y89" s="161">
        <v>2880</v>
      </c>
      <c r="Z89" s="162">
        <f t="shared" si="74"/>
        <v>0.19008264462809921</v>
      </c>
      <c r="AA89" s="163">
        <f t="shared" si="67"/>
        <v>-0.23465320223226149</v>
      </c>
      <c r="AB89" s="162">
        <f t="shared" si="75"/>
        <v>1.6434932220171026E-3</v>
      </c>
    </row>
    <row r="90" spans="1:28" x14ac:dyDescent="0.25">
      <c r="A90" s="54"/>
      <c r="B90" s="166" t="s">
        <v>136</v>
      </c>
      <c r="C90" s="167">
        <f t="shared" ref="C90:H90" si="76">C82-SUM(C83:C89)</f>
        <v>13342</v>
      </c>
      <c r="D90" s="167">
        <f t="shared" si="76"/>
        <v>6609</v>
      </c>
      <c r="E90" s="167">
        <f t="shared" si="76"/>
        <v>2192</v>
      </c>
      <c r="F90" s="167">
        <f t="shared" si="76"/>
        <v>10641</v>
      </c>
      <c r="G90" s="167">
        <f t="shared" si="76"/>
        <v>9160</v>
      </c>
      <c r="H90" s="167">
        <f t="shared" si="76"/>
        <v>11344</v>
      </c>
      <c r="I90" s="168">
        <f t="shared" si="68"/>
        <v>0.23842794759825336</v>
      </c>
      <c r="J90" s="169">
        <f t="shared" si="69"/>
        <v>-0.1497526607704992</v>
      </c>
      <c r="K90" s="168">
        <f t="shared" si="70"/>
        <v>3.6499004192366229E-2</v>
      </c>
      <c r="L90" s="167">
        <f t="shared" ref="L90:Q90" si="77">L82-SUM(L83:L89)</f>
        <v>25500</v>
      </c>
      <c r="M90" s="167">
        <f t="shared" si="77"/>
        <v>14338</v>
      </c>
      <c r="N90" s="167">
        <f t="shared" si="77"/>
        <v>4820</v>
      </c>
      <c r="O90" s="167">
        <f t="shared" si="77"/>
        <v>24625</v>
      </c>
      <c r="P90" s="167">
        <f t="shared" si="77"/>
        <v>34500</v>
      </c>
      <c r="Q90" s="167">
        <f t="shared" si="77"/>
        <v>42472</v>
      </c>
      <c r="R90" s="168">
        <f t="shared" si="71"/>
        <v>0.23107246376811585</v>
      </c>
      <c r="S90" s="169">
        <f t="shared" si="72"/>
        <v>0.66556862745098044</v>
      </c>
      <c r="T90" s="168">
        <f t="shared" si="73"/>
        <v>2.9462485831341281E-2</v>
      </c>
      <c r="U90" s="167">
        <f>U82-SUM(U83:U89)</f>
        <v>38842</v>
      </c>
      <c r="V90" s="167">
        <f>V82-SUM(V83:V89)</f>
        <v>7012</v>
      </c>
      <c r="W90" s="167">
        <f>W82-SUM(W83:W89)</f>
        <v>35266</v>
      </c>
      <c r="X90" s="167">
        <f>X82-SUM(X83:X89)</f>
        <v>43660</v>
      </c>
      <c r="Y90" s="167">
        <f>Y82-SUM(Y83:Y89)</f>
        <v>53816</v>
      </c>
      <c r="Z90" s="168">
        <f t="shared" si="74"/>
        <v>0.23261566651397159</v>
      </c>
      <c r="AA90" s="169">
        <f t="shared" si="67"/>
        <v>0.38551052983883416</v>
      </c>
      <c r="AB90" s="168">
        <f t="shared" si="75"/>
        <v>3.071049695696958E-2</v>
      </c>
    </row>
    <row r="91" spans="1:28" x14ac:dyDescent="0.25">
      <c r="A91" s="54"/>
      <c r="B91" s="151" t="s">
        <v>41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x14ac:dyDescent="0.25">
      <c r="A92" s="54"/>
      <c r="B92" s="152" t="s">
        <v>59</v>
      </c>
      <c r="C92" s="174">
        <f t="shared" ref="C92:H92" si="78">C93+C96</f>
        <v>5594</v>
      </c>
      <c r="D92" s="174">
        <f t="shared" si="78"/>
        <v>4061</v>
      </c>
      <c r="E92" s="174">
        <f t="shared" si="78"/>
        <v>0</v>
      </c>
      <c r="F92" s="174">
        <f t="shared" si="78"/>
        <v>969</v>
      </c>
      <c r="G92" s="174">
        <f t="shared" si="78"/>
        <v>3547</v>
      </c>
      <c r="H92" s="174">
        <f t="shared" si="78"/>
        <v>3434</v>
      </c>
      <c r="I92" s="175">
        <f>IFERROR(H92/G92-1,"-")</f>
        <v>-3.1857908091344811E-2</v>
      </c>
      <c r="J92" s="175">
        <f>IFERROR(H92/C92-1,"-")</f>
        <v>-0.38612799427958522</v>
      </c>
      <c r="K92" s="175">
        <f>H92/H$8</f>
        <v>1.1048799400263189E-2</v>
      </c>
      <c r="L92" s="174">
        <f t="shared" ref="L92:Q92" si="79">L93+L96</f>
        <v>17464</v>
      </c>
      <c r="M92" s="174">
        <f t="shared" si="79"/>
        <v>8693</v>
      </c>
      <c r="N92" s="174">
        <f t="shared" si="79"/>
        <v>0</v>
      </c>
      <c r="O92" s="174">
        <f t="shared" si="79"/>
        <v>6738</v>
      </c>
      <c r="P92" s="174">
        <f t="shared" si="79"/>
        <v>22955</v>
      </c>
      <c r="Q92" s="174">
        <f t="shared" si="79"/>
        <v>21800</v>
      </c>
      <c r="R92" s="175">
        <f>IFERROR(Q92/P92-1,"-")</f>
        <v>-5.0315835329993508E-2</v>
      </c>
      <c r="S92" s="175">
        <f>IFERROR(Q92/L92-1,"-")</f>
        <v>0.24828218048557038</v>
      </c>
      <c r="T92" s="175">
        <f>Q92/Q$8</f>
        <v>1.5122485193144658E-2</v>
      </c>
      <c r="U92" s="174">
        <f>U93+U96</f>
        <v>23058</v>
      </c>
      <c r="V92" s="174">
        <f>V93+V96</f>
        <v>9308</v>
      </c>
      <c r="W92" s="174">
        <f>W93+W96</f>
        <v>20151</v>
      </c>
      <c r="X92" s="174">
        <f>X93+X96</f>
        <v>26502</v>
      </c>
      <c r="Y92" s="174">
        <f>Y93+Y96</f>
        <v>25234</v>
      </c>
      <c r="Z92" s="175">
        <f>IFERROR(Y92/X92-1,"-")</f>
        <v>-4.7845445626745198E-2</v>
      </c>
      <c r="AA92" s="175">
        <f t="shared" ref="AA92:AA104" si="80">IFERROR(Y92/U92-1,"-")</f>
        <v>9.4370717321536901E-2</v>
      </c>
      <c r="AB92" s="175">
        <f>Y92/Y$8</f>
        <v>1.439996804318735E-2</v>
      </c>
    </row>
    <row r="93" spans="1:28" x14ac:dyDescent="0.25">
      <c r="A93" s="54"/>
      <c r="B93" s="155" t="s">
        <v>88</v>
      </c>
      <c r="C93" s="156">
        <v>3855</v>
      </c>
      <c r="D93" s="156">
        <v>2731</v>
      </c>
      <c r="E93" s="156">
        <v>0</v>
      </c>
      <c r="F93" s="156">
        <v>766</v>
      </c>
      <c r="G93" s="156">
        <v>2319</v>
      </c>
      <c r="H93" s="156">
        <v>2369</v>
      </c>
      <c r="I93" s="157">
        <f>IFERROR(H93/G93-1,"-")</f>
        <v>2.1561017680034489E-2</v>
      </c>
      <c r="J93" s="158">
        <f>IFERROR(H93/C93-1,"-")</f>
        <v>-0.38547341115434497</v>
      </c>
      <c r="K93" s="157">
        <f>H93/H$8</f>
        <v>7.6221915489876222E-3</v>
      </c>
      <c r="L93" s="156">
        <v>10200</v>
      </c>
      <c r="M93" s="156">
        <v>4723</v>
      </c>
      <c r="N93" s="156">
        <v>0</v>
      </c>
      <c r="O93" s="156">
        <v>4334</v>
      </c>
      <c r="P93" s="156">
        <v>14317</v>
      </c>
      <c r="Q93" s="156">
        <v>11519</v>
      </c>
      <c r="R93" s="157">
        <f>IFERROR(Q93/P93-1,"-")</f>
        <v>-0.195432003911434</v>
      </c>
      <c r="S93" s="158">
        <f>IFERROR(Q93/L93-1,"-")</f>
        <v>0.12931372549019615</v>
      </c>
      <c r="T93" s="157">
        <f>Q93/Q$8</f>
        <v>7.9906379330198767E-3</v>
      </c>
      <c r="U93" s="156">
        <v>14055</v>
      </c>
      <c r="V93" s="156">
        <v>5503</v>
      </c>
      <c r="W93" s="156">
        <v>11803</v>
      </c>
      <c r="X93" s="156">
        <v>16636</v>
      </c>
      <c r="Y93" s="156">
        <v>13888</v>
      </c>
      <c r="Z93" s="157">
        <f>IFERROR(Y93/X93-1,"-")</f>
        <v>-0.16518393844674195</v>
      </c>
      <c r="AA93" s="158">
        <f t="shared" si="80"/>
        <v>-1.1881892564923557E-2</v>
      </c>
      <c r="AB93" s="157">
        <f>Y93/Y$8</f>
        <v>7.9252895372824723E-3</v>
      </c>
    </row>
    <row r="94" spans="1:28" x14ac:dyDescent="0.25">
      <c r="A94" s="54"/>
      <c r="B94" s="160" t="s">
        <v>94</v>
      </c>
      <c r="C94" s="161">
        <v>2797</v>
      </c>
      <c r="D94" s="161">
        <v>2063</v>
      </c>
      <c r="E94" s="161">
        <v>0</v>
      </c>
      <c r="F94" s="161">
        <v>557</v>
      </c>
      <c r="G94" s="161">
        <v>1624</v>
      </c>
      <c r="H94" s="161">
        <v>1648</v>
      </c>
      <c r="I94" s="162">
        <f>IFERROR(H94/G94-1,"-")</f>
        <v>1.4778325123152802E-2</v>
      </c>
      <c r="J94" s="163">
        <f>IFERROR(H94/C94-1,"-")</f>
        <v>-0.41079728280300321</v>
      </c>
      <c r="K94" s="162">
        <f>H94/H$8</f>
        <v>5.3023941210348681E-3</v>
      </c>
      <c r="L94" s="161">
        <v>3778</v>
      </c>
      <c r="M94" s="161">
        <v>2176</v>
      </c>
      <c r="N94" s="161">
        <v>0</v>
      </c>
      <c r="O94" s="161">
        <v>1858</v>
      </c>
      <c r="P94" s="161">
        <v>3513</v>
      </c>
      <c r="Q94" s="161">
        <v>2300</v>
      </c>
      <c r="R94" s="162">
        <f>IFERROR(Q94/P94-1,"-")</f>
        <v>-0.34528892684315404</v>
      </c>
      <c r="S94" s="163">
        <f>IFERROR(Q94/L94-1,"-")</f>
        <v>-0.39121228163049238</v>
      </c>
      <c r="T94" s="162">
        <f>Q94/Q$8</f>
        <v>1.5954915570748952E-3</v>
      </c>
      <c r="U94" s="161">
        <v>6575</v>
      </c>
      <c r="V94" s="161">
        <v>3153</v>
      </c>
      <c r="W94" s="161">
        <v>5649</v>
      </c>
      <c r="X94" s="161">
        <v>5137</v>
      </c>
      <c r="Y94" s="161">
        <v>3948</v>
      </c>
      <c r="Z94" s="162">
        <f>IFERROR(Y94/X94-1,"-")</f>
        <v>-0.23145804944520143</v>
      </c>
      <c r="AA94" s="163">
        <f t="shared" si="80"/>
        <v>-0.39954372623574141</v>
      </c>
      <c r="AB94" s="162">
        <f>Y94/Y$8</f>
        <v>2.2529552918484448E-3</v>
      </c>
    </row>
    <row r="95" spans="1:28" x14ac:dyDescent="0.25">
      <c r="A95" s="54"/>
      <c r="B95" s="160" t="s">
        <v>91</v>
      </c>
      <c r="C95" s="161">
        <v>1058</v>
      </c>
      <c r="D95" s="161">
        <v>668</v>
      </c>
      <c r="E95" s="161">
        <v>0</v>
      </c>
      <c r="F95" s="161">
        <v>209</v>
      </c>
      <c r="G95" s="161">
        <v>695</v>
      </c>
      <c r="H95" s="161">
        <v>721</v>
      </c>
      <c r="I95" s="162">
        <f>IFERROR(H95/G95-1,"-")</f>
        <v>3.7410071942445944E-2</v>
      </c>
      <c r="J95" s="163">
        <f>IFERROR(H95/C95-1,"-")</f>
        <v>-0.31852551984877131</v>
      </c>
      <c r="K95" s="162">
        <f>H95/H$8</f>
        <v>2.3197974279527546E-3</v>
      </c>
      <c r="L95" s="161">
        <v>6422</v>
      </c>
      <c r="M95" s="161">
        <v>2547</v>
      </c>
      <c r="N95" s="161">
        <v>0</v>
      </c>
      <c r="O95" s="161">
        <v>2476</v>
      </c>
      <c r="P95" s="161">
        <v>10804</v>
      </c>
      <c r="Q95" s="161">
        <v>9219</v>
      </c>
      <c r="R95" s="162">
        <f>IFERROR(Q95/P95-1,"-")</f>
        <v>-0.14670492410218439</v>
      </c>
      <c r="S95" s="163">
        <f>IFERROR(Q95/L95-1,"-")</f>
        <v>0.43553410152600436</v>
      </c>
      <c r="T95" s="162">
        <f>Q95/Q$8</f>
        <v>6.3951463759449817E-3</v>
      </c>
      <c r="U95" s="161">
        <v>7480</v>
      </c>
      <c r="V95" s="161">
        <v>2350</v>
      </c>
      <c r="W95" s="161">
        <v>6154</v>
      </c>
      <c r="X95" s="161">
        <v>11499</v>
      </c>
      <c r="Y95" s="161">
        <v>9940</v>
      </c>
      <c r="Z95" s="162">
        <f>IFERROR(Y95/X95-1,"-")</f>
        <v>-0.1355770066962344</v>
      </c>
      <c r="AA95" s="163">
        <f t="shared" si="80"/>
        <v>0.32887700534759357</v>
      </c>
      <c r="AB95" s="162">
        <f>Y95/Y$8</f>
        <v>5.6723342454340275E-3</v>
      </c>
    </row>
    <row r="96" spans="1:28" x14ac:dyDescent="0.25">
      <c r="A96" s="54"/>
      <c r="B96" s="155" t="s">
        <v>98</v>
      </c>
      <c r="C96" s="156">
        <v>1739</v>
      </c>
      <c r="D96" s="156">
        <v>1330</v>
      </c>
      <c r="E96" s="156">
        <v>0</v>
      </c>
      <c r="F96" s="156">
        <v>203</v>
      </c>
      <c r="G96" s="156">
        <v>1228</v>
      </c>
      <c r="H96" s="156">
        <v>1065</v>
      </c>
      <c r="I96" s="157">
        <f>IFERROR(H96/G96-1,"-")</f>
        <v>-0.13273615635179148</v>
      </c>
      <c r="J96" s="158">
        <f>IFERROR(H96/C96-1,"-")</f>
        <v>-0.38757906843013223</v>
      </c>
      <c r="K96" s="157">
        <f>H96/H$8</f>
        <v>3.4266078512755669E-3</v>
      </c>
      <c r="L96" s="156">
        <v>7264</v>
      </c>
      <c r="M96" s="156">
        <v>3970</v>
      </c>
      <c r="N96" s="156">
        <v>0</v>
      </c>
      <c r="O96" s="156">
        <v>2404</v>
      </c>
      <c r="P96" s="156">
        <v>8638</v>
      </c>
      <c r="Q96" s="156">
        <v>10281</v>
      </c>
      <c r="R96" s="157">
        <f>IFERROR(Q96/P96-1,"-")</f>
        <v>0.19020606621903213</v>
      </c>
      <c r="S96" s="158">
        <f>IFERROR(Q96/L96-1,"-")</f>
        <v>0.4153359030837005</v>
      </c>
      <c r="T96" s="157">
        <f>Q96/Q$8</f>
        <v>7.1318472601247813E-3</v>
      </c>
      <c r="U96" s="156">
        <v>9003</v>
      </c>
      <c r="V96" s="156">
        <v>3805</v>
      </c>
      <c r="W96" s="156">
        <v>8348</v>
      </c>
      <c r="X96" s="156">
        <v>9866</v>
      </c>
      <c r="Y96" s="156">
        <v>11346</v>
      </c>
      <c r="Z96" s="157">
        <f>IFERROR(Y96/X96-1,"-")</f>
        <v>0.1500101358199879</v>
      </c>
      <c r="AA96" s="158">
        <f t="shared" si="80"/>
        <v>0.26024658447184268</v>
      </c>
      <c r="AB96" s="157">
        <f>Y96/Y$8</f>
        <v>6.4746785059048772E-3</v>
      </c>
    </row>
    <row r="97" spans="1:28" s="54" customFormat="1" x14ac:dyDescent="0.25">
      <c r="B97" s="160" t="s">
        <v>101</v>
      </c>
      <c r="C97" s="161">
        <v>86</v>
      </c>
      <c r="D97" s="161">
        <v>79</v>
      </c>
      <c r="E97" s="161">
        <v>0</v>
      </c>
      <c r="F97" s="161">
        <v>5</v>
      </c>
      <c r="G97" s="161">
        <v>62</v>
      </c>
      <c r="H97" s="161">
        <v>86</v>
      </c>
      <c r="I97" s="162">
        <f t="shared" ref="I97:I104" si="81">IFERROR(H97/G97-1,"-")</f>
        <v>0.38709677419354849</v>
      </c>
      <c r="J97" s="163">
        <f t="shared" ref="J97:J104" si="82">IFERROR(H97/C97-1,"-")</f>
        <v>0</v>
      </c>
      <c r="K97" s="162">
        <f t="shared" ref="K97:K104" si="83">H97/H$8</f>
        <v>2.7670260583070308E-4</v>
      </c>
      <c r="L97" s="161">
        <v>1240</v>
      </c>
      <c r="M97" s="161">
        <v>915</v>
      </c>
      <c r="N97" s="161">
        <v>0</v>
      </c>
      <c r="O97" s="161">
        <v>267</v>
      </c>
      <c r="P97" s="161">
        <v>1375</v>
      </c>
      <c r="Q97" s="161">
        <v>1659</v>
      </c>
      <c r="R97" s="162">
        <f t="shared" ref="R97:R104" si="84">IFERROR(Q97/P97-1,"-")</f>
        <v>0.20654545454545459</v>
      </c>
      <c r="S97" s="163">
        <f t="shared" ref="S97:S104" si="85">IFERROR(Q97/L97-1,"-")</f>
        <v>0.3379032258064516</v>
      </c>
      <c r="T97" s="162">
        <f t="shared" ref="T97:T104" si="86">Q97/Q$8</f>
        <v>1.1508349970379352E-3</v>
      </c>
      <c r="U97" s="161">
        <v>1326</v>
      </c>
      <c r="V97" s="161">
        <v>120</v>
      </c>
      <c r="W97" s="161">
        <v>1187</v>
      </c>
      <c r="X97" s="161">
        <v>1437</v>
      </c>
      <c r="Y97" s="161">
        <v>1745</v>
      </c>
      <c r="Z97" s="162">
        <f t="shared" ref="Z97:Z104" si="87">IFERROR(Y97/X97-1,"-")</f>
        <v>0.21433542101600556</v>
      </c>
      <c r="AA97" s="163">
        <f t="shared" si="80"/>
        <v>0.31598793363499245</v>
      </c>
      <c r="AB97" s="162">
        <f t="shared" ref="AB97:AB104" si="88">Y97/Y$8</f>
        <v>9.957971084791125E-4</v>
      </c>
    </row>
    <row r="98" spans="1:28" s="54" customFormat="1" x14ac:dyDescent="0.25">
      <c r="B98" s="160" t="s">
        <v>104</v>
      </c>
      <c r="C98" s="161">
        <v>269</v>
      </c>
      <c r="D98" s="161">
        <v>299</v>
      </c>
      <c r="E98" s="161">
        <v>0</v>
      </c>
      <c r="F98" s="161">
        <v>37</v>
      </c>
      <c r="G98" s="161">
        <v>157</v>
      </c>
      <c r="H98" s="161">
        <v>187</v>
      </c>
      <c r="I98" s="162">
        <f t="shared" si="81"/>
        <v>0.19108280254777066</v>
      </c>
      <c r="J98" s="163">
        <f t="shared" si="82"/>
        <v>-0.30483271375464682</v>
      </c>
      <c r="K98" s="162">
        <f t="shared" si="83"/>
        <v>6.0166729407373797E-4</v>
      </c>
      <c r="L98" s="161">
        <v>1821</v>
      </c>
      <c r="M98" s="161">
        <v>772</v>
      </c>
      <c r="N98" s="161">
        <v>0</v>
      </c>
      <c r="O98" s="161">
        <v>505</v>
      </c>
      <c r="P98" s="161">
        <v>1739</v>
      </c>
      <c r="Q98" s="161">
        <v>2148</v>
      </c>
      <c r="R98" s="162">
        <f t="shared" si="84"/>
        <v>0.23519263944795865</v>
      </c>
      <c r="S98" s="163">
        <f t="shared" si="85"/>
        <v>0.17957166392092261</v>
      </c>
      <c r="T98" s="162">
        <f t="shared" si="86"/>
        <v>1.4900503759116847E-3</v>
      </c>
      <c r="U98" s="161">
        <v>2090</v>
      </c>
      <c r="V98" s="161">
        <v>553</v>
      </c>
      <c r="W98" s="161">
        <v>1672</v>
      </c>
      <c r="X98" s="161">
        <v>1896</v>
      </c>
      <c r="Y98" s="161">
        <v>2335</v>
      </c>
      <c r="Z98" s="162">
        <f t="shared" si="87"/>
        <v>0.23154008438818563</v>
      </c>
      <c r="AA98" s="163">
        <f t="shared" si="80"/>
        <v>0.11722488038277512</v>
      </c>
      <c r="AB98" s="162">
        <f t="shared" si="88"/>
        <v>1.3324849560451162E-3</v>
      </c>
    </row>
    <row r="99" spans="1:28" x14ac:dyDescent="0.25">
      <c r="A99" s="54"/>
      <c r="B99" s="160" t="s">
        <v>107</v>
      </c>
      <c r="C99" s="161">
        <v>635</v>
      </c>
      <c r="D99" s="161">
        <v>539</v>
      </c>
      <c r="E99" s="161">
        <v>0</v>
      </c>
      <c r="F99" s="161">
        <v>80</v>
      </c>
      <c r="G99" s="161">
        <v>506</v>
      </c>
      <c r="H99" s="161">
        <v>354</v>
      </c>
      <c r="I99" s="162">
        <f t="shared" si="81"/>
        <v>-0.30039525691699609</v>
      </c>
      <c r="J99" s="163">
        <f t="shared" si="82"/>
        <v>-0.44251968503937011</v>
      </c>
      <c r="K99" s="162">
        <f t="shared" si="83"/>
        <v>1.1389851449310334E-3</v>
      </c>
      <c r="L99" s="161">
        <v>1197</v>
      </c>
      <c r="M99" s="161">
        <v>622</v>
      </c>
      <c r="N99" s="161">
        <v>0</v>
      </c>
      <c r="O99" s="161">
        <v>481</v>
      </c>
      <c r="P99" s="161">
        <v>1461</v>
      </c>
      <c r="Q99" s="161">
        <v>1610</v>
      </c>
      <c r="R99" s="162">
        <f t="shared" si="84"/>
        <v>0.10198494182067086</v>
      </c>
      <c r="S99" s="163">
        <f t="shared" si="85"/>
        <v>0.34502923976608191</v>
      </c>
      <c r="T99" s="162">
        <f t="shared" si="86"/>
        <v>1.1168440899524267E-3</v>
      </c>
      <c r="U99" s="161">
        <v>1832</v>
      </c>
      <c r="V99" s="161">
        <v>1690</v>
      </c>
      <c r="W99" s="161">
        <v>1657</v>
      </c>
      <c r="X99" s="161">
        <v>1967</v>
      </c>
      <c r="Y99" s="161">
        <v>1964</v>
      </c>
      <c r="Z99" s="162">
        <f t="shared" si="87"/>
        <v>-1.5251652262328053E-3</v>
      </c>
      <c r="AA99" s="163">
        <f t="shared" si="80"/>
        <v>7.2052401746724781E-2</v>
      </c>
      <c r="AB99" s="162">
        <f t="shared" si="88"/>
        <v>1.1207710722366631E-3</v>
      </c>
    </row>
    <row r="100" spans="1:28" x14ac:dyDescent="0.25">
      <c r="A100" s="54"/>
      <c r="B100" s="160" t="s">
        <v>114</v>
      </c>
      <c r="C100" s="161">
        <v>40</v>
      </c>
      <c r="D100" s="161">
        <v>55</v>
      </c>
      <c r="E100" s="161">
        <v>0</v>
      </c>
      <c r="F100" s="161">
        <v>6</v>
      </c>
      <c r="G100" s="161">
        <v>17</v>
      </c>
      <c r="H100" s="161">
        <v>55</v>
      </c>
      <c r="I100" s="162">
        <f t="shared" si="81"/>
        <v>2.2352941176470589</v>
      </c>
      <c r="J100" s="163">
        <f t="shared" si="82"/>
        <v>0.375</v>
      </c>
      <c r="K100" s="162">
        <f t="shared" si="83"/>
        <v>1.7696096884521707E-4</v>
      </c>
      <c r="L100" s="161">
        <v>253</v>
      </c>
      <c r="M100" s="161">
        <v>210</v>
      </c>
      <c r="N100" s="161">
        <v>0</v>
      </c>
      <c r="O100" s="161">
        <v>179</v>
      </c>
      <c r="P100" s="161">
        <v>484</v>
      </c>
      <c r="Q100" s="161">
        <v>507</v>
      </c>
      <c r="R100" s="162">
        <f t="shared" si="84"/>
        <v>4.7520661157024691E-2</v>
      </c>
      <c r="S100" s="163">
        <f t="shared" si="85"/>
        <v>1.0039525691699605</v>
      </c>
      <c r="T100" s="162">
        <f t="shared" si="86"/>
        <v>3.5170183453781385E-4</v>
      </c>
      <c r="U100" s="161">
        <v>293</v>
      </c>
      <c r="V100" s="161">
        <v>67</v>
      </c>
      <c r="W100" s="161">
        <v>587</v>
      </c>
      <c r="X100" s="161">
        <v>501</v>
      </c>
      <c r="Y100" s="161">
        <v>562</v>
      </c>
      <c r="Z100" s="162">
        <f t="shared" si="87"/>
        <v>0.12175648702594821</v>
      </c>
      <c r="AA100" s="163">
        <f t="shared" si="80"/>
        <v>0.91808873720136508</v>
      </c>
      <c r="AB100" s="162">
        <f t="shared" si="88"/>
        <v>3.207094412408374E-4</v>
      </c>
    </row>
    <row r="101" spans="1:28" x14ac:dyDescent="0.25">
      <c r="A101" s="54"/>
      <c r="B101" s="160" t="s">
        <v>110</v>
      </c>
      <c r="C101" s="161">
        <v>50</v>
      </c>
      <c r="D101" s="161">
        <v>30</v>
      </c>
      <c r="E101" s="161">
        <v>0</v>
      </c>
      <c r="F101" s="161">
        <v>0</v>
      </c>
      <c r="G101" s="161">
        <v>56</v>
      </c>
      <c r="H101" s="161">
        <v>29</v>
      </c>
      <c r="I101" s="162">
        <f t="shared" si="81"/>
        <v>-0.4821428571428571</v>
      </c>
      <c r="J101" s="163">
        <f t="shared" si="82"/>
        <v>-0.42000000000000004</v>
      </c>
      <c r="K101" s="162">
        <f t="shared" si="83"/>
        <v>9.330669266384172E-5</v>
      </c>
      <c r="L101" s="161">
        <v>215</v>
      </c>
      <c r="M101" s="161">
        <v>102</v>
      </c>
      <c r="N101" s="161">
        <v>0</v>
      </c>
      <c r="O101" s="161">
        <v>92</v>
      </c>
      <c r="P101" s="161">
        <v>205</v>
      </c>
      <c r="Q101" s="161">
        <v>466</v>
      </c>
      <c r="R101" s="162">
        <f t="shared" si="84"/>
        <v>1.2731707317073169</v>
      </c>
      <c r="S101" s="163">
        <f t="shared" si="85"/>
        <v>1.1674418604651162</v>
      </c>
      <c r="T101" s="162">
        <f t="shared" si="86"/>
        <v>3.2326046330300048E-4</v>
      </c>
      <c r="U101" s="161">
        <v>265</v>
      </c>
      <c r="V101" s="161">
        <v>129</v>
      </c>
      <c r="W101" s="161">
        <v>342</v>
      </c>
      <c r="X101" s="161">
        <v>261</v>
      </c>
      <c r="Y101" s="161">
        <v>495</v>
      </c>
      <c r="Z101" s="162">
        <f t="shared" si="87"/>
        <v>0.89655172413793105</v>
      </c>
      <c r="AA101" s="163">
        <f t="shared" si="80"/>
        <v>0.86792452830188682</v>
      </c>
      <c r="AB101" s="162">
        <f t="shared" si="88"/>
        <v>2.8247539753418951E-4</v>
      </c>
    </row>
    <row r="102" spans="1:28" x14ac:dyDescent="0.25">
      <c r="A102" s="54"/>
      <c r="B102" s="160" t="s">
        <v>119</v>
      </c>
      <c r="C102" s="161">
        <v>24</v>
      </c>
      <c r="D102" s="161">
        <v>22</v>
      </c>
      <c r="E102" s="161">
        <v>0</v>
      </c>
      <c r="F102" s="161">
        <v>0</v>
      </c>
      <c r="G102" s="161">
        <v>6</v>
      </c>
      <c r="H102" s="161">
        <v>14</v>
      </c>
      <c r="I102" s="162">
        <f t="shared" si="81"/>
        <v>1.3333333333333335</v>
      </c>
      <c r="J102" s="163">
        <f t="shared" si="82"/>
        <v>-0.41666666666666663</v>
      </c>
      <c r="K102" s="162">
        <f t="shared" si="83"/>
        <v>4.5044610251509798E-5</v>
      </c>
      <c r="L102" s="161">
        <v>71</v>
      </c>
      <c r="M102" s="161">
        <v>90</v>
      </c>
      <c r="N102" s="161">
        <v>0</v>
      </c>
      <c r="O102" s="161">
        <v>16</v>
      </c>
      <c r="P102" s="161">
        <v>79</v>
      </c>
      <c r="Q102" s="161">
        <v>90</v>
      </c>
      <c r="R102" s="162">
        <f t="shared" si="84"/>
        <v>0.139240506329114</v>
      </c>
      <c r="S102" s="163">
        <f t="shared" si="85"/>
        <v>0.26760563380281699</v>
      </c>
      <c r="T102" s="162">
        <f t="shared" si="86"/>
        <v>6.2432278320321991E-5</v>
      </c>
      <c r="U102" s="161">
        <v>95</v>
      </c>
      <c r="V102" s="161">
        <v>17</v>
      </c>
      <c r="W102" s="161">
        <v>175</v>
      </c>
      <c r="X102" s="161">
        <v>85</v>
      </c>
      <c r="Y102" s="161">
        <v>104</v>
      </c>
      <c r="Z102" s="162">
        <f t="shared" si="87"/>
        <v>0.22352941176470598</v>
      </c>
      <c r="AA102" s="163">
        <f t="shared" si="80"/>
        <v>9.473684210526323E-2</v>
      </c>
      <c r="AB102" s="162">
        <f t="shared" si="88"/>
        <v>5.9348366350617596E-5</v>
      </c>
    </row>
    <row r="103" spans="1:28" x14ac:dyDescent="0.25">
      <c r="A103" s="54"/>
      <c r="B103" s="160" t="s">
        <v>122</v>
      </c>
      <c r="C103" s="161">
        <v>37</v>
      </c>
      <c r="D103" s="161">
        <v>0</v>
      </c>
      <c r="E103" s="161">
        <v>0</v>
      </c>
      <c r="F103" s="161">
        <v>0</v>
      </c>
      <c r="G103" s="161">
        <v>0</v>
      </c>
      <c r="H103" s="161">
        <v>11</v>
      </c>
      <c r="I103" s="162" t="str">
        <f t="shared" si="81"/>
        <v>-</v>
      </c>
      <c r="J103" s="163">
        <f t="shared" si="82"/>
        <v>-0.70270270270270263</v>
      </c>
      <c r="K103" s="162">
        <f t="shared" si="83"/>
        <v>3.5392193769043416E-5</v>
      </c>
      <c r="L103" s="161">
        <v>68</v>
      </c>
      <c r="M103" s="161">
        <v>61</v>
      </c>
      <c r="N103" s="161">
        <v>0</v>
      </c>
      <c r="O103" s="161">
        <v>8</v>
      </c>
      <c r="P103" s="161">
        <v>146</v>
      </c>
      <c r="Q103" s="161">
        <v>254</v>
      </c>
      <c r="R103" s="162">
        <f t="shared" si="84"/>
        <v>0.73972602739726034</v>
      </c>
      <c r="S103" s="163">
        <f t="shared" si="85"/>
        <v>2.7352941176470589</v>
      </c>
      <c r="T103" s="162">
        <f t="shared" si="86"/>
        <v>1.7619776325957537E-4</v>
      </c>
      <c r="U103" s="161">
        <v>105</v>
      </c>
      <c r="V103" s="161">
        <v>37</v>
      </c>
      <c r="W103" s="161">
        <v>77</v>
      </c>
      <c r="X103" s="161">
        <v>146</v>
      </c>
      <c r="Y103" s="161">
        <v>265</v>
      </c>
      <c r="Z103" s="162">
        <f t="shared" si="87"/>
        <v>0.81506849315068486</v>
      </c>
      <c r="AA103" s="163">
        <f t="shared" si="80"/>
        <v>1.5238095238095237</v>
      </c>
      <c r="AB103" s="162">
        <f t="shared" si="88"/>
        <v>1.5122420272032367E-4</v>
      </c>
    </row>
    <row r="104" spans="1:28" x14ac:dyDescent="0.25">
      <c r="A104" s="54"/>
      <c r="B104" s="166" t="s">
        <v>136</v>
      </c>
      <c r="C104" s="167">
        <f t="shared" ref="C104:H104" si="89">C96-SUM(C97:C103)</f>
        <v>598</v>
      </c>
      <c r="D104" s="167">
        <f t="shared" si="89"/>
        <v>306</v>
      </c>
      <c r="E104" s="167">
        <f t="shared" si="89"/>
        <v>0</v>
      </c>
      <c r="F104" s="167">
        <f t="shared" si="89"/>
        <v>75</v>
      </c>
      <c r="G104" s="167">
        <f t="shared" si="89"/>
        <v>424</v>
      </c>
      <c r="H104" s="167">
        <f t="shared" si="89"/>
        <v>329</v>
      </c>
      <c r="I104" s="168">
        <f t="shared" si="81"/>
        <v>-0.22405660377358494</v>
      </c>
      <c r="J104" s="169">
        <f t="shared" si="82"/>
        <v>-0.44983277591973247</v>
      </c>
      <c r="K104" s="168">
        <f t="shared" si="83"/>
        <v>1.0585483409104803E-3</v>
      </c>
      <c r="L104" s="167">
        <f t="shared" ref="L104:Q104" si="90">L96-SUM(L97:L103)</f>
        <v>2399</v>
      </c>
      <c r="M104" s="167">
        <f t="shared" si="90"/>
        <v>1198</v>
      </c>
      <c r="N104" s="167">
        <f t="shared" si="90"/>
        <v>0</v>
      </c>
      <c r="O104" s="167">
        <f t="shared" si="90"/>
        <v>856</v>
      </c>
      <c r="P104" s="167">
        <f t="shared" si="90"/>
        <v>3149</v>
      </c>
      <c r="Q104" s="167">
        <f t="shared" si="90"/>
        <v>3547</v>
      </c>
      <c r="R104" s="168">
        <f t="shared" si="84"/>
        <v>0.12638932994601459</v>
      </c>
      <c r="S104" s="169">
        <f t="shared" si="85"/>
        <v>0.47853272196748642</v>
      </c>
      <c r="T104" s="168">
        <f t="shared" si="86"/>
        <v>2.4605254578020232E-3</v>
      </c>
      <c r="U104" s="167">
        <f>U96-SUM(U97:U103)</f>
        <v>2997</v>
      </c>
      <c r="V104" s="167">
        <f>V96-SUM(V97:V103)</f>
        <v>1192</v>
      </c>
      <c r="W104" s="167">
        <f>W96-SUM(W97:W103)</f>
        <v>2651</v>
      </c>
      <c r="X104" s="167">
        <f>X96-SUM(X97:X103)</f>
        <v>3573</v>
      </c>
      <c r="Y104" s="167">
        <f>Y96-SUM(Y97:Y103)</f>
        <v>3876</v>
      </c>
      <c r="Z104" s="168">
        <f t="shared" si="87"/>
        <v>8.4802686817800232E-2</v>
      </c>
      <c r="AA104" s="169">
        <f t="shared" si="80"/>
        <v>0.29329329329329323</v>
      </c>
      <c r="AB104" s="168">
        <f t="shared" si="88"/>
        <v>2.2118679612980171E-3</v>
      </c>
    </row>
    <row r="105" spans="1:28" x14ac:dyDescent="0.25">
      <c r="A105" s="54"/>
      <c r="B105" s="151" t="s">
        <v>42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x14ac:dyDescent="0.25">
      <c r="A106" s="54"/>
      <c r="B106" s="152" t="s">
        <v>59</v>
      </c>
      <c r="C106" s="174">
        <f t="shared" ref="C106:H106" si="91">C107+C110</f>
        <v>0</v>
      </c>
      <c r="D106" s="174">
        <f t="shared" si="91"/>
        <v>0</v>
      </c>
      <c r="E106" s="174">
        <f t="shared" si="91"/>
        <v>0</v>
      </c>
      <c r="F106" s="174">
        <f t="shared" si="91"/>
        <v>0</v>
      </c>
      <c r="G106" s="174">
        <f t="shared" si="91"/>
        <v>0</v>
      </c>
      <c r="H106" s="174">
        <f t="shared" si="91"/>
        <v>0</v>
      </c>
      <c r="I106" s="175" t="str">
        <f>IFERROR(H106/G106-1,"-")</f>
        <v>-</v>
      </c>
      <c r="J106" s="175" t="str">
        <f>IFERROR(H106/C106-1,"-")</f>
        <v>-</v>
      </c>
      <c r="K106" s="175">
        <f>H106/H$8</f>
        <v>0</v>
      </c>
      <c r="L106" s="174">
        <f t="shared" ref="L106:Q106" si="92">L107+L110</f>
        <v>34564</v>
      </c>
      <c r="M106" s="174">
        <f t="shared" si="92"/>
        <v>22627</v>
      </c>
      <c r="N106" s="174">
        <f t="shared" si="92"/>
        <v>0</v>
      </c>
      <c r="O106" s="174">
        <f t="shared" si="92"/>
        <v>0</v>
      </c>
      <c r="P106" s="174">
        <f t="shared" si="92"/>
        <v>0</v>
      </c>
      <c r="Q106" s="174">
        <f t="shared" si="92"/>
        <v>0</v>
      </c>
      <c r="R106" s="175" t="str">
        <f>IFERROR(Q106/P106-1,"-")</f>
        <v>-</v>
      </c>
      <c r="S106" s="175">
        <f>IFERROR(Q106/L106-1,"-")</f>
        <v>-1</v>
      </c>
      <c r="T106" s="175">
        <f>Q106/Q$8</f>
        <v>0</v>
      </c>
      <c r="U106" s="174">
        <f>U107+U110</f>
        <v>34564</v>
      </c>
      <c r="V106" s="174">
        <f>V107+V110</f>
        <v>17961</v>
      </c>
      <c r="W106" s="174">
        <f>W107+W110</f>
        <v>68287</v>
      </c>
      <c r="X106" s="174">
        <f>X107+X110</f>
        <v>92728</v>
      </c>
      <c r="Y106" s="174">
        <f>Y107+Y110</f>
        <v>86636</v>
      </c>
      <c r="Z106" s="175">
        <f>IFERROR(Y106/X106-1,"-")</f>
        <v>-6.5697523940988711E-2</v>
      </c>
      <c r="AA106" s="175">
        <f t="shared" ref="AA106:AA118" si="93">IFERROR(Y106/U106-1,"-")</f>
        <v>1.506538595070015</v>
      </c>
      <c r="AB106" s="175">
        <f>Y106/Y$8</f>
        <v>4.9439471799539482E-2</v>
      </c>
    </row>
    <row r="107" spans="1:28" x14ac:dyDescent="0.25">
      <c r="A107" s="54"/>
      <c r="B107" s="155" t="s">
        <v>88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8" t="str">
        <f>IFERROR(H107/C107-1,"-")</f>
        <v>-</v>
      </c>
      <c r="K107" s="157">
        <f>H107/H$8</f>
        <v>0</v>
      </c>
      <c r="L107" s="156">
        <v>5344</v>
      </c>
      <c r="M107" s="156">
        <v>5441</v>
      </c>
      <c r="N107" s="156">
        <v>0</v>
      </c>
      <c r="O107" s="156">
        <v>0</v>
      </c>
      <c r="P107" s="156">
        <v>0</v>
      </c>
      <c r="Q107" s="156">
        <v>0</v>
      </c>
      <c r="R107" s="157" t="str">
        <f>IFERROR(Q107/P107-1,"-")</f>
        <v>-</v>
      </c>
      <c r="S107" s="158">
        <f>IFERROR(Q107/L107-1,"-")</f>
        <v>-1</v>
      </c>
      <c r="T107" s="157">
        <f>Q107/Q$8</f>
        <v>0</v>
      </c>
      <c r="U107" s="156">
        <v>5344</v>
      </c>
      <c r="V107" s="156">
        <v>11052</v>
      </c>
      <c r="W107" s="156">
        <v>13107</v>
      </c>
      <c r="X107" s="156">
        <v>17275</v>
      </c>
      <c r="Y107" s="156">
        <v>16131</v>
      </c>
      <c r="Z107" s="157">
        <f>IFERROR(Y107/X107-1,"-")</f>
        <v>-6.6222865412445708E-2</v>
      </c>
      <c r="AA107" s="158">
        <f t="shared" si="93"/>
        <v>2.0185254491017965</v>
      </c>
      <c r="AB107" s="157">
        <f>Y107/Y$8</f>
        <v>9.2052740154020419E-3</v>
      </c>
    </row>
    <row r="108" spans="1:28" x14ac:dyDescent="0.25">
      <c r="A108" s="54"/>
      <c r="B108" s="160" t="s">
        <v>94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3" t="str">
        <f>IFERROR(H108/C108-1,"-")</f>
        <v>-</v>
      </c>
      <c r="K108" s="162">
        <f>H108/H$8</f>
        <v>0</v>
      </c>
      <c r="L108" s="161">
        <v>651</v>
      </c>
      <c r="M108" s="161">
        <v>273</v>
      </c>
      <c r="N108" s="161">
        <v>0</v>
      </c>
      <c r="O108" s="161">
        <v>0</v>
      </c>
      <c r="P108" s="161">
        <v>0</v>
      </c>
      <c r="Q108" s="161">
        <v>0</v>
      </c>
      <c r="R108" s="162" t="str">
        <f>IFERROR(Q108/P108-1,"-")</f>
        <v>-</v>
      </c>
      <c r="S108" s="163">
        <f>IFERROR(Q108/L108-1,"-")</f>
        <v>-1</v>
      </c>
      <c r="T108" s="162">
        <f>Q108/Q$8</f>
        <v>0</v>
      </c>
      <c r="U108" s="161">
        <v>651</v>
      </c>
      <c r="V108" s="161">
        <v>10160</v>
      </c>
      <c r="W108" s="161">
        <v>5114</v>
      </c>
      <c r="X108" s="161">
        <v>6615</v>
      </c>
      <c r="Y108" s="161">
        <v>4058</v>
      </c>
      <c r="Z108" s="162">
        <f>IFERROR(Y108/X108-1,"-")</f>
        <v>-0.38654572940287224</v>
      </c>
      <c r="AA108" s="163">
        <f t="shared" si="93"/>
        <v>5.2334869431643627</v>
      </c>
      <c r="AB108" s="162">
        <f>Y108/Y$8</f>
        <v>2.3157276024115981E-3</v>
      </c>
    </row>
    <row r="109" spans="1:28" x14ac:dyDescent="0.25">
      <c r="A109" s="54"/>
      <c r="B109" s="160" t="s">
        <v>91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3" t="str">
        <f>IFERROR(H109/C109-1,"-")</f>
        <v>-</v>
      </c>
      <c r="K109" s="162">
        <f>H109/H$8</f>
        <v>0</v>
      </c>
      <c r="L109" s="161">
        <v>4693</v>
      </c>
      <c r="M109" s="161">
        <v>5168</v>
      </c>
      <c r="N109" s="161">
        <v>0</v>
      </c>
      <c r="O109" s="161">
        <v>0</v>
      </c>
      <c r="P109" s="161">
        <v>0</v>
      </c>
      <c r="Q109" s="161">
        <v>0</v>
      </c>
      <c r="R109" s="162" t="str">
        <f>IFERROR(Q109/P109-1,"-")</f>
        <v>-</v>
      </c>
      <c r="S109" s="163">
        <f>IFERROR(Q109/L109-1,"-")</f>
        <v>-1</v>
      </c>
      <c r="T109" s="162">
        <f>Q109/Q$8</f>
        <v>0</v>
      </c>
      <c r="U109" s="161">
        <v>4693</v>
      </c>
      <c r="V109" s="161">
        <v>892</v>
      </c>
      <c r="W109" s="161">
        <v>7993</v>
      </c>
      <c r="X109" s="161">
        <v>10660</v>
      </c>
      <c r="Y109" s="161">
        <v>12073</v>
      </c>
      <c r="Z109" s="162">
        <f>IFERROR(Y109/X109-1,"-")</f>
        <v>0.13255159474671663</v>
      </c>
      <c r="AA109" s="163">
        <f t="shared" si="93"/>
        <v>1.5725548689537607</v>
      </c>
      <c r="AB109" s="162">
        <f>Y109/Y$8</f>
        <v>6.8895464129904447E-3</v>
      </c>
    </row>
    <row r="110" spans="1:28" x14ac:dyDescent="0.25">
      <c r="A110" s="54"/>
      <c r="B110" s="155" t="s">
        <v>98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8" t="str">
        <f>IFERROR(H110/C110-1,"-")</f>
        <v>-</v>
      </c>
      <c r="K110" s="157">
        <f>H110/H$8</f>
        <v>0</v>
      </c>
      <c r="L110" s="156">
        <v>29220</v>
      </c>
      <c r="M110" s="156">
        <v>17186</v>
      </c>
      <c r="N110" s="156">
        <v>0</v>
      </c>
      <c r="O110" s="156">
        <v>0</v>
      </c>
      <c r="P110" s="156">
        <v>0</v>
      </c>
      <c r="Q110" s="156">
        <v>0</v>
      </c>
      <c r="R110" s="157" t="str">
        <f>IFERROR(Q110/P110-1,"-")</f>
        <v>-</v>
      </c>
      <c r="S110" s="158">
        <f>IFERROR(Q110/L110-1,"-")</f>
        <v>-1</v>
      </c>
      <c r="T110" s="157">
        <f>Q110/Q$8</f>
        <v>0</v>
      </c>
      <c r="U110" s="156">
        <v>29220</v>
      </c>
      <c r="V110" s="156">
        <v>6909</v>
      </c>
      <c r="W110" s="156">
        <v>55180</v>
      </c>
      <c r="X110" s="156">
        <v>75453</v>
      </c>
      <c r="Y110" s="156">
        <v>70505</v>
      </c>
      <c r="Z110" s="157">
        <f>IFERROR(Y110/X110-1,"-")</f>
        <v>-6.5577246762885455E-2</v>
      </c>
      <c r="AA110" s="158">
        <f t="shared" si="93"/>
        <v>1.4129021218343598</v>
      </c>
      <c r="AB110" s="157">
        <f>Y110/Y$8</f>
        <v>4.0234197784137435E-2</v>
      </c>
    </row>
    <row r="111" spans="1:28" s="54" customFormat="1" x14ac:dyDescent="0.25">
      <c r="B111" s="160" t="s">
        <v>101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94">IFERROR(H111/G111-1,"-")</f>
        <v>-</v>
      </c>
      <c r="J111" s="163" t="str">
        <f t="shared" ref="J111:J118" si="95">IFERROR(H111/C111-1,"-")</f>
        <v>-</v>
      </c>
      <c r="K111" s="162">
        <f t="shared" ref="K111:K118" si="96">H111/H$8</f>
        <v>0</v>
      </c>
      <c r="L111" s="161">
        <v>16136</v>
      </c>
      <c r="M111" s="161">
        <v>9701</v>
      </c>
      <c r="N111" s="161">
        <v>0</v>
      </c>
      <c r="O111" s="161">
        <v>0</v>
      </c>
      <c r="P111" s="161">
        <v>0</v>
      </c>
      <c r="Q111" s="161">
        <v>0</v>
      </c>
      <c r="R111" s="162" t="str">
        <f t="shared" ref="R111:R118" si="97">IFERROR(Q111/P111-1,"-")</f>
        <v>-</v>
      </c>
      <c r="S111" s="163">
        <f t="shared" ref="S111:S118" si="98">IFERROR(Q111/L111-1,"-")</f>
        <v>-1</v>
      </c>
      <c r="T111" s="162">
        <f t="shared" ref="T111:T118" si="99">Q111/Q$8</f>
        <v>0</v>
      </c>
      <c r="U111" s="161">
        <v>16136</v>
      </c>
      <c r="V111" s="161">
        <v>999</v>
      </c>
      <c r="W111" s="161">
        <v>30291</v>
      </c>
      <c r="X111" s="161">
        <v>48894</v>
      </c>
      <c r="Y111" s="161">
        <v>42355</v>
      </c>
      <c r="Z111" s="162">
        <f t="shared" ref="Z111:Z118" si="100">IFERROR(Y111/X111-1,"-")</f>
        <v>-0.13373829099685031</v>
      </c>
      <c r="AA111" s="163">
        <f t="shared" si="93"/>
        <v>1.6248760535448685</v>
      </c>
      <c r="AB111" s="162">
        <f t="shared" ref="AB111:AB118" si="101">Y111/Y$8</f>
        <v>2.417019285365777E-2</v>
      </c>
    </row>
    <row r="112" spans="1:28" s="54" customFormat="1" x14ac:dyDescent="0.25">
      <c r="B112" s="160" t="s">
        <v>104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94"/>
        <v>-</v>
      </c>
      <c r="J112" s="163" t="str">
        <f t="shared" si="95"/>
        <v>-</v>
      </c>
      <c r="K112" s="162">
        <f t="shared" si="96"/>
        <v>0</v>
      </c>
      <c r="L112" s="161">
        <v>2099</v>
      </c>
      <c r="M112" s="161">
        <v>1353</v>
      </c>
      <c r="N112" s="161">
        <v>0</v>
      </c>
      <c r="O112" s="161">
        <v>0</v>
      </c>
      <c r="P112" s="161">
        <v>0</v>
      </c>
      <c r="Q112" s="161">
        <v>0</v>
      </c>
      <c r="R112" s="162" t="str">
        <f t="shared" si="97"/>
        <v>-</v>
      </c>
      <c r="S112" s="163">
        <f t="shared" si="98"/>
        <v>-1</v>
      </c>
      <c r="T112" s="162">
        <f t="shared" si="99"/>
        <v>0</v>
      </c>
      <c r="U112" s="161">
        <v>2099</v>
      </c>
      <c r="V112" s="161">
        <v>1535</v>
      </c>
      <c r="W112" s="161">
        <v>3092</v>
      </c>
      <c r="X112" s="161">
        <v>3778</v>
      </c>
      <c r="Y112" s="161">
        <v>3352</v>
      </c>
      <c r="Z112" s="162">
        <f t="shared" si="100"/>
        <v>-0.11275807305452623</v>
      </c>
      <c r="AA112" s="163">
        <f t="shared" si="93"/>
        <v>0.59695092901381619</v>
      </c>
      <c r="AB112" s="162">
        <f t="shared" si="101"/>
        <v>1.9128435000699056E-3</v>
      </c>
    </row>
    <row r="113" spans="1:28" x14ac:dyDescent="0.25">
      <c r="A113" s="54"/>
      <c r="B113" s="160" t="s">
        <v>107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94"/>
        <v>-</v>
      </c>
      <c r="J113" s="163" t="str">
        <f t="shared" si="95"/>
        <v>-</v>
      </c>
      <c r="K113" s="162">
        <f t="shared" si="96"/>
        <v>0</v>
      </c>
      <c r="L113" s="161">
        <v>4486</v>
      </c>
      <c r="M113" s="161">
        <v>895</v>
      </c>
      <c r="N113" s="161">
        <v>0</v>
      </c>
      <c r="O113" s="161">
        <v>0</v>
      </c>
      <c r="P113" s="161">
        <v>0</v>
      </c>
      <c r="Q113" s="161">
        <v>0</v>
      </c>
      <c r="R113" s="162" t="str">
        <f t="shared" si="97"/>
        <v>-</v>
      </c>
      <c r="S113" s="163">
        <f t="shared" si="98"/>
        <v>-1</v>
      </c>
      <c r="T113" s="162">
        <f t="shared" si="99"/>
        <v>0</v>
      </c>
      <c r="U113" s="161">
        <v>4486</v>
      </c>
      <c r="V113" s="161">
        <v>1839</v>
      </c>
      <c r="W113" s="161">
        <v>3780</v>
      </c>
      <c r="X113" s="161">
        <v>6852</v>
      </c>
      <c r="Y113" s="161">
        <v>4816</v>
      </c>
      <c r="Z113" s="162">
        <f t="shared" si="100"/>
        <v>-0.29713952130764743</v>
      </c>
      <c r="AA113" s="163">
        <f t="shared" si="93"/>
        <v>7.356219349086035E-2</v>
      </c>
      <c r="AB113" s="162">
        <f t="shared" si="101"/>
        <v>2.7482858879285992E-3</v>
      </c>
    </row>
    <row r="114" spans="1:28" x14ac:dyDescent="0.25">
      <c r="A114" s="54"/>
      <c r="B114" s="160" t="s">
        <v>114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94"/>
        <v>-</v>
      </c>
      <c r="J114" s="163" t="str">
        <f t="shared" si="95"/>
        <v>-</v>
      </c>
      <c r="K114" s="162">
        <f t="shared" si="96"/>
        <v>0</v>
      </c>
      <c r="L114" s="161">
        <v>460</v>
      </c>
      <c r="M114" s="161">
        <v>429</v>
      </c>
      <c r="N114" s="161">
        <v>0</v>
      </c>
      <c r="O114" s="161">
        <v>0</v>
      </c>
      <c r="P114" s="161">
        <v>0</v>
      </c>
      <c r="Q114" s="161">
        <v>0</v>
      </c>
      <c r="R114" s="162" t="str">
        <f t="shared" si="97"/>
        <v>-</v>
      </c>
      <c r="S114" s="163">
        <f t="shared" si="98"/>
        <v>-1</v>
      </c>
      <c r="T114" s="162">
        <f t="shared" si="99"/>
        <v>0</v>
      </c>
      <c r="U114" s="161">
        <v>460</v>
      </c>
      <c r="V114" s="161">
        <v>127</v>
      </c>
      <c r="W114" s="161">
        <v>3219</v>
      </c>
      <c r="X114" s="161">
        <v>2628</v>
      </c>
      <c r="Y114" s="161">
        <v>3107</v>
      </c>
      <c r="Z114" s="162">
        <f t="shared" si="100"/>
        <v>0.18226788432267882</v>
      </c>
      <c r="AA114" s="163">
        <f t="shared" si="93"/>
        <v>5.7543478260869563</v>
      </c>
      <c r="AB114" s="162">
        <f t="shared" si="101"/>
        <v>1.7730324447247005E-3</v>
      </c>
    </row>
    <row r="115" spans="1:28" x14ac:dyDescent="0.25">
      <c r="A115" s="54"/>
      <c r="B115" s="160" t="s">
        <v>110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94"/>
        <v>-</v>
      </c>
      <c r="J115" s="163" t="str">
        <f t="shared" si="95"/>
        <v>-</v>
      </c>
      <c r="K115" s="162">
        <f t="shared" si="96"/>
        <v>0</v>
      </c>
      <c r="L115" s="161">
        <v>1147</v>
      </c>
      <c r="M115" s="161">
        <v>623</v>
      </c>
      <c r="N115" s="161">
        <v>0</v>
      </c>
      <c r="O115" s="161">
        <v>0</v>
      </c>
      <c r="P115" s="161">
        <v>0</v>
      </c>
      <c r="Q115" s="161">
        <v>0</v>
      </c>
      <c r="R115" s="162" t="str">
        <f t="shared" si="97"/>
        <v>-</v>
      </c>
      <c r="S115" s="163">
        <f t="shared" si="98"/>
        <v>-1</v>
      </c>
      <c r="T115" s="162">
        <f t="shared" si="99"/>
        <v>0</v>
      </c>
      <c r="U115" s="161">
        <v>1147</v>
      </c>
      <c r="V115" s="161">
        <v>449</v>
      </c>
      <c r="W115" s="161">
        <v>2104</v>
      </c>
      <c r="X115" s="161">
        <v>1868</v>
      </c>
      <c r="Y115" s="161">
        <v>2165</v>
      </c>
      <c r="Z115" s="162">
        <f t="shared" si="100"/>
        <v>0.1589935760171306</v>
      </c>
      <c r="AA115" s="163">
        <f t="shared" si="93"/>
        <v>0.8875326939843069</v>
      </c>
      <c r="AB115" s="162">
        <f t="shared" si="101"/>
        <v>1.2354732033566067E-3</v>
      </c>
    </row>
    <row r="116" spans="1:28" x14ac:dyDescent="0.25">
      <c r="A116" s="54"/>
      <c r="B116" s="160" t="s">
        <v>119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94"/>
        <v>-</v>
      </c>
      <c r="J116" s="163" t="str">
        <f t="shared" si="95"/>
        <v>-</v>
      </c>
      <c r="K116" s="162">
        <f t="shared" si="96"/>
        <v>0</v>
      </c>
      <c r="L116" s="161">
        <v>221</v>
      </c>
      <c r="M116" s="161">
        <v>206</v>
      </c>
      <c r="N116" s="161">
        <v>0</v>
      </c>
      <c r="O116" s="161">
        <v>0</v>
      </c>
      <c r="P116" s="161">
        <v>0</v>
      </c>
      <c r="Q116" s="161">
        <v>0</v>
      </c>
      <c r="R116" s="162" t="str">
        <f t="shared" si="97"/>
        <v>-</v>
      </c>
      <c r="S116" s="163">
        <f t="shared" si="98"/>
        <v>-1</v>
      </c>
      <c r="T116" s="162">
        <f t="shared" si="99"/>
        <v>0</v>
      </c>
      <c r="U116" s="161">
        <v>221</v>
      </c>
      <c r="V116" s="161">
        <v>4</v>
      </c>
      <c r="W116" s="161">
        <v>413</v>
      </c>
      <c r="X116" s="161">
        <v>578</v>
      </c>
      <c r="Y116" s="161">
        <v>806</v>
      </c>
      <c r="Z116" s="162">
        <f t="shared" si="100"/>
        <v>0.39446366782006925</v>
      </c>
      <c r="AA116" s="163">
        <f t="shared" si="93"/>
        <v>2.6470588235294117</v>
      </c>
      <c r="AB116" s="162">
        <f t="shared" si="101"/>
        <v>4.5994983921728635E-4</v>
      </c>
    </row>
    <row r="117" spans="1:28" x14ac:dyDescent="0.25">
      <c r="A117" s="54"/>
      <c r="B117" s="160" t="s">
        <v>122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94"/>
        <v>-</v>
      </c>
      <c r="J117" s="163" t="str">
        <f t="shared" si="95"/>
        <v>-</v>
      </c>
      <c r="K117" s="162">
        <f t="shared" si="96"/>
        <v>0</v>
      </c>
      <c r="L117" s="161">
        <v>608</v>
      </c>
      <c r="M117" s="161">
        <v>526</v>
      </c>
      <c r="N117" s="161">
        <v>0</v>
      </c>
      <c r="O117" s="161">
        <v>0</v>
      </c>
      <c r="P117" s="161">
        <v>0</v>
      </c>
      <c r="Q117" s="161">
        <v>0</v>
      </c>
      <c r="R117" s="162" t="str">
        <f t="shared" si="97"/>
        <v>-</v>
      </c>
      <c r="S117" s="163">
        <f t="shared" si="98"/>
        <v>-1</v>
      </c>
      <c r="T117" s="162">
        <f t="shared" si="99"/>
        <v>0</v>
      </c>
      <c r="U117" s="161">
        <v>608</v>
      </c>
      <c r="V117" s="161">
        <v>6</v>
      </c>
      <c r="W117" s="161">
        <v>621</v>
      </c>
      <c r="X117" s="161">
        <v>362</v>
      </c>
      <c r="Y117" s="161">
        <v>1002</v>
      </c>
      <c r="Z117" s="162">
        <f t="shared" si="100"/>
        <v>1.7679558011049723</v>
      </c>
      <c r="AA117" s="163">
        <f t="shared" si="93"/>
        <v>0.64802631578947367</v>
      </c>
      <c r="AB117" s="162">
        <f t="shared" si="101"/>
        <v>5.717986834934503E-4</v>
      </c>
    </row>
    <row r="118" spans="1:28" x14ac:dyDescent="0.25">
      <c r="A118" s="54"/>
      <c r="B118" s="166" t="s">
        <v>136</v>
      </c>
      <c r="C118" s="167">
        <f t="shared" ref="C118:H118" si="102">C110-SUM(C111:C117)</f>
        <v>0</v>
      </c>
      <c r="D118" s="167">
        <f t="shared" si="102"/>
        <v>0</v>
      </c>
      <c r="E118" s="167">
        <f t="shared" si="102"/>
        <v>0</v>
      </c>
      <c r="F118" s="167">
        <f t="shared" si="102"/>
        <v>0</v>
      </c>
      <c r="G118" s="167">
        <f t="shared" si="102"/>
        <v>0</v>
      </c>
      <c r="H118" s="167">
        <f t="shared" si="102"/>
        <v>0</v>
      </c>
      <c r="I118" s="168" t="str">
        <f t="shared" si="94"/>
        <v>-</v>
      </c>
      <c r="J118" s="169" t="str">
        <f t="shared" si="95"/>
        <v>-</v>
      </c>
      <c r="K118" s="168">
        <f t="shared" si="96"/>
        <v>0</v>
      </c>
      <c r="L118" s="167">
        <f t="shared" ref="L118:Q118" si="103">L110-SUM(L111:L117)</f>
        <v>4063</v>
      </c>
      <c r="M118" s="167">
        <f t="shared" si="103"/>
        <v>3453</v>
      </c>
      <c r="N118" s="167">
        <f t="shared" si="103"/>
        <v>0</v>
      </c>
      <c r="O118" s="167">
        <f t="shared" si="103"/>
        <v>0</v>
      </c>
      <c r="P118" s="167">
        <f t="shared" si="103"/>
        <v>0</v>
      </c>
      <c r="Q118" s="167">
        <f t="shared" si="103"/>
        <v>0</v>
      </c>
      <c r="R118" s="168" t="str">
        <f t="shared" si="97"/>
        <v>-</v>
      </c>
      <c r="S118" s="169">
        <f t="shared" si="98"/>
        <v>-1</v>
      </c>
      <c r="T118" s="168">
        <f t="shared" si="99"/>
        <v>0</v>
      </c>
      <c r="U118" s="167">
        <f>U110-SUM(U111:U117)</f>
        <v>4063</v>
      </c>
      <c r="V118" s="167">
        <f>V110-SUM(V111:V117)</f>
        <v>1950</v>
      </c>
      <c r="W118" s="167">
        <f>W110-SUM(W111:W117)</f>
        <v>11660</v>
      </c>
      <c r="X118" s="167">
        <f>X110-SUM(X111:X117)</f>
        <v>10493</v>
      </c>
      <c r="Y118" s="167">
        <f>Y110-SUM(Y111:Y117)</f>
        <v>12902</v>
      </c>
      <c r="Z118" s="168">
        <f t="shared" si="100"/>
        <v>0.22958162584580188</v>
      </c>
      <c r="AA118" s="169">
        <f t="shared" si="93"/>
        <v>2.1754860940191976</v>
      </c>
      <c r="AB118" s="168">
        <f t="shared" si="101"/>
        <v>7.3626213716891176E-3</v>
      </c>
    </row>
    <row r="119" spans="1:28" x14ac:dyDescent="0.25">
      <c r="A119" s="54"/>
      <c r="B119" s="151" t="s">
        <v>43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x14ac:dyDescent="0.25">
      <c r="A120" s="54"/>
      <c r="B120" s="152" t="s">
        <v>59</v>
      </c>
      <c r="C120" s="174">
        <f t="shared" ref="C120:H120" si="104">C121+C124</f>
        <v>46615</v>
      </c>
      <c r="D120" s="174">
        <f t="shared" si="104"/>
        <v>26561</v>
      </c>
      <c r="E120" s="174">
        <f t="shared" si="104"/>
        <v>19550</v>
      </c>
      <c r="F120" s="174">
        <f t="shared" si="104"/>
        <v>32829</v>
      </c>
      <c r="G120" s="174">
        <f t="shared" si="104"/>
        <v>43190</v>
      </c>
      <c r="H120" s="174">
        <f t="shared" si="104"/>
        <v>44511</v>
      </c>
      <c r="I120" s="175">
        <f>IFERROR(H120/G120-1,"-")</f>
        <v>3.0585783746237549E-2</v>
      </c>
      <c r="J120" s="175">
        <f>IFERROR(H120/C120-1,"-")</f>
        <v>-4.5135685938002768E-2</v>
      </c>
      <c r="K120" s="175">
        <f>H120/H$8</f>
        <v>0.14321290335035375</v>
      </c>
      <c r="L120" s="174">
        <f t="shared" ref="L120:Q120" si="105">L121+L124</f>
        <v>50431</v>
      </c>
      <c r="M120" s="174">
        <f t="shared" si="105"/>
        <v>26292</v>
      </c>
      <c r="N120" s="174">
        <f t="shared" si="105"/>
        <v>25712</v>
      </c>
      <c r="O120" s="174">
        <f t="shared" si="105"/>
        <v>53984</v>
      </c>
      <c r="P120" s="174">
        <f t="shared" si="105"/>
        <v>65403</v>
      </c>
      <c r="Q120" s="174">
        <f t="shared" si="105"/>
        <v>61420</v>
      </c>
      <c r="R120" s="175">
        <f>IFERROR(Q120/P120-1,"-")</f>
        <v>-6.0899347124749648E-2</v>
      </c>
      <c r="S120" s="175">
        <f>IFERROR(Q120/L120-1,"-")</f>
        <v>0.21790168745414529</v>
      </c>
      <c r="T120" s="175">
        <f>Q120/Q$8</f>
        <v>4.2606561493713072E-2</v>
      </c>
      <c r="U120" s="174">
        <f>U121+U124</f>
        <v>97046</v>
      </c>
      <c r="V120" s="174">
        <f>V121+V124</f>
        <v>45262</v>
      </c>
      <c r="W120" s="174">
        <f>W121+W124</f>
        <v>86813</v>
      </c>
      <c r="X120" s="174">
        <f>X121+X124</f>
        <v>108593</v>
      </c>
      <c r="Y120" s="174">
        <f>Y121+Y124</f>
        <v>105931</v>
      </c>
      <c r="Z120" s="175">
        <f>IFERROR(Y120/X120-1,"-")</f>
        <v>-2.4513550597183964E-2</v>
      </c>
      <c r="AA120" s="175">
        <f t="shared" ref="AA120:AA132" si="106">IFERROR(Y120/U120-1,"-")</f>
        <v>9.1554520536652806E-2</v>
      </c>
      <c r="AB120" s="175">
        <f>Y120/Y$8</f>
        <v>6.0450305729685308E-2</v>
      </c>
    </row>
    <row r="121" spans="1:28" x14ac:dyDescent="0.25">
      <c r="A121" s="54"/>
      <c r="B121" s="155" t="s">
        <v>88</v>
      </c>
      <c r="C121" s="156">
        <v>18860</v>
      </c>
      <c r="D121" s="156">
        <v>12262</v>
      </c>
      <c r="E121" s="156">
        <v>9862</v>
      </c>
      <c r="F121" s="156">
        <v>18062</v>
      </c>
      <c r="G121" s="156">
        <v>26156</v>
      </c>
      <c r="H121" s="156">
        <v>28110</v>
      </c>
      <c r="I121" s="157">
        <f>IFERROR(H121/G121-1,"-")</f>
        <v>7.4705612478972228E-2</v>
      </c>
      <c r="J121" s="158">
        <f>IFERROR(H121/C121-1,"-")</f>
        <v>0.49045599151643682</v>
      </c>
      <c r="K121" s="157">
        <f>H121/H$8</f>
        <v>9.0443142440710028E-2</v>
      </c>
      <c r="L121" s="156">
        <v>30347</v>
      </c>
      <c r="M121" s="156">
        <v>14678</v>
      </c>
      <c r="N121" s="156">
        <v>18868</v>
      </c>
      <c r="O121" s="156">
        <v>32505</v>
      </c>
      <c r="P121" s="156">
        <v>37243</v>
      </c>
      <c r="Q121" s="156">
        <v>32952</v>
      </c>
      <c r="R121" s="157">
        <f>IFERROR(Q121/P121-1,"-")</f>
        <v>-0.11521628225438341</v>
      </c>
      <c r="S121" s="158">
        <f>IFERROR(Q121/L121-1,"-")</f>
        <v>8.5840445513559738E-2</v>
      </c>
      <c r="T121" s="157">
        <f>Q121/Q$8</f>
        <v>2.2858538169013887E-2</v>
      </c>
      <c r="U121" s="156">
        <v>49207</v>
      </c>
      <c r="V121" s="156">
        <v>28730</v>
      </c>
      <c r="W121" s="156">
        <v>50567</v>
      </c>
      <c r="X121" s="156">
        <v>63399</v>
      </c>
      <c r="Y121" s="156">
        <v>61062</v>
      </c>
      <c r="Z121" s="157">
        <f>IFERROR(Y121/X121-1,"-")</f>
        <v>-3.6861780154261115E-2</v>
      </c>
      <c r="AA121" s="158">
        <f t="shared" si="106"/>
        <v>0.24092100717377618</v>
      </c>
      <c r="AB121" s="157">
        <f>Y121/Y$8</f>
        <v>3.4845480250975114E-2</v>
      </c>
    </row>
    <row r="122" spans="1:28" x14ac:dyDescent="0.25">
      <c r="A122" s="54"/>
      <c r="B122" s="160" t="s">
        <v>94</v>
      </c>
      <c r="C122" s="161">
        <v>8420</v>
      </c>
      <c r="D122" s="161">
        <v>6450</v>
      </c>
      <c r="E122" s="161">
        <v>5080</v>
      </c>
      <c r="F122" s="161">
        <v>9481</v>
      </c>
      <c r="G122" s="161">
        <v>11586</v>
      </c>
      <c r="H122" s="161">
        <v>15351</v>
      </c>
      <c r="I122" s="162">
        <f>IFERROR(H122/G122-1,"-")</f>
        <v>0.32496116002071473</v>
      </c>
      <c r="J122" s="163">
        <f>IFERROR(H122/C122-1,"-")</f>
        <v>0.8231591448931117</v>
      </c>
      <c r="K122" s="162">
        <f>H122/H$8</f>
        <v>4.9391415140780492E-2</v>
      </c>
      <c r="L122" s="161">
        <v>15107</v>
      </c>
      <c r="M122" s="161">
        <v>7265</v>
      </c>
      <c r="N122" s="161">
        <v>10256</v>
      </c>
      <c r="O122" s="161">
        <v>15226</v>
      </c>
      <c r="P122" s="161">
        <v>17626</v>
      </c>
      <c r="Q122" s="161">
        <v>11425</v>
      </c>
      <c r="R122" s="162">
        <f>IFERROR(Q122/P122-1,"-")</f>
        <v>-0.35180982639282876</v>
      </c>
      <c r="S122" s="163">
        <f>IFERROR(Q122/L122-1,"-")</f>
        <v>-0.24372807307870525</v>
      </c>
      <c r="T122" s="162">
        <f>Q122/Q$8</f>
        <v>7.9254308867742068E-3</v>
      </c>
      <c r="U122" s="161">
        <v>23527</v>
      </c>
      <c r="V122" s="161">
        <v>15336</v>
      </c>
      <c r="W122" s="161">
        <v>24707</v>
      </c>
      <c r="X122" s="161">
        <v>29212</v>
      </c>
      <c r="Y122" s="161">
        <v>26776</v>
      </c>
      <c r="Z122" s="162">
        <f>IFERROR(Y122/X122-1,"-")</f>
        <v>-8.3390387511981356E-2</v>
      </c>
      <c r="AA122" s="163">
        <f t="shared" si="106"/>
        <v>0.13809665490712808</v>
      </c>
      <c r="AB122" s="162">
        <f>Y122/Y$8</f>
        <v>1.5279921705809007E-2</v>
      </c>
    </row>
    <row r="123" spans="1:28" x14ac:dyDescent="0.25">
      <c r="A123" s="54"/>
      <c r="B123" s="160" t="s">
        <v>91</v>
      </c>
      <c r="C123" s="161">
        <v>10440</v>
      </c>
      <c r="D123" s="161">
        <v>5812</v>
      </c>
      <c r="E123" s="161">
        <v>4782</v>
      </c>
      <c r="F123" s="161">
        <v>8581</v>
      </c>
      <c r="G123" s="161">
        <v>14570</v>
      </c>
      <c r="H123" s="161">
        <v>12759</v>
      </c>
      <c r="I123" s="162">
        <f>IFERROR(H123/G123-1,"-")</f>
        <v>-0.1242964996568291</v>
      </c>
      <c r="J123" s="163">
        <f>IFERROR(H123/C123-1,"-")</f>
        <v>0.22212643678160915</v>
      </c>
      <c r="K123" s="162">
        <f>H123/H$8</f>
        <v>4.1051727299929536E-2</v>
      </c>
      <c r="L123" s="161">
        <v>15240</v>
      </c>
      <c r="M123" s="161">
        <v>7413</v>
      </c>
      <c r="N123" s="161">
        <v>8612</v>
      </c>
      <c r="O123" s="161">
        <v>17279</v>
      </c>
      <c r="P123" s="161">
        <v>19617</v>
      </c>
      <c r="Q123" s="161">
        <v>21527</v>
      </c>
      <c r="R123" s="162">
        <f>IFERROR(Q123/P123-1,"-")</f>
        <v>9.7364530764133095E-2</v>
      </c>
      <c r="S123" s="163">
        <f>IFERROR(Q123/L123-1,"-")</f>
        <v>0.41253280839895012</v>
      </c>
      <c r="T123" s="162">
        <f>Q123/Q$8</f>
        <v>1.4933107282239682E-2</v>
      </c>
      <c r="U123" s="161">
        <v>25680</v>
      </c>
      <c r="V123" s="161">
        <v>13394</v>
      </c>
      <c r="W123" s="161">
        <v>25860</v>
      </c>
      <c r="X123" s="161">
        <v>34187</v>
      </c>
      <c r="Y123" s="161">
        <v>34286</v>
      </c>
      <c r="Z123" s="162">
        <f>IFERROR(Y123/X123-1,"-")</f>
        <v>2.895837599087292E-3</v>
      </c>
      <c r="AA123" s="163">
        <f t="shared" si="106"/>
        <v>0.33512461059190035</v>
      </c>
      <c r="AB123" s="162">
        <f>Y123/Y$8</f>
        <v>1.9565558545166103E-2</v>
      </c>
    </row>
    <row r="124" spans="1:28" x14ac:dyDescent="0.25">
      <c r="A124" s="54"/>
      <c r="B124" s="155" t="s">
        <v>98</v>
      </c>
      <c r="C124" s="156">
        <v>27755</v>
      </c>
      <c r="D124" s="156">
        <v>14299</v>
      </c>
      <c r="E124" s="156">
        <v>9688</v>
      </c>
      <c r="F124" s="156">
        <v>14767</v>
      </c>
      <c r="G124" s="156">
        <v>17034</v>
      </c>
      <c r="H124" s="156">
        <v>16401</v>
      </c>
      <c r="I124" s="157">
        <f>IFERROR(H124/G124-1,"-")</f>
        <v>-3.7160972173300499E-2</v>
      </c>
      <c r="J124" s="158">
        <f>IFERROR(H124/C124-1,"-")</f>
        <v>-0.40907944514501893</v>
      </c>
      <c r="K124" s="157">
        <f>H124/H$8</f>
        <v>5.2769760909643727E-2</v>
      </c>
      <c r="L124" s="156">
        <v>20084</v>
      </c>
      <c r="M124" s="156">
        <v>11614</v>
      </c>
      <c r="N124" s="156">
        <v>6844</v>
      </c>
      <c r="O124" s="156">
        <v>21479</v>
      </c>
      <c r="P124" s="156">
        <v>28160</v>
      </c>
      <c r="Q124" s="156">
        <v>28468</v>
      </c>
      <c r="R124" s="157">
        <f>IFERROR(Q124/P124-1,"-")</f>
        <v>1.0937500000000044E-2</v>
      </c>
      <c r="S124" s="158">
        <f>IFERROR(Q124/L124-1,"-")</f>
        <v>0.41744672376020708</v>
      </c>
      <c r="T124" s="157">
        <f>Q124/Q$8</f>
        <v>1.9748023324699181E-2</v>
      </c>
      <c r="U124" s="156">
        <v>47839</v>
      </c>
      <c r="V124" s="156">
        <v>16532</v>
      </c>
      <c r="W124" s="156">
        <v>36246</v>
      </c>
      <c r="X124" s="156">
        <v>45194</v>
      </c>
      <c r="Y124" s="156">
        <v>44869</v>
      </c>
      <c r="Z124" s="157">
        <f>IFERROR(Y124/X124-1,"-")</f>
        <v>-7.1912200734610687E-3</v>
      </c>
      <c r="AA124" s="158">
        <f t="shared" si="106"/>
        <v>-6.2083237525867974E-2</v>
      </c>
      <c r="AB124" s="157">
        <f>Y124/Y$8</f>
        <v>2.5604825478710201E-2</v>
      </c>
    </row>
    <row r="125" spans="1:28" s="54" customFormat="1" x14ac:dyDescent="0.25">
      <c r="B125" s="160" t="s">
        <v>101</v>
      </c>
      <c r="C125" s="161">
        <v>1607</v>
      </c>
      <c r="D125" s="161">
        <v>1009</v>
      </c>
      <c r="E125" s="161">
        <v>111</v>
      </c>
      <c r="F125" s="161">
        <v>775</v>
      </c>
      <c r="G125" s="161">
        <v>1276</v>
      </c>
      <c r="H125" s="161">
        <v>1231</v>
      </c>
      <c r="I125" s="162">
        <f t="shared" ref="I125:I132" si="107">IFERROR(H125/G125-1,"-")</f>
        <v>-3.5266457680250829E-2</v>
      </c>
      <c r="J125" s="163">
        <f t="shared" ref="J125:J132" si="108">IFERROR(H125/C125-1,"-")</f>
        <v>-0.23397635345364032</v>
      </c>
      <c r="K125" s="162">
        <f t="shared" ref="K125:K132" si="109">H125/H$8</f>
        <v>3.96070822997204E-3</v>
      </c>
      <c r="L125" s="161">
        <v>3457</v>
      </c>
      <c r="M125" s="161">
        <v>1801</v>
      </c>
      <c r="N125" s="161">
        <v>373</v>
      </c>
      <c r="O125" s="161">
        <v>2778</v>
      </c>
      <c r="P125" s="161">
        <v>3882</v>
      </c>
      <c r="Q125" s="161">
        <v>4124</v>
      </c>
      <c r="R125" s="162">
        <f t="shared" ref="R125:R132" si="110">IFERROR(Q125/P125-1,"-")</f>
        <v>6.2339000515198251E-2</v>
      </c>
      <c r="S125" s="163">
        <f t="shared" ref="S125:S132" si="111">IFERROR(Q125/L125-1,"-")</f>
        <v>0.19294185710153311</v>
      </c>
      <c r="T125" s="162">
        <f t="shared" ref="T125:T132" si="112">Q125/Q$8</f>
        <v>2.8607857310334207E-3</v>
      </c>
      <c r="U125" s="161">
        <v>5064</v>
      </c>
      <c r="V125" s="161">
        <v>484</v>
      </c>
      <c r="W125" s="161">
        <v>3553</v>
      </c>
      <c r="X125" s="161">
        <v>5158</v>
      </c>
      <c r="Y125" s="161">
        <v>5355</v>
      </c>
      <c r="Z125" s="162">
        <f t="shared" ref="Z125:Z132" si="113">IFERROR(Y125/X125-1,"-")</f>
        <v>3.819309810003868E-2</v>
      </c>
      <c r="AA125" s="163">
        <f t="shared" si="106"/>
        <v>5.7464454976303259E-2</v>
      </c>
      <c r="AB125" s="162">
        <f t="shared" ref="AB125:AB132" si="114">Y125/Y$8</f>
        <v>3.0558702096880499E-3</v>
      </c>
    </row>
    <row r="126" spans="1:28" s="54" customFormat="1" x14ac:dyDescent="0.25">
      <c r="B126" s="160" t="s">
        <v>104</v>
      </c>
      <c r="C126" s="161">
        <v>2355</v>
      </c>
      <c r="D126" s="161">
        <v>1174</v>
      </c>
      <c r="E126" s="161">
        <v>899</v>
      </c>
      <c r="F126" s="161">
        <v>1376</v>
      </c>
      <c r="G126" s="161">
        <v>2662</v>
      </c>
      <c r="H126" s="161">
        <v>2597</v>
      </c>
      <c r="I126" s="162">
        <f t="shared" si="107"/>
        <v>-2.4417731029301226E-2</v>
      </c>
      <c r="J126" s="163">
        <f t="shared" si="108"/>
        <v>0.10276008492569</v>
      </c>
      <c r="K126" s="162">
        <f t="shared" si="109"/>
        <v>8.355775201655067E-3</v>
      </c>
      <c r="L126" s="161">
        <v>2738</v>
      </c>
      <c r="M126" s="161">
        <v>1720</v>
      </c>
      <c r="N126" s="161">
        <v>844</v>
      </c>
      <c r="O126" s="161">
        <v>2945</v>
      </c>
      <c r="P126" s="161">
        <v>4470</v>
      </c>
      <c r="Q126" s="161">
        <v>4156</v>
      </c>
      <c r="R126" s="162">
        <f t="shared" si="110"/>
        <v>-7.0246085011185677E-2</v>
      </c>
      <c r="S126" s="163">
        <f t="shared" si="111"/>
        <v>0.51789627465303134</v>
      </c>
      <c r="T126" s="162">
        <f t="shared" si="112"/>
        <v>2.8829838744362018E-3</v>
      </c>
      <c r="U126" s="161">
        <v>5093</v>
      </c>
      <c r="V126" s="161">
        <v>1743</v>
      </c>
      <c r="W126" s="161">
        <v>4321</v>
      </c>
      <c r="X126" s="161">
        <v>7132</v>
      </c>
      <c r="Y126" s="161">
        <v>6753</v>
      </c>
      <c r="Z126" s="162">
        <f t="shared" si="113"/>
        <v>-5.3140773976444233E-2</v>
      </c>
      <c r="AA126" s="163">
        <f t="shared" si="106"/>
        <v>0.32593756135872765</v>
      </c>
      <c r="AB126" s="162">
        <f t="shared" si="114"/>
        <v>3.8536492112088518E-3</v>
      </c>
    </row>
    <row r="127" spans="1:28" x14ac:dyDescent="0.25">
      <c r="A127" s="54"/>
      <c r="B127" s="160" t="s">
        <v>107</v>
      </c>
      <c r="C127" s="161">
        <v>1446</v>
      </c>
      <c r="D127" s="161">
        <v>890</v>
      </c>
      <c r="E127" s="161">
        <v>827</v>
      </c>
      <c r="F127" s="161">
        <v>1152</v>
      </c>
      <c r="G127" s="161">
        <v>1443</v>
      </c>
      <c r="H127" s="161">
        <v>1328</v>
      </c>
      <c r="I127" s="162">
        <f t="shared" si="107"/>
        <v>-7.9695079695079718E-2</v>
      </c>
      <c r="J127" s="163">
        <f t="shared" si="108"/>
        <v>-8.1604426002766295E-2</v>
      </c>
      <c r="K127" s="162">
        <f t="shared" si="109"/>
        <v>4.2728030295717864E-3</v>
      </c>
      <c r="L127" s="161">
        <v>1656</v>
      </c>
      <c r="M127" s="161">
        <v>1060</v>
      </c>
      <c r="N127" s="161">
        <v>1675</v>
      </c>
      <c r="O127" s="161">
        <v>2485</v>
      </c>
      <c r="P127" s="161">
        <v>2592</v>
      </c>
      <c r="Q127" s="161">
        <v>2453</v>
      </c>
      <c r="R127" s="162">
        <f t="shared" si="110"/>
        <v>-5.3626543209876587E-2</v>
      </c>
      <c r="S127" s="163">
        <f t="shared" si="111"/>
        <v>0.481280193236715</v>
      </c>
      <c r="T127" s="162">
        <f t="shared" si="112"/>
        <v>1.7016264302194425E-3</v>
      </c>
      <c r="U127" s="161">
        <v>3102</v>
      </c>
      <c r="V127" s="161">
        <v>2502</v>
      </c>
      <c r="W127" s="161">
        <v>3637</v>
      </c>
      <c r="X127" s="161">
        <v>4035</v>
      </c>
      <c r="Y127" s="161">
        <v>3781</v>
      </c>
      <c r="Z127" s="162">
        <f t="shared" si="113"/>
        <v>-6.2949194547707532E-2</v>
      </c>
      <c r="AA127" s="163">
        <f t="shared" si="106"/>
        <v>0.21889103803997423</v>
      </c>
      <c r="AB127" s="162">
        <f t="shared" si="114"/>
        <v>2.1576555112662031E-3</v>
      </c>
    </row>
    <row r="128" spans="1:28" x14ac:dyDescent="0.25">
      <c r="A128" s="54"/>
      <c r="B128" s="160" t="s">
        <v>114</v>
      </c>
      <c r="C128" s="161">
        <v>383</v>
      </c>
      <c r="D128" s="161">
        <v>261</v>
      </c>
      <c r="E128" s="161">
        <v>91</v>
      </c>
      <c r="F128" s="161">
        <v>313</v>
      </c>
      <c r="G128" s="161">
        <v>310</v>
      </c>
      <c r="H128" s="161">
        <v>322</v>
      </c>
      <c r="I128" s="162">
        <f t="shared" si="107"/>
        <v>3.8709677419354938E-2</v>
      </c>
      <c r="J128" s="163">
        <f t="shared" si="108"/>
        <v>-0.15926892950391647</v>
      </c>
      <c r="K128" s="162">
        <f t="shared" si="109"/>
        <v>1.0360260357847254E-3</v>
      </c>
      <c r="L128" s="161">
        <v>430</v>
      </c>
      <c r="M128" s="161">
        <v>266</v>
      </c>
      <c r="N128" s="161">
        <v>144</v>
      </c>
      <c r="O128" s="161">
        <v>739</v>
      </c>
      <c r="P128" s="161">
        <v>817</v>
      </c>
      <c r="Q128" s="161">
        <v>824</v>
      </c>
      <c r="R128" s="162">
        <f t="shared" si="110"/>
        <v>8.5679314565483278E-3</v>
      </c>
      <c r="S128" s="163">
        <f t="shared" si="111"/>
        <v>0.91627906976744189</v>
      </c>
      <c r="T128" s="162">
        <f t="shared" si="112"/>
        <v>5.7160219262161456E-4</v>
      </c>
      <c r="U128" s="161">
        <v>813</v>
      </c>
      <c r="V128" s="161">
        <v>235</v>
      </c>
      <c r="W128" s="161">
        <v>1052</v>
      </c>
      <c r="X128" s="161">
        <v>1127</v>
      </c>
      <c r="Y128" s="161">
        <v>1146</v>
      </c>
      <c r="Z128" s="162">
        <f t="shared" si="113"/>
        <v>1.685891748003554E-2</v>
      </c>
      <c r="AA128" s="163">
        <f t="shared" si="106"/>
        <v>0.40959409594095941</v>
      </c>
      <c r="AB128" s="162">
        <f t="shared" si="114"/>
        <v>6.5397334459430542E-4</v>
      </c>
    </row>
    <row r="129" spans="1:28" x14ac:dyDescent="0.25">
      <c r="A129" s="54"/>
      <c r="B129" s="160" t="s">
        <v>110</v>
      </c>
      <c r="C129" s="161">
        <v>311</v>
      </c>
      <c r="D129" s="161">
        <v>170</v>
      </c>
      <c r="E129" s="161">
        <v>88</v>
      </c>
      <c r="F129" s="161">
        <v>236</v>
      </c>
      <c r="G129" s="161">
        <v>272</v>
      </c>
      <c r="H129" s="161">
        <v>279</v>
      </c>
      <c r="I129" s="162">
        <f t="shared" si="107"/>
        <v>2.5735294117646967E-2</v>
      </c>
      <c r="J129" s="163">
        <f t="shared" si="108"/>
        <v>-0.10289389067524113</v>
      </c>
      <c r="K129" s="162">
        <f t="shared" si="109"/>
        <v>8.976747328693738E-4</v>
      </c>
      <c r="L129" s="161">
        <v>360</v>
      </c>
      <c r="M129" s="161">
        <v>285</v>
      </c>
      <c r="N129" s="161">
        <v>154</v>
      </c>
      <c r="O129" s="161">
        <v>545</v>
      </c>
      <c r="P129" s="161">
        <v>582</v>
      </c>
      <c r="Q129" s="161">
        <v>617</v>
      </c>
      <c r="R129" s="162">
        <f t="shared" si="110"/>
        <v>6.0137457044673548E-2</v>
      </c>
      <c r="S129" s="163">
        <f t="shared" si="111"/>
        <v>0.7138888888888888</v>
      </c>
      <c r="T129" s="162">
        <f t="shared" si="112"/>
        <v>4.2800795248487406E-4</v>
      </c>
      <c r="U129" s="161">
        <v>671</v>
      </c>
      <c r="V129" s="161">
        <v>242</v>
      </c>
      <c r="W129" s="161">
        <v>781</v>
      </c>
      <c r="X129" s="161">
        <v>854</v>
      </c>
      <c r="Y129" s="161">
        <v>896</v>
      </c>
      <c r="Z129" s="162">
        <f t="shared" si="113"/>
        <v>4.9180327868852514E-2</v>
      </c>
      <c r="AA129" s="163">
        <f t="shared" si="106"/>
        <v>0.33532041728763051</v>
      </c>
      <c r="AB129" s="162">
        <f t="shared" si="114"/>
        <v>5.1130900240532078E-4</v>
      </c>
    </row>
    <row r="130" spans="1:28" x14ac:dyDescent="0.25">
      <c r="A130" s="54"/>
      <c r="B130" s="160" t="s">
        <v>119</v>
      </c>
      <c r="C130" s="161">
        <v>290</v>
      </c>
      <c r="D130" s="161">
        <v>169</v>
      </c>
      <c r="E130" s="161">
        <v>12</v>
      </c>
      <c r="F130" s="161">
        <v>137</v>
      </c>
      <c r="G130" s="161">
        <v>135</v>
      </c>
      <c r="H130" s="161">
        <v>158</v>
      </c>
      <c r="I130" s="162">
        <f t="shared" si="107"/>
        <v>0.17037037037037028</v>
      </c>
      <c r="J130" s="163">
        <f t="shared" si="108"/>
        <v>-0.45517241379310347</v>
      </c>
      <c r="K130" s="162">
        <f t="shared" si="109"/>
        <v>5.0836060140989629E-4</v>
      </c>
      <c r="L130" s="161">
        <v>711</v>
      </c>
      <c r="M130" s="161">
        <v>461</v>
      </c>
      <c r="N130" s="161">
        <v>19</v>
      </c>
      <c r="O130" s="161">
        <v>399</v>
      </c>
      <c r="P130" s="161">
        <v>614</v>
      </c>
      <c r="Q130" s="161">
        <v>661</v>
      </c>
      <c r="R130" s="162">
        <f t="shared" si="110"/>
        <v>7.654723127035834E-2</v>
      </c>
      <c r="S130" s="163">
        <f t="shared" si="111"/>
        <v>-7.0323488045006988E-2</v>
      </c>
      <c r="T130" s="162">
        <f t="shared" si="112"/>
        <v>4.5853039966369815E-4</v>
      </c>
      <c r="U130" s="161">
        <v>1001</v>
      </c>
      <c r="V130" s="161">
        <v>31</v>
      </c>
      <c r="W130" s="161">
        <v>536</v>
      </c>
      <c r="X130" s="161">
        <v>749</v>
      </c>
      <c r="Y130" s="161">
        <v>819</v>
      </c>
      <c r="Z130" s="162">
        <f t="shared" si="113"/>
        <v>9.3457943925233655E-2</v>
      </c>
      <c r="AA130" s="163">
        <f t="shared" si="106"/>
        <v>-0.18181818181818177</v>
      </c>
      <c r="AB130" s="162">
        <f t="shared" si="114"/>
        <v>4.6736838501111355E-4</v>
      </c>
    </row>
    <row r="131" spans="1:28" x14ac:dyDescent="0.25">
      <c r="A131" s="54"/>
      <c r="B131" s="160" t="s">
        <v>122</v>
      </c>
      <c r="C131" s="161">
        <v>269</v>
      </c>
      <c r="D131" s="161">
        <v>146</v>
      </c>
      <c r="E131" s="161">
        <v>53</v>
      </c>
      <c r="F131" s="161">
        <v>125</v>
      </c>
      <c r="G131" s="161">
        <v>247</v>
      </c>
      <c r="H131" s="161">
        <v>166</v>
      </c>
      <c r="I131" s="162">
        <f t="shared" si="107"/>
        <v>-0.32793522267206476</v>
      </c>
      <c r="J131" s="163">
        <f t="shared" si="108"/>
        <v>-0.38289962825278812</v>
      </c>
      <c r="K131" s="162">
        <f t="shared" si="109"/>
        <v>5.3410037869647329E-4</v>
      </c>
      <c r="L131" s="161">
        <v>1257</v>
      </c>
      <c r="M131" s="161">
        <v>824</v>
      </c>
      <c r="N131" s="161">
        <v>61</v>
      </c>
      <c r="O131" s="161">
        <v>854</v>
      </c>
      <c r="P131" s="161">
        <v>1174</v>
      </c>
      <c r="Q131" s="161">
        <v>1126</v>
      </c>
      <c r="R131" s="162">
        <f t="shared" si="110"/>
        <v>-4.0885860306643984E-2</v>
      </c>
      <c r="S131" s="163">
        <f t="shared" si="111"/>
        <v>-0.10421638822593482</v>
      </c>
      <c r="T131" s="162">
        <f t="shared" si="112"/>
        <v>7.8109717098536174E-4</v>
      </c>
      <c r="U131" s="161">
        <v>1526</v>
      </c>
      <c r="V131" s="161">
        <v>114</v>
      </c>
      <c r="W131" s="161">
        <v>979</v>
      </c>
      <c r="X131" s="161">
        <v>1421</v>
      </c>
      <c r="Y131" s="161">
        <v>1292</v>
      </c>
      <c r="Z131" s="162">
        <f t="shared" si="113"/>
        <v>-9.0781140042223818E-2</v>
      </c>
      <c r="AA131" s="163">
        <f t="shared" si="106"/>
        <v>-0.15334207077326345</v>
      </c>
      <c r="AB131" s="162">
        <f t="shared" si="114"/>
        <v>7.3728932043267239E-4</v>
      </c>
    </row>
    <row r="132" spans="1:28" x14ac:dyDescent="0.25">
      <c r="A132" s="54"/>
      <c r="B132" s="166" t="s">
        <v>136</v>
      </c>
      <c r="C132" s="167">
        <f t="shared" ref="C132:H132" si="115">C124-SUM(C125:C131)</f>
        <v>21094</v>
      </c>
      <c r="D132" s="167">
        <f t="shared" si="115"/>
        <v>10480</v>
      </c>
      <c r="E132" s="167">
        <f t="shared" si="115"/>
        <v>7607</v>
      </c>
      <c r="F132" s="167">
        <f t="shared" si="115"/>
        <v>10653</v>
      </c>
      <c r="G132" s="167">
        <f t="shared" si="115"/>
        <v>10689</v>
      </c>
      <c r="H132" s="167">
        <f t="shared" si="115"/>
        <v>10320</v>
      </c>
      <c r="I132" s="168">
        <f t="shared" si="107"/>
        <v>-3.4521470670783039E-2</v>
      </c>
      <c r="J132" s="169">
        <f t="shared" si="108"/>
        <v>-0.51076135393950883</v>
      </c>
      <c r="K132" s="168">
        <f t="shared" si="109"/>
        <v>3.3204312699684366E-2</v>
      </c>
      <c r="L132" s="167">
        <f t="shared" ref="L132:Q132" si="116">L124-SUM(L125:L131)</f>
        <v>9475</v>
      </c>
      <c r="M132" s="167">
        <f t="shared" si="116"/>
        <v>5197</v>
      </c>
      <c r="N132" s="167">
        <f t="shared" si="116"/>
        <v>3574</v>
      </c>
      <c r="O132" s="167">
        <f t="shared" si="116"/>
        <v>10734</v>
      </c>
      <c r="P132" s="167">
        <f t="shared" si="116"/>
        <v>14029</v>
      </c>
      <c r="Q132" s="167">
        <f t="shared" si="116"/>
        <v>14507</v>
      </c>
      <c r="R132" s="168">
        <f t="shared" si="110"/>
        <v>3.4072278850951543E-2</v>
      </c>
      <c r="S132" s="169">
        <f t="shared" si="111"/>
        <v>0.53108179419525059</v>
      </c>
      <c r="T132" s="168">
        <f t="shared" si="112"/>
        <v>1.0063389573254568E-2</v>
      </c>
      <c r="U132" s="167">
        <f>U124-SUM(U125:U131)</f>
        <v>30569</v>
      </c>
      <c r="V132" s="167">
        <f>V124-SUM(V125:V131)</f>
        <v>11181</v>
      </c>
      <c r="W132" s="167">
        <f>W124-SUM(W125:W131)</f>
        <v>21387</v>
      </c>
      <c r="X132" s="167">
        <f>X124-SUM(X125:X131)</f>
        <v>24718</v>
      </c>
      <c r="Y132" s="167">
        <f>Y124-SUM(Y125:Y131)</f>
        <v>24827</v>
      </c>
      <c r="Z132" s="168">
        <f t="shared" si="113"/>
        <v>4.4097418885022943E-3</v>
      </c>
      <c r="AA132" s="169">
        <f t="shared" si="106"/>
        <v>-0.18783735156531123</v>
      </c>
      <c r="AB132" s="168">
        <f t="shared" si="114"/>
        <v>1.4167710494103683E-2</v>
      </c>
    </row>
    <row r="133" spans="1:28" x14ac:dyDescent="0.25">
      <c r="A133" s="54"/>
      <c r="B133" s="151" t="s">
        <v>44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x14ac:dyDescent="0.25">
      <c r="A134" s="54"/>
      <c r="B134" s="152" t="s">
        <v>59</v>
      </c>
      <c r="C134" s="174">
        <f t="shared" ref="C134:H134" si="117">C135+C138</f>
        <v>10803</v>
      </c>
      <c r="D134" s="174">
        <f t="shared" si="117"/>
        <v>6753</v>
      </c>
      <c r="E134" s="174">
        <f t="shared" si="117"/>
        <v>0</v>
      </c>
      <c r="F134" s="174">
        <f t="shared" si="117"/>
        <v>19242</v>
      </c>
      <c r="G134" s="174">
        <f t="shared" si="117"/>
        <v>18573</v>
      </c>
      <c r="H134" s="174">
        <f t="shared" si="117"/>
        <v>21086</v>
      </c>
      <c r="I134" s="175">
        <f>IFERROR(H134/G134-1,"-")</f>
        <v>0.13530393582081524</v>
      </c>
      <c r="J134" s="175">
        <f>IFERROR(H134/C134-1,"-")</f>
        <v>0.95186522262334528</v>
      </c>
      <c r="K134" s="175">
        <f>H134/H$8</f>
        <v>6.7843617983095406E-2</v>
      </c>
      <c r="L134" s="174">
        <f t="shared" ref="L134:Q134" si="118">L135+L138</f>
        <v>58519</v>
      </c>
      <c r="M134" s="174">
        <f t="shared" si="118"/>
        <v>32534</v>
      </c>
      <c r="N134" s="174">
        <f t="shared" si="118"/>
        <v>0</v>
      </c>
      <c r="O134" s="174">
        <f t="shared" si="118"/>
        <v>66024</v>
      </c>
      <c r="P134" s="174">
        <f t="shared" si="118"/>
        <v>73849</v>
      </c>
      <c r="Q134" s="174">
        <f t="shared" si="118"/>
        <v>77626</v>
      </c>
      <c r="R134" s="175">
        <f>IFERROR(Q134/P134-1,"-")</f>
        <v>5.1144903790166341E-2</v>
      </c>
      <c r="S134" s="175">
        <f>IFERROR(Q134/L134-1,"-")</f>
        <v>0.32650933884721201</v>
      </c>
      <c r="T134" s="175">
        <f>Q134/Q$8</f>
        <v>5.3848533743259049E-2</v>
      </c>
      <c r="U134" s="174">
        <f>U135+U138</f>
        <v>69322</v>
      </c>
      <c r="V134" s="174">
        <f>V135+V138</f>
        <v>25226</v>
      </c>
      <c r="W134" s="174">
        <f>W135+W138</f>
        <v>85266</v>
      </c>
      <c r="X134" s="174">
        <f>X135+X138</f>
        <v>92422</v>
      </c>
      <c r="Y134" s="174">
        <f>Y135+Y138</f>
        <v>98712</v>
      </c>
      <c r="Z134" s="175">
        <f>IFERROR(Y134/X134-1,"-")</f>
        <v>6.8057388933370877E-2</v>
      </c>
      <c r="AA134" s="175">
        <f t="shared" ref="AA134:AA146" si="119">IFERROR(Y134/U134-1,"-")</f>
        <v>0.42396353250050489</v>
      </c>
      <c r="AB134" s="175">
        <f>Y134/Y$8</f>
        <v>5.6330730184636191E-2</v>
      </c>
    </row>
    <row r="135" spans="1:28" x14ac:dyDescent="0.25">
      <c r="A135" s="54"/>
      <c r="B135" s="155" t="s">
        <v>88</v>
      </c>
      <c r="C135" s="156">
        <v>4902</v>
      </c>
      <c r="D135" s="156">
        <v>514</v>
      </c>
      <c r="E135" s="156">
        <v>0</v>
      </c>
      <c r="F135" s="156">
        <v>1779</v>
      </c>
      <c r="G135" s="156">
        <v>2368</v>
      </c>
      <c r="H135" s="156">
        <v>2702</v>
      </c>
      <c r="I135" s="157">
        <f>IFERROR(H135/G135-1,"-")</f>
        <v>0.14104729729729737</v>
      </c>
      <c r="J135" s="158">
        <f>IFERROR(H135/C135-1,"-")</f>
        <v>-0.44879640962872303</v>
      </c>
      <c r="K135" s="157">
        <f>H135/H$8</f>
        <v>8.6936097785413908E-3</v>
      </c>
      <c r="L135" s="156">
        <v>7735</v>
      </c>
      <c r="M135" s="156">
        <v>1373</v>
      </c>
      <c r="N135" s="156">
        <v>0</v>
      </c>
      <c r="O135" s="156">
        <v>5952</v>
      </c>
      <c r="P135" s="156">
        <v>5795</v>
      </c>
      <c r="Q135" s="156">
        <v>3416</v>
      </c>
      <c r="R135" s="157">
        <f>IFERROR(Q135/P135-1,"-")</f>
        <v>-0.41052631578947374</v>
      </c>
      <c r="S135" s="158">
        <f>IFERROR(Q135/L135-1,"-")</f>
        <v>-0.55837104072398192</v>
      </c>
      <c r="T135" s="157">
        <f>Q135/Q$8</f>
        <v>2.3696518082468878E-3</v>
      </c>
      <c r="U135" s="156">
        <v>12637</v>
      </c>
      <c r="V135" s="156">
        <v>15565</v>
      </c>
      <c r="W135" s="156">
        <v>7731</v>
      </c>
      <c r="X135" s="156">
        <v>8163</v>
      </c>
      <c r="Y135" s="156">
        <v>6118</v>
      </c>
      <c r="Z135" s="157">
        <f>IFERROR(Y135/X135-1,"-")</f>
        <v>-0.25052064192086243</v>
      </c>
      <c r="AA135" s="158">
        <f t="shared" si="119"/>
        <v>-0.51586610746221417</v>
      </c>
      <c r="AB135" s="157">
        <f>Y135/Y$8</f>
        <v>3.4912817820488312E-3</v>
      </c>
    </row>
    <row r="136" spans="1:28" x14ac:dyDescent="0.25">
      <c r="A136" s="54"/>
      <c r="B136" s="160" t="s">
        <v>94</v>
      </c>
      <c r="C136" s="161">
        <v>4902</v>
      </c>
      <c r="D136" s="161">
        <v>514</v>
      </c>
      <c r="E136" s="161">
        <v>0</v>
      </c>
      <c r="F136" s="161">
        <v>1708</v>
      </c>
      <c r="G136" s="161">
        <v>2368</v>
      </c>
      <c r="H136" s="161">
        <v>2702</v>
      </c>
      <c r="I136" s="162">
        <f>IFERROR(H136/G136-1,"-")</f>
        <v>0.14104729729729737</v>
      </c>
      <c r="J136" s="163">
        <f>IFERROR(H136/C136-1,"-")</f>
        <v>-0.44879640962872303</v>
      </c>
      <c r="K136" s="162">
        <f>H136/H$8</f>
        <v>8.6936097785413908E-3</v>
      </c>
      <c r="L136" s="161">
        <v>2405</v>
      </c>
      <c r="M136" s="161">
        <v>632</v>
      </c>
      <c r="N136" s="161">
        <v>0</v>
      </c>
      <c r="O136" s="161">
        <v>3781</v>
      </c>
      <c r="P136" s="161">
        <v>3022</v>
      </c>
      <c r="Q136" s="161">
        <v>1009</v>
      </c>
      <c r="R136" s="162">
        <f>IFERROR(Q136/P136-1,"-")</f>
        <v>-0.66611515552614164</v>
      </c>
      <c r="S136" s="163">
        <f>IFERROR(Q136/L136-1,"-")</f>
        <v>-0.58045738045738049</v>
      </c>
      <c r="T136" s="162">
        <f>Q136/Q$8</f>
        <v>6.9993520916894318E-4</v>
      </c>
      <c r="U136" s="161">
        <v>7307</v>
      </c>
      <c r="V136" s="161">
        <v>13952</v>
      </c>
      <c r="W136" s="161">
        <v>5489</v>
      </c>
      <c r="X136" s="161">
        <v>5390</v>
      </c>
      <c r="Y136" s="161">
        <v>3711</v>
      </c>
      <c r="Z136" s="162">
        <f>IFERROR(Y136/X136-1,"-")</f>
        <v>-0.31150278293135436</v>
      </c>
      <c r="AA136" s="163">
        <f t="shared" si="119"/>
        <v>-0.49213083344737918</v>
      </c>
      <c r="AB136" s="162">
        <f>Y136/Y$8</f>
        <v>2.1177094954532875E-3</v>
      </c>
    </row>
    <row r="137" spans="1:28" x14ac:dyDescent="0.25">
      <c r="A137" s="54"/>
      <c r="B137" s="160" t="s">
        <v>91</v>
      </c>
      <c r="C137" s="161">
        <v>0</v>
      </c>
      <c r="D137" s="161">
        <v>0</v>
      </c>
      <c r="E137" s="161">
        <v>0</v>
      </c>
      <c r="F137" s="161">
        <v>71</v>
      </c>
      <c r="G137" s="161">
        <v>0</v>
      </c>
      <c r="H137" s="161">
        <v>0</v>
      </c>
      <c r="I137" s="162" t="str">
        <f>IFERROR(H137/G137-1,"-")</f>
        <v>-</v>
      </c>
      <c r="J137" s="163" t="str">
        <f>IFERROR(H137/C137-1,"-")</f>
        <v>-</v>
      </c>
      <c r="K137" s="162">
        <f>H137/H$8</f>
        <v>0</v>
      </c>
      <c r="L137" s="161">
        <v>5330</v>
      </c>
      <c r="M137" s="161">
        <v>741</v>
      </c>
      <c r="N137" s="161">
        <v>0</v>
      </c>
      <c r="O137" s="161">
        <v>2171</v>
      </c>
      <c r="P137" s="161">
        <v>2773</v>
      </c>
      <c r="Q137" s="161">
        <v>2407</v>
      </c>
      <c r="R137" s="162">
        <f>IFERROR(Q137/P137-1,"-")</f>
        <v>-0.13198701767039311</v>
      </c>
      <c r="S137" s="163">
        <f>IFERROR(Q137/L137-1,"-")</f>
        <v>-0.54840525328330214</v>
      </c>
      <c r="T137" s="162">
        <f>Q137/Q$8</f>
        <v>1.6697165990779447E-3</v>
      </c>
      <c r="U137" s="161">
        <v>5330</v>
      </c>
      <c r="V137" s="161">
        <v>1613</v>
      </c>
      <c r="W137" s="161">
        <v>2242</v>
      </c>
      <c r="X137" s="161">
        <v>2773</v>
      </c>
      <c r="Y137" s="161">
        <v>2407</v>
      </c>
      <c r="Z137" s="162">
        <f>IFERROR(Y137/X137-1,"-")</f>
        <v>-0.13198701767039311</v>
      </c>
      <c r="AA137" s="163">
        <f t="shared" si="119"/>
        <v>-0.54840525328330214</v>
      </c>
      <c r="AB137" s="162">
        <f>Y137/Y$8</f>
        <v>1.3735722865955437E-3</v>
      </c>
    </row>
    <row r="138" spans="1:28" x14ac:dyDescent="0.25">
      <c r="A138" s="54"/>
      <c r="B138" s="155" t="s">
        <v>98</v>
      </c>
      <c r="C138" s="156">
        <v>5901</v>
      </c>
      <c r="D138" s="156">
        <v>6239</v>
      </c>
      <c r="E138" s="156">
        <v>0</v>
      </c>
      <c r="F138" s="156">
        <v>17463</v>
      </c>
      <c r="G138" s="156">
        <v>16205</v>
      </c>
      <c r="H138" s="156">
        <v>18384</v>
      </c>
      <c r="I138" s="157">
        <f>IFERROR(H138/G138-1,"-")</f>
        <v>0.13446467139771667</v>
      </c>
      <c r="J138" s="158">
        <f>IFERROR(H138/C138-1,"-")</f>
        <v>2.1154041687849516</v>
      </c>
      <c r="K138" s="157">
        <f>H138/H$8</f>
        <v>5.915000820455401E-2</v>
      </c>
      <c r="L138" s="156">
        <v>50784</v>
      </c>
      <c r="M138" s="156">
        <v>31161</v>
      </c>
      <c r="N138" s="156">
        <v>0</v>
      </c>
      <c r="O138" s="156">
        <v>60072</v>
      </c>
      <c r="P138" s="156">
        <v>68054</v>
      </c>
      <c r="Q138" s="156">
        <v>74210</v>
      </c>
      <c r="R138" s="157">
        <f>IFERROR(Q138/P138-1,"-")</f>
        <v>9.0457577805860057E-2</v>
      </c>
      <c r="S138" s="158">
        <f>IFERROR(Q138/L138-1,"-")</f>
        <v>0.46128701953371132</v>
      </c>
      <c r="T138" s="157">
        <f>Q138/Q$8</f>
        <v>5.1478881935012162E-2</v>
      </c>
      <c r="U138" s="156">
        <v>56685</v>
      </c>
      <c r="V138" s="156">
        <v>9661</v>
      </c>
      <c r="W138" s="156">
        <v>77535</v>
      </c>
      <c r="X138" s="156">
        <v>84259</v>
      </c>
      <c r="Y138" s="156">
        <v>92594</v>
      </c>
      <c r="Z138" s="157">
        <f>IFERROR(Y138/X138-1,"-")</f>
        <v>9.8921183493751341E-2</v>
      </c>
      <c r="AA138" s="158">
        <f t="shared" si="119"/>
        <v>0.63348328481961724</v>
      </c>
      <c r="AB138" s="157">
        <f>Y138/Y$8</f>
        <v>5.2839448402587363E-2</v>
      </c>
    </row>
    <row r="139" spans="1:28" s="54" customFormat="1" x14ac:dyDescent="0.25">
      <c r="B139" s="160" t="s">
        <v>101</v>
      </c>
      <c r="C139" s="161">
        <v>2826</v>
      </c>
      <c r="D139" s="161">
        <v>3314</v>
      </c>
      <c r="E139" s="161">
        <v>0</v>
      </c>
      <c r="F139" s="161">
        <v>9027</v>
      </c>
      <c r="G139" s="161">
        <v>8375</v>
      </c>
      <c r="H139" s="161">
        <v>10258</v>
      </c>
      <c r="I139" s="162">
        <f t="shared" ref="I139:I146" si="120">IFERROR(H139/G139-1,"-")</f>
        <v>0.22483582089552234</v>
      </c>
      <c r="J139" s="163">
        <f t="shared" ref="J139:J146" si="121">IFERROR(H139/C139-1,"-")</f>
        <v>2.6298655343241331</v>
      </c>
      <c r="K139" s="162">
        <f t="shared" ref="K139:K146" si="122">H139/H$8</f>
        <v>3.3004829425713395E-2</v>
      </c>
      <c r="L139" s="161">
        <v>21652</v>
      </c>
      <c r="M139" s="161">
        <v>12322</v>
      </c>
      <c r="N139" s="161">
        <v>0</v>
      </c>
      <c r="O139" s="161">
        <v>23092</v>
      </c>
      <c r="P139" s="161">
        <v>24614</v>
      </c>
      <c r="Q139" s="161">
        <v>28399</v>
      </c>
      <c r="R139" s="162">
        <f t="shared" ref="R139:R146" si="123">IFERROR(Q139/P139-1,"-")</f>
        <v>0.15377427480295758</v>
      </c>
      <c r="S139" s="163">
        <f t="shared" ref="S139:S146" si="124">IFERROR(Q139/L139-1,"-")</f>
        <v>0.31161093663402917</v>
      </c>
      <c r="T139" s="162">
        <f t="shared" ref="T139:T146" si="125">Q139/Q$8</f>
        <v>1.9700158577986935E-2</v>
      </c>
      <c r="U139" s="161">
        <v>24478</v>
      </c>
      <c r="V139" s="161">
        <v>277</v>
      </c>
      <c r="W139" s="161">
        <v>32119</v>
      </c>
      <c r="X139" s="161">
        <v>32989</v>
      </c>
      <c r="Y139" s="161">
        <v>38657</v>
      </c>
      <c r="Z139" s="162">
        <f t="shared" ref="Z139:Z146" si="126">IFERROR(Y139/X139-1,"-")</f>
        <v>0.17181484737336694</v>
      </c>
      <c r="AA139" s="163">
        <f t="shared" si="119"/>
        <v>0.57925484108178771</v>
      </c>
      <c r="AB139" s="162">
        <f t="shared" ref="AB139:AB146" si="127">Y139/Y$8</f>
        <v>2.205990190399831E-2</v>
      </c>
    </row>
    <row r="140" spans="1:28" s="54" customFormat="1" x14ac:dyDescent="0.25">
      <c r="B140" s="160" t="s">
        <v>104</v>
      </c>
      <c r="C140" s="161">
        <v>328</v>
      </c>
      <c r="D140" s="161">
        <v>966</v>
      </c>
      <c r="E140" s="161">
        <v>0</v>
      </c>
      <c r="F140" s="161">
        <v>458</v>
      </c>
      <c r="G140" s="161">
        <v>914</v>
      </c>
      <c r="H140" s="161">
        <v>832</v>
      </c>
      <c r="I140" s="162">
        <f t="shared" si="120"/>
        <v>-8.97155361050328E-2</v>
      </c>
      <c r="J140" s="163">
        <f t="shared" si="121"/>
        <v>1.5365853658536586</v>
      </c>
      <c r="K140" s="162">
        <f t="shared" si="122"/>
        <v>2.676936837804011E-3</v>
      </c>
      <c r="L140" s="161">
        <v>4491</v>
      </c>
      <c r="M140" s="161">
        <v>1709</v>
      </c>
      <c r="N140" s="161">
        <v>0</v>
      </c>
      <c r="O140" s="161">
        <v>4339</v>
      </c>
      <c r="P140" s="161">
        <v>6747</v>
      </c>
      <c r="Q140" s="161">
        <v>8161</v>
      </c>
      <c r="R140" s="162">
        <f t="shared" si="123"/>
        <v>0.20957462575959696</v>
      </c>
      <c r="S140" s="163">
        <f t="shared" si="124"/>
        <v>0.81718993542640828</v>
      </c>
      <c r="T140" s="162">
        <f t="shared" si="125"/>
        <v>5.6612202596905302E-3</v>
      </c>
      <c r="U140" s="161">
        <v>4819</v>
      </c>
      <c r="V140" s="161">
        <v>1058</v>
      </c>
      <c r="W140" s="161">
        <v>4797</v>
      </c>
      <c r="X140" s="161">
        <v>7661</v>
      </c>
      <c r="Y140" s="161">
        <v>8993</v>
      </c>
      <c r="Z140" s="162">
        <f t="shared" si="126"/>
        <v>0.17386764130009147</v>
      </c>
      <c r="AA140" s="163">
        <f t="shared" si="119"/>
        <v>0.86615480390122435</v>
      </c>
      <c r="AB140" s="162">
        <f t="shared" si="127"/>
        <v>5.1319217172221543E-3</v>
      </c>
    </row>
    <row r="141" spans="1:28" x14ac:dyDescent="0.25">
      <c r="A141" s="54"/>
      <c r="B141" s="160" t="s">
        <v>107</v>
      </c>
      <c r="C141" s="161">
        <v>354</v>
      </c>
      <c r="D141" s="161">
        <v>87</v>
      </c>
      <c r="E141" s="161">
        <v>0</v>
      </c>
      <c r="F141" s="161">
        <v>2224</v>
      </c>
      <c r="G141" s="161">
        <v>1808</v>
      </c>
      <c r="H141" s="161">
        <v>2095</v>
      </c>
      <c r="I141" s="162">
        <f t="shared" si="120"/>
        <v>0.15873893805309724</v>
      </c>
      <c r="J141" s="163">
        <f t="shared" si="121"/>
        <v>4.9180790960451981</v>
      </c>
      <c r="K141" s="162">
        <f t="shared" si="122"/>
        <v>6.7406041769223594E-3</v>
      </c>
      <c r="L141" s="161">
        <v>6621</v>
      </c>
      <c r="M141" s="161">
        <v>3010</v>
      </c>
      <c r="N141" s="161">
        <v>0</v>
      </c>
      <c r="O141" s="161">
        <v>7965</v>
      </c>
      <c r="P141" s="161">
        <v>7599</v>
      </c>
      <c r="Q141" s="161">
        <v>7962</v>
      </c>
      <c r="R141" s="162">
        <f t="shared" si="123"/>
        <v>4.776944334780886E-2</v>
      </c>
      <c r="S141" s="163">
        <f t="shared" si="124"/>
        <v>0.20253738106026287</v>
      </c>
      <c r="T141" s="162">
        <f t="shared" si="125"/>
        <v>5.5231755554044845E-3</v>
      </c>
      <c r="U141" s="161">
        <v>6975</v>
      </c>
      <c r="V141" s="161">
        <v>3368</v>
      </c>
      <c r="W141" s="161">
        <v>10189</v>
      </c>
      <c r="X141" s="161">
        <v>9407</v>
      </c>
      <c r="Y141" s="161">
        <v>10057</v>
      </c>
      <c r="Z141" s="162">
        <f t="shared" si="126"/>
        <v>6.9097480599553451E-2</v>
      </c>
      <c r="AA141" s="163">
        <f t="shared" si="119"/>
        <v>0.44186379928315422</v>
      </c>
      <c r="AB141" s="162">
        <f t="shared" si="127"/>
        <v>5.7391011575784728E-3</v>
      </c>
    </row>
    <row r="142" spans="1:28" x14ac:dyDescent="0.25">
      <c r="A142" s="54"/>
      <c r="B142" s="160" t="s">
        <v>114</v>
      </c>
      <c r="C142" s="161">
        <v>199</v>
      </c>
      <c r="D142" s="161">
        <v>94</v>
      </c>
      <c r="E142" s="161">
        <v>0</v>
      </c>
      <c r="F142" s="161">
        <v>1624</v>
      </c>
      <c r="G142" s="161">
        <v>1183</v>
      </c>
      <c r="H142" s="161">
        <v>763</v>
      </c>
      <c r="I142" s="162">
        <f t="shared" si="120"/>
        <v>-0.3550295857988166</v>
      </c>
      <c r="J142" s="163">
        <f t="shared" si="121"/>
        <v>2.8341708542713566</v>
      </c>
      <c r="K142" s="162">
        <f t="shared" si="122"/>
        <v>2.4549312587072839E-3</v>
      </c>
      <c r="L142" s="161">
        <v>963</v>
      </c>
      <c r="M142" s="161">
        <v>312</v>
      </c>
      <c r="N142" s="161">
        <v>0</v>
      </c>
      <c r="O142" s="161">
        <v>1754</v>
      </c>
      <c r="P142" s="161">
        <v>1872</v>
      </c>
      <c r="Q142" s="161">
        <v>1479</v>
      </c>
      <c r="R142" s="162">
        <f t="shared" si="123"/>
        <v>-0.20993589743589747</v>
      </c>
      <c r="S142" s="163">
        <f t="shared" si="124"/>
        <v>0.53582554517133962</v>
      </c>
      <c r="T142" s="162">
        <f t="shared" si="125"/>
        <v>1.0259704403972913E-3</v>
      </c>
      <c r="U142" s="161">
        <v>1162</v>
      </c>
      <c r="V142" s="161">
        <v>104</v>
      </c>
      <c r="W142" s="161">
        <v>3378</v>
      </c>
      <c r="X142" s="161">
        <v>3055</v>
      </c>
      <c r="Y142" s="161">
        <v>2242</v>
      </c>
      <c r="Z142" s="162">
        <f t="shared" si="126"/>
        <v>-0.26612111292962359</v>
      </c>
      <c r="AA142" s="163">
        <f t="shared" si="119"/>
        <v>0.92943201376936324</v>
      </c>
      <c r="AB142" s="162">
        <f t="shared" si="127"/>
        <v>1.279413820750814E-3</v>
      </c>
    </row>
    <row r="143" spans="1:28" x14ac:dyDescent="0.25">
      <c r="A143" s="54"/>
      <c r="B143" s="160" t="s">
        <v>110</v>
      </c>
      <c r="C143" s="161">
        <v>84</v>
      </c>
      <c r="D143" s="161">
        <v>52</v>
      </c>
      <c r="E143" s="161">
        <v>0</v>
      </c>
      <c r="F143" s="161">
        <v>150</v>
      </c>
      <c r="G143" s="161">
        <v>213</v>
      </c>
      <c r="H143" s="161">
        <v>309</v>
      </c>
      <c r="I143" s="162">
        <f t="shared" si="120"/>
        <v>0.45070422535211274</v>
      </c>
      <c r="J143" s="163">
        <f t="shared" si="121"/>
        <v>2.6785714285714284</v>
      </c>
      <c r="K143" s="162">
        <f t="shared" si="122"/>
        <v>9.9419889769403777E-4</v>
      </c>
      <c r="L143" s="161">
        <v>1333</v>
      </c>
      <c r="M143" s="161">
        <v>619</v>
      </c>
      <c r="N143" s="161">
        <v>0</v>
      </c>
      <c r="O143" s="161">
        <v>1316</v>
      </c>
      <c r="P143" s="161">
        <v>1490</v>
      </c>
      <c r="Q143" s="161">
        <v>1717</v>
      </c>
      <c r="R143" s="162">
        <f t="shared" si="123"/>
        <v>0.15234899328859064</v>
      </c>
      <c r="S143" s="163">
        <f t="shared" si="124"/>
        <v>0.28807201800450111</v>
      </c>
      <c r="T143" s="162">
        <f t="shared" si="125"/>
        <v>1.1910691319554762E-3</v>
      </c>
      <c r="U143" s="161">
        <v>1417</v>
      </c>
      <c r="V143" s="161">
        <v>337</v>
      </c>
      <c r="W143" s="161">
        <v>1466</v>
      </c>
      <c r="X143" s="161">
        <v>1703</v>
      </c>
      <c r="Y143" s="161">
        <v>2026</v>
      </c>
      <c r="Z143" s="162">
        <f t="shared" si="126"/>
        <v>0.18966529653552544</v>
      </c>
      <c r="AA143" s="163">
        <f t="shared" si="119"/>
        <v>0.42978122794636553</v>
      </c>
      <c r="AB143" s="162">
        <f t="shared" si="127"/>
        <v>1.1561518290995312E-3</v>
      </c>
    </row>
    <row r="144" spans="1:28" x14ac:dyDescent="0.25">
      <c r="A144" s="54"/>
      <c r="B144" s="160" t="s">
        <v>119</v>
      </c>
      <c r="C144" s="161">
        <v>229</v>
      </c>
      <c r="D144" s="161">
        <v>142</v>
      </c>
      <c r="E144" s="161">
        <v>0</v>
      </c>
      <c r="F144" s="161">
        <v>68</v>
      </c>
      <c r="G144" s="161">
        <v>139</v>
      </c>
      <c r="H144" s="161">
        <v>6</v>
      </c>
      <c r="I144" s="162">
        <f t="shared" si="120"/>
        <v>-0.95683453237410077</v>
      </c>
      <c r="J144" s="163">
        <f t="shared" si="121"/>
        <v>-0.97379912663755464</v>
      </c>
      <c r="K144" s="162">
        <f t="shared" si="122"/>
        <v>1.930483296493277E-5</v>
      </c>
      <c r="L144" s="161">
        <v>686</v>
      </c>
      <c r="M144" s="161">
        <v>1439</v>
      </c>
      <c r="N144" s="161">
        <v>0</v>
      </c>
      <c r="O144" s="161">
        <v>1480</v>
      </c>
      <c r="P144" s="161">
        <v>1805</v>
      </c>
      <c r="Q144" s="161">
        <v>1790</v>
      </c>
      <c r="R144" s="162">
        <f t="shared" si="123"/>
        <v>-8.3102493074792561E-3</v>
      </c>
      <c r="S144" s="163">
        <f t="shared" si="124"/>
        <v>1.6093294460641401</v>
      </c>
      <c r="T144" s="162">
        <f t="shared" si="125"/>
        <v>1.2417086465930705E-3</v>
      </c>
      <c r="U144" s="161">
        <v>915</v>
      </c>
      <c r="V144" s="161">
        <v>19</v>
      </c>
      <c r="W144" s="161">
        <v>1548</v>
      </c>
      <c r="X144" s="161">
        <v>1944</v>
      </c>
      <c r="Y144" s="161">
        <v>1796</v>
      </c>
      <c r="Z144" s="162">
        <f t="shared" si="126"/>
        <v>-7.6131687242798396E-2</v>
      </c>
      <c r="AA144" s="163">
        <f t="shared" si="119"/>
        <v>0.9628415300546449</v>
      </c>
      <c r="AB144" s="162">
        <f t="shared" si="127"/>
        <v>1.0249006342856655E-3</v>
      </c>
    </row>
    <row r="145" spans="1:28" x14ac:dyDescent="0.25">
      <c r="A145" s="54"/>
      <c r="B145" s="160" t="s">
        <v>122</v>
      </c>
      <c r="C145" s="161">
        <v>71</v>
      </c>
      <c r="D145" s="161">
        <v>815</v>
      </c>
      <c r="E145" s="161">
        <v>0</v>
      </c>
      <c r="F145" s="161">
        <v>49</v>
      </c>
      <c r="G145" s="161">
        <v>62</v>
      </c>
      <c r="H145" s="161">
        <v>53</v>
      </c>
      <c r="I145" s="162">
        <f t="shared" si="120"/>
        <v>-0.14516129032258063</v>
      </c>
      <c r="J145" s="163">
        <f t="shared" si="121"/>
        <v>-0.25352112676056338</v>
      </c>
      <c r="K145" s="162">
        <f t="shared" si="122"/>
        <v>1.7052602452357282E-4</v>
      </c>
      <c r="L145" s="161">
        <v>3072</v>
      </c>
      <c r="M145" s="161">
        <v>2462</v>
      </c>
      <c r="N145" s="161">
        <v>0</v>
      </c>
      <c r="O145" s="161">
        <v>664</v>
      </c>
      <c r="P145" s="161">
        <v>1226</v>
      </c>
      <c r="Q145" s="161">
        <v>1096</v>
      </c>
      <c r="R145" s="162">
        <f t="shared" si="123"/>
        <v>-0.10603588907014683</v>
      </c>
      <c r="S145" s="163">
        <f t="shared" si="124"/>
        <v>-0.64322916666666674</v>
      </c>
      <c r="T145" s="162">
        <f t="shared" si="125"/>
        <v>7.6028641154525436E-4</v>
      </c>
      <c r="U145" s="161">
        <v>3143</v>
      </c>
      <c r="V145" s="161">
        <v>33</v>
      </c>
      <c r="W145" s="161">
        <v>713</v>
      </c>
      <c r="X145" s="161">
        <v>1288</v>
      </c>
      <c r="Y145" s="161">
        <v>1149</v>
      </c>
      <c r="Z145" s="162">
        <f t="shared" si="126"/>
        <v>-0.10791925465838514</v>
      </c>
      <c r="AA145" s="163">
        <f t="shared" si="119"/>
        <v>-0.63442570792236719</v>
      </c>
      <c r="AB145" s="162">
        <f t="shared" si="127"/>
        <v>6.5568531670057325E-4</v>
      </c>
    </row>
    <row r="146" spans="1:28" x14ac:dyDescent="0.25">
      <c r="A146" s="54"/>
      <c r="B146" s="166" t="s">
        <v>136</v>
      </c>
      <c r="C146" s="167">
        <f t="shared" ref="C146:H146" si="128">C138-SUM(C139:C145)</f>
        <v>1810</v>
      </c>
      <c r="D146" s="167">
        <f t="shared" si="128"/>
        <v>769</v>
      </c>
      <c r="E146" s="167">
        <f t="shared" si="128"/>
        <v>0</v>
      </c>
      <c r="F146" s="167">
        <f t="shared" si="128"/>
        <v>3863</v>
      </c>
      <c r="G146" s="167">
        <f t="shared" si="128"/>
        <v>3511</v>
      </c>
      <c r="H146" s="167">
        <f t="shared" si="128"/>
        <v>4068</v>
      </c>
      <c r="I146" s="168">
        <f t="shared" si="120"/>
        <v>0.15864426089433215</v>
      </c>
      <c r="J146" s="169">
        <f t="shared" si="121"/>
        <v>1.247513812154696</v>
      </c>
      <c r="K146" s="168">
        <f t="shared" si="122"/>
        <v>1.308867675022442E-2</v>
      </c>
      <c r="L146" s="167">
        <f t="shared" ref="L146:Q146" si="129">L138-SUM(L139:L145)</f>
        <v>11966</v>
      </c>
      <c r="M146" s="167">
        <f t="shared" si="129"/>
        <v>9288</v>
      </c>
      <c r="N146" s="167">
        <f t="shared" si="129"/>
        <v>0</v>
      </c>
      <c r="O146" s="167">
        <f t="shared" si="129"/>
        <v>19462</v>
      </c>
      <c r="P146" s="167">
        <f t="shared" si="129"/>
        <v>22701</v>
      </c>
      <c r="Q146" s="167">
        <f t="shared" si="129"/>
        <v>23606</v>
      </c>
      <c r="R146" s="168">
        <f t="shared" si="123"/>
        <v>3.9866085194484757E-2</v>
      </c>
      <c r="S146" s="169">
        <f t="shared" si="124"/>
        <v>0.97275614240347652</v>
      </c>
      <c r="T146" s="168">
        <f t="shared" si="125"/>
        <v>1.6375292911439118E-2</v>
      </c>
      <c r="U146" s="167">
        <f>U138-SUM(U139:U145)</f>
        <v>13776</v>
      </c>
      <c r="V146" s="167">
        <f>V138-SUM(V139:V145)</f>
        <v>4465</v>
      </c>
      <c r="W146" s="167">
        <f>W138-SUM(W139:W145)</f>
        <v>23325</v>
      </c>
      <c r="X146" s="167">
        <f>X138-SUM(X139:X145)</f>
        <v>26212</v>
      </c>
      <c r="Y146" s="167">
        <f>Y138-SUM(Y139:Y145)</f>
        <v>27674</v>
      </c>
      <c r="Z146" s="168">
        <f t="shared" si="126"/>
        <v>5.577598046696175E-2</v>
      </c>
      <c r="AA146" s="169">
        <f t="shared" si="119"/>
        <v>1.0088559814169571</v>
      </c>
      <c r="AB146" s="168">
        <f t="shared" si="127"/>
        <v>1.5792372022951841E-2</v>
      </c>
    </row>
    <row r="147" spans="1:28" x14ac:dyDescent="0.25">
      <c r="A147" s="54"/>
      <c r="B147" s="151" t="s">
        <v>45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x14ac:dyDescent="0.25">
      <c r="A148" s="54"/>
      <c r="B148" s="152" t="s">
        <v>59</v>
      </c>
      <c r="C148" s="174">
        <f t="shared" ref="C148:H148" si="130">C149+C152</f>
        <v>11558</v>
      </c>
      <c r="D148" s="174">
        <f t="shared" si="130"/>
        <v>5487</v>
      </c>
      <c r="E148" s="174">
        <f t="shared" si="130"/>
        <v>2656</v>
      </c>
      <c r="F148" s="174">
        <f t="shared" si="130"/>
        <v>12694</v>
      </c>
      <c r="G148" s="174">
        <f t="shared" si="130"/>
        <v>12356</v>
      </c>
      <c r="H148" s="174">
        <f t="shared" si="130"/>
        <v>14219</v>
      </c>
      <c r="I148" s="175">
        <f>IFERROR(H148/G148-1,"-")</f>
        <v>0.15077695046940764</v>
      </c>
      <c r="J148" s="175">
        <f>IFERROR(H148/C148-1,"-")</f>
        <v>0.23023014362346417</v>
      </c>
      <c r="K148" s="175">
        <f>H148/H$8</f>
        <v>4.5749236654729845E-2</v>
      </c>
      <c r="L148" s="174">
        <f t="shared" ref="L148:Q148" si="131">L149+L152</f>
        <v>40539</v>
      </c>
      <c r="M148" s="174">
        <f t="shared" si="131"/>
        <v>16907</v>
      </c>
      <c r="N148" s="174">
        <f t="shared" si="131"/>
        <v>14234</v>
      </c>
      <c r="O148" s="174">
        <f t="shared" si="131"/>
        <v>32159</v>
      </c>
      <c r="P148" s="174">
        <f t="shared" si="131"/>
        <v>33450</v>
      </c>
      <c r="Q148" s="174">
        <f t="shared" si="131"/>
        <v>35137</v>
      </c>
      <c r="R148" s="175">
        <f>IFERROR(Q148/P148-1,"-")</f>
        <v>5.0433482810164465E-2</v>
      </c>
      <c r="S148" s="175">
        <f>IFERROR(Q148/L148-1,"-")</f>
        <v>-0.1332543970004193</v>
      </c>
      <c r="T148" s="175">
        <f>Q148/Q$8</f>
        <v>2.437425514823504E-2</v>
      </c>
      <c r="U148" s="174">
        <f>U149+U152</f>
        <v>52097</v>
      </c>
      <c r="V148" s="174">
        <f>V149+V152</f>
        <v>16890</v>
      </c>
      <c r="W148" s="174">
        <f>W149+W152</f>
        <v>44853</v>
      </c>
      <c r="X148" s="174">
        <f>X149+X152</f>
        <v>45806</v>
      </c>
      <c r="Y148" s="174">
        <f>Y149+Y152</f>
        <v>49356</v>
      </c>
      <c r="Z148" s="175">
        <f>IFERROR(Y148/X148-1,"-")</f>
        <v>7.7500764092040431E-2</v>
      </c>
      <c r="AA148" s="175">
        <f t="shared" ref="AA148:AA160" si="132">IFERROR(Y148/U148-1,"-")</f>
        <v>-5.2613394245350054E-2</v>
      </c>
      <c r="AB148" s="175">
        <f>Y148/Y$8</f>
        <v>2.8165365092318095E-2</v>
      </c>
    </row>
    <row r="149" spans="1:28" x14ac:dyDescent="0.25">
      <c r="A149" s="54"/>
      <c r="B149" s="155" t="s">
        <v>88</v>
      </c>
      <c r="C149" s="156">
        <v>7137</v>
      </c>
      <c r="D149" s="156">
        <v>3443</v>
      </c>
      <c r="E149" s="156">
        <v>1310</v>
      </c>
      <c r="F149" s="156">
        <v>7630</v>
      </c>
      <c r="G149" s="156">
        <v>7654</v>
      </c>
      <c r="H149" s="156">
        <v>7082</v>
      </c>
      <c r="I149" s="157">
        <f>IFERROR(H149/G149-1,"-")</f>
        <v>-7.4732166187614357E-2</v>
      </c>
      <c r="J149" s="158">
        <f>IFERROR(H149/C149-1,"-")</f>
        <v>-7.7063191817290377E-3</v>
      </c>
      <c r="K149" s="157">
        <f>H149/H$8</f>
        <v>2.2786137842942315E-2</v>
      </c>
      <c r="L149" s="156">
        <v>13847</v>
      </c>
      <c r="M149" s="156">
        <v>4415</v>
      </c>
      <c r="N149" s="156">
        <v>10211</v>
      </c>
      <c r="O149" s="156">
        <v>16106</v>
      </c>
      <c r="P149" s="156">
        <v>14608</v>
      </c>
      <c r="Q149" s="156">
        <v>14494</v>
      </c>
      <c r="R149" s="157">
        <f>IFERROR(Q149/P149-1,"-")</f>
        <v>-7.8039430449069469E-3</v>
      </c>
      <c r="S149" s="158">
        <f>IFERROR(Q149/L149-1,"-")</f>
        <v>4.6724922365855459E-2</v>
      </c>
      <c r="T149" s="157">
        <f>Q149/Q$8</f>
        <v>1.0054371577497187E-2</v>
      </c>
      <c r="U149" s="156">
        <v>20984</v>
      </c>
      <c r="V149" s="156">
        <v>11521</v>
      </c>
      <c r="W149" s="156">
        <v>23736</v>
      </c>
      <c r="X149" s="156">
        <v>22262</v>
      </c>
      <c r="Y149" s="156">
        <v>21576</v>
      </c>
      <c r="Z149" s="157">
        <f>IFERROR(Y149/X149-1,"-")</f>
        <v>-3.0814841433833395E-2</v>
      </c>
      <c r="AA149" s="158">
        <f t="shared" si="132"/>
        <v>2.8211971025543292E-2</v>
      </c>
      <c r="AB149" s="157">
        <f>Y149/Y$8</f>
        <v>1.2312503388278127E-2</v>
      </c>
    </row>
    <row r="150" spans="1:28" x14ac:dyDescent="0.25">
      <c r="A150" s="54"/>
      <c r="B150" s="160" t="s">
        <v>94</v>
      </c>
      <c r="C150" s="161">
        <v>1534</v>
      </c>
      <c r="D150" s="161">
        <v>545</v>
      </c>
      <c r="E150" s="161">
        <v>931</v>
      </c>
      <c r="F150" s="161">
        <v>1817</v>
      </c>
      <c r="G150" s="161">
        <v>1788</v>
      </c>
      <c r="H150" s="161">
        <v>1534</v>
      </c>
      <c r="I150" s="162">
        <f>IFERROR(H150/G150-1,"-")</f>
        <v>-0.14205816554809847</v>
      </c>
      <c r="J150" s="163">
        <f>IFERROR(H150/C150-1,"-")</f>
        <v>0</v>
      </c>
      <c r="K150" s="162">
        <f>H150/H$8</f>
        <v>4.9356022947011453E-3</v>
      </c>
      <c r="L150" s="161">
        <v>10938</v>
      </c>
      <c r="M150" s="161">
        <v>3315</v>
      </c>
      <c r="N150" s="161">
        <v>9355</v>
      </c>
      <c r="O150" s="161">
        <v>14382</v>
      </c>
      <c r="P150" s="161">
        <v>13745</v>
      </c>
      <c r="Q150" s="161">
        <v>13854</v>
      </c>
      <c r="R150" s="162">
        <f>IFERROR(Q150/P150-1,"-")</f>
        <v>7.930156420516532E-3</v>
      </c>
      <c r="S150" s="163">
        <f>IFERROR(Q150/L150-1,"-")</f>
        <v>0.26659352715304441</v>
      </c>
      <c r="T150" s="162">
        <f>Q150/Q$8</f>
        <v>9.6104087094415636E-3</v>
      </c>
      <c r="U150" s="161">
        <v>12472</v>
      </c>
      <c r="V150" s="161">
        <v>10286</v>
      </c>
      <c r="W150" s="161">
        <v>16199</v>
      </c>
      <c r="X150" s="161">
        <v>15533</v>
      </c>
      <c r="Y150" s="161">
        <v>15388</v>
      </c>
      <c r="Z150" s="162">
        <f>IFERROR(Y150/X150-1,"-")</f>
        <v>-9.3349642696195501E-3</v>
      </c>
      <c r="AA150" s="163">
        <f t="shared" si="132"/>
        <v>0.23380372033354724</v>
      </c>
      <c r="AB150" s="162">
        <f>Y150/Y$8</f>
        <v>8.7812755904163806E-3</v>
      </c>
    </row>
    <row r="151" spans="1:28" x14ac:dyDescent="0.25">
      <c r="A151" s="54"/>
      <c r="B151" s="160" t="s">
        <v>91</v>
      </c>
      <c r="C151" s="161">
        <v>5603</v>
      </c>
      <c r="D151" s="161">
        <v>2898</v>
      </c>
      <c r="E151" s="161">
        <v>379</v>
      </c>
      <c r="F151" s="161">
        <v>5813</v>
      </c>
      <c r="G151" s="161">
        <v>5866</v>
      </c>
      <c r="H151" s="161">
        <v>5548</v>
      </c>
      <c r="I151" s="162">
        <f>IFERROR(H151/G151-1,"-")</f>
        <v>-5.4210705762018363E-2</v>
      </c>
      <c r="J151" s="163">
        <f>IFERROR(H151/C151-1,"-")</f>
        <v>-9.8161699089773791E-3</v>
      </c>
      <c r="K151" s="162">
        <f>H151/H$8</f>
        <v>1.7850535548241168E-2</v>
      </c>
      <c r="L151" s="161">
        <v>2909</v>
      </c>
      <c r="M151" s="161">
        <v>1100</v>
      </c>
      <c r="N151" s="161">
        <v>856</v>
      </c>
      <c r="O151" s="161">
        <v>1724</v>
      </c>
      <c r="P151" s="161">
        <v>863</v>
      </c>
      <c r="Q151" s="161">
        <v>640</v>
      </c>
      <c r="R151" s="162">
        <f>IFERROR(Q151/P151-1,"-")</f>
        <v>-0.25840092699884121</v>
      </c>
      <c r="S151" s="163">
        <f>IFERROR(Q151/L151-1,"-")</f>
        <v>-0.77999312478514948</v>
      </c>
      <c r="T151" s="162">
        <f>Q151/Q$8</f>
        <v>4.4396286805562299E-4</v>
      </c>
      <c r="U151" s="161">
        <v>8512</v>
      </c>
      <c r="V151" s="161">
        <v>1235</v>
      </c>
      <c r="W151" s="161">
        <v>7537</v>
      </c>
      <c r="X151" s="161">
        <v>6729</v>
      </c>
      <c r="Y151" s="161">
        <v>6188</v>
      </c>
      <c r="Z151" s="162">
        <f>IFERROR(Y151/X151-1,"-")</f>
        <v>-8.0398276118293976E-2</v>
      </c>
      <c r="AA151" s="163">
        <f t="shared" si="132"/>
        <v>-0.27302631578947367</v>
      </c>
      <c r="AB151" s="162">
        <f>Y151/Y$8</f>
        <v>3.5312277978617468E-3</v>
      </c>
    </row>
    <row r="152" spans="1:28" x14ac:dyDescent="0.25">
      <c r="A152" s="54"/>
      <c r="B152" s="155" t="s">
        <v>98</v>
      </c>
      <c r="C152" s="156">
        <v>4421</v>
      </c>
      <c r="D152" s="156">
        <v>2044</v>
      </c>
      <c r="E152" s="156">
        <v>1346</v>
      </c>
      <c r="F152" s="156">
        <v>5064</v>
      </c>
      <c r="G152" s="156">
        <v>4702</v>
      </c>
      <c r="H152" s="156">
        <v>7137</v>
      </c>
      <c r="I152" s="157">
        <f>IFERROR(H152/G152-1,"-")</f>
        <v>0.51786473840918767</v>
      </c>
      <c r="J152" s="158">
        <f>IFERROR(H152/C152-1,"-")</f>
        <v>0.61434064691246326</v>
      </c>
      <c r="K152" s="157">
        <f>H152/H$8</f>
        <v>2.2963098811787531E-2</v>
      </c>
      <c r="L152" s="156">
        <v>26692</v>
      </c>
      <c r="M152" s="156">
        <v>12492</v>
      </c>
      <c r="N152" s="156">
        <v>4023</v>
      </c>
      <c r="O152" s="156">
        <v>16053</v>
      </c>
      <c r="P152" s="156">
        <v>18842</v>
      </c>
      <c r="Q152" s="156">
        <v>20643</v>
      </c>
      <c r="R152" s="157">
        <f>IFERROR(Q152/P152-1,"-")</f>
        <v>9.5584332873368094E-2</v>
      </c>
      <c r="S152" s="158">
        <f>IFERROR(Q152/L152-1,"-")</f>
        <v>-0.2266222089015435</v>
      </c>
      <c r="T152" s="157">
        <f>Q152/Q$8</f>
        <v>1.4319883570737853E-2</v>
      </c>
      <c r="U152" s="156">
        <v>31113</v>
      </c>
      <c r="V152" s="156">
        <v>5369</v>
      </c>
      <c r="W152" s="156">
        <v>21117</v>
      </c>
      <c r="X152" s="156">
        <v>23544</v>
      </c>
      <c r="Y152" s="156">
        <v>27780</v>
      </c>
      <c r="Z152" s="157">
        <f>IFERROR(Y152/X152-1,"-")</f>
        <v>0.17991845056065237</v>
      </c>
      <c r="AA152" s="158">
        <f t="shared" si="132"/>
        <v>-0.10712563880050141</v>
      </c>
      <c r="AB152" s="157">
        <f>Y152/Y$8</f>
        <v>1.5852861704039968E-2</v>
      </c>
    </row>
    <row r="153" spans="1:28" s="54" customFormat="1" x14ac:dyDescent="0.25">
      <c r="B153" s="160" t="s">
        <v>101</v>
      </c>
      <c r="C153" s="161">
        <v>481</v>
      </c>
      <c r="D153" s="161">
        <v>267</v>
      </c>
      <c r="E153" s="161">
        <v>64</v>
      </c>
      <c r="F153" s="161">
        <v>479</v>
      </c>
      <c r="G153" s="161">
        <v>383</v>
      </c>
      <c r="H153" s="161">
        <v>641</v>
      </c>
      <c r="I153" s="162">
        <f t="shared" ref="I153:I160" si="133">IFERROR(H153/G153-1,"-")</f>
        <v>0.67362924281984338</v>
      </c>
      <c r="J153" s="163">
        <f t="shared" ref="J153:J160" si="134">IFERROR(H153/C153-1,"-")</f>
        <v>0.33264033264033266</v>
      </c>
      <c r="K153" s="162">
        <f t="shared" ref="K153:K160" si="135">H153/H$8</f>
        <v>2.0623996550869846E-3</v>
      </c>
      <c r="L153" s="161">
        <v>9724</v>
      </c>
      <c r="M153" s="161">
        <v>4639</v>
      </c>
      <c r="N153" s="161">
        <v>150</v>
      </c>
      <c r="O153" s="161">
        <v>7006</v>
      </c>
      <c r="P153" s="161">
        <v>7775</v>
      </c>
      <c r="Q153" s="161">
        <v>8557</v>
      </c>
      <c r="R153" s="162">
        <f t="shared" ref="R153:R160" si="136">IFERROR(Q153/P153-1,"-")</f>
        <v>0.10057877813504823</v>
      </c>
      <c r="S153" s="163">
        <f t="shared" ref="S153:S160" si="137">IFERROR(Q153/L153-1,"-")</f>
        <v>-0.12001234060057586</v>
      </c>
      <c r="T153" s="162">
        <f t="shared" ref="T153:T160" si="138">Q153/Q$8</f>
        <v>5.935922284299947E-3</v>
      </c>
      <c r="U153" s="161">
        <v>10205</v>
      </c>
      <c r="V153" s="161">
        <v>214</v>
      </c>
      <c r="W153" s="161">
        <v>7485</v>
      </c>
      <c r="X153" s="161">
        <v>8158</v>
      </c>
      <c r="Y153" s="161">
        <v>9198</v>
      </c>
      <c r="Z153" s="162">
        <f t="shared" ref="Z153:Z160" si="139">IFERROR(Y153/X153-1,"-")</f>
        <v>0.12748222603579307</v>
      </c>
      <c r="AA153" s="163">
        <f t="shared" si="132"/>
        <v>-9.8677119059284668E-2</v>
      </c>
      <c r="AB153" s="162">
        <f t="shared" ref="AB153:AB160" si="140">Y153/Y$8</f>
        <v>5.2489064778171212E-3</v>
      </c>
    </row>
    <row r="154" spans="1:28" s="54" customFormat="1" x14ac:dyDescent="0.25">
      <c r="B154" s="160" t="s">
        <v>104</v>
      </c>
      <c r="C154" s="161">
        <v>954</v>
      </c>
      <c r="D154" s="161">
        <v>395</v>
      </c>
      <c r="E154" s="161">
        <v>199</v>
      </c>
      <c r="F154" s="161">
        <v>1009</v>
      </c>
      <c r="G154" s="161">
        <v>1042</v>
      </c>
      <c r="H154" s="161">
        <v>1483</v>
      </c>
      <c r="I154" s="162">
        <f t="shared" si="133"/>
        <v>0.42322456813819587</v>
      </c>
      <c r="J154" s="163">
        <f t="shared" si="134"/>
        <v>0.55450733752620551</v>
      </c>
      <c r="K154" s="162">
        <f t="shared" si="135"/>
        <v>4.7715112144992161E-3</v>
      </c>
      <c r="L154" s="161">
        <v>7409</v>
      </c>
      <c r="M154" s="161">
        <v>3440</v>
      </c>
      <c r="N154" s="161">
        <v>787</v>
      </c>
      <c r="O154" s="161">
        <v>3627</v>
      </c>
      <c r="P154" s="161">
        <v>3629</v>
      </c>
      <c r="Q154" s="161">
        <v>3437</v>
      </c>
      <c r="R154" s="162">
        <f t="shared" si="136"/>
        <v>-5.2907136952328515E-2</v>
      </c>
      <c r="S154" s="163">
        <f t="shared" si="137"/>
        <v>-0.5361047374814415</v>
      </c>
      <c r="T154" s="162">
        <f t="shared" si="138"/>
        <v>2.3842193398549627E-3</v>
      </c>
      <c r="U154" s="161">
        <v>8363</v>
      </c>
      <c r="V154" s="161">
        <v>986</v>
      </c>
      <c r="W154" s="161">
        <v>4636</v>
      </c>
      <c r="X154" s="161">
        <v>4671</v>
      </c>
      <c r="Y154" s="161">
        <v>4920</v>
      </c>
      <c r="Z154" s="162">
        <f t="shared" si="139"/>
        <v>5.3307642903018593E-2</v>
      </c>
      <c r="AA154" s="163">
        <f t="shared" si="132"/>
        <v>-0.41169436804974291</v>
      </c>
      <c r="AB154" s="162">
        <f t="shared" si="140"/>
        <v>2.8076342542792169E-3</v>
      </c>
    </row>
    <row r="155" spans="1:28" x14ac:dyDescent="0.25">
      <c r="A155" s="54"/>
      <c r="B155" s="160" t="s">
        <v>107</v>
      </c>
      <c r="C155" s="161">
        <v>566</v>
      </c>
      <c r="D155" s="161">
        <v>268</v>
      </c>
      <c r="E155" s="161">
        <v>331</v>
      </c>
      <c r="F155" s="161">
        <v>925</v>
      </c>
      <c r="G155" s="161">
        <v>886</v>
      </c>
      <c r="H155" s="161">
        <v>1176</v>
      </c>
      <c r="I155" s="162">
        <f t="shared" si="133"/>
        <v>0.32731376975169302</v>
      </c>
      <c r="J155" s="163">
        <f t="shared" si="134"/>
        <v>1.0777385159010602</v>
      </c>
      <c r="K155" s="162">
        <f t="shared" si="135"/>
        <v>3.7837472611268229E-3</v>
      </c>
      <c r="L155" s="161">
        <v>3346</v>
      </c>
      <c r="M155" s="161">
        <v>1433</v>
      </c>
      <c r="N155" s="161">
        <v>1244</v>
      </c>
      <c r="O155" s="161">
        <v>1565</v>
      </c>
      <c r="P155" s="161">
        <v>2593</v>
      </c>
      <c r="Q155" s="161">
        <v>3146</v>
      </c>
      <c r="R155" s="162">
        <f t="shared" si="136"/>
        <v>0.21326648669494785</v>
      </c>
      <c r="S155" s="163">
        <f t="shared" si="137"/>
        <v>-5.9772863120143405E-2</v>
      </c>
      <c r="T155" s="162">
        <f t="shared" si="138"/>
        <v>2.182354973285922E-3</v>
      </c>
      <c r="U155" s="161">
        <v>3912</v>
      </c>
      <c r="V155" s="161">
        <v>1575</v>
      </c>
      <c r="W155" s="161">
        <v>2490</v>
      </c>
      <c r="X155" s="161">
        <v>3479</v>
      </c>
      <c r="Y155" s="161">
        <v>4322</v>
      </c>
      <c r="Z155" s="162">
        <f t="shared" si="139"/>
        <v>0.24231100891060642</v>
      </c>
      <c r="AA155" s="163">
        <f t="shared" si="132"/>
        <v>0.10480572597137017</v>
      </c>
      <c r="AB155" s="162">
        <f t="shared" si="140"/>
        <v>2.466381147763166E-3</v>
      </c>
    </row>
    <row r="156" spans="1:28" x14ac:dyDescent="0.25">
      <c r="A156" s="54"/>
      <c r="B156" s="160" t="s">
        <v>114</v>
      </c>
      <c r="C156" s="161">
        <v>234</v>
      </c>
      <c r="D156" s="161">
        <v>189</v>
      </c>
      <c r="E156" s="161">
        <v>64</v>
      </c>
      <c r="F156" s="161">
        <v>316</v>
      </c>
      <c r="G156" s="161">
        <v>326</v>
      </c>
      <c r="H156" s="161">
        <v>454</v>
      </c>
      <c r="I156" s="162">
        <f t="shared" si="133"/>
        <v>0.3926380368098159</v>
      </c>
      <c r="J156" s="163">
        <f t="shared" si="134"/>
        <v>0.94017094017094016</v>
      </c>
      <c r="K156" s="162">
        <f t="shared" si="135"/>
        <v>1.4607323610132464E-3</v>
      </c>
      <c r="L156" s="161">
        <v>446</v>
      </c>
      <c r="M156" s="161">
        <v>306</v>
      </c>
      <c r="N156" s="161">
        <v>122</v>
      </c>
      <c r="O156" s="161">
        <v>342</v>
      </c>
      <c r="P156" s="161">
        <v>381</v>
      </c>
      <c r="Q156" s="161">
        <v>520</v>
      </c>
      <c r="R156" s="162">
        <f t="shared" si="136"/>
        <v>0.36482939632545941</v>
      </c>
      <c r="S156" s="163">
        <f t="shared" si="137"/>
        <v>0.1659192825112108</v>
      </c>
      <c r="T156" s="162">
        <f t="shared" si="138"/>
        <v>3.6071983029519367E-4</v>
      </c>
      <c r="U156" s="161">
        <v>680</v>
      </c>
      <c r="V156" s="161">
        <v>186</v>
      </c>
      <c r="W156" s="161">
        <v>658</v>
      </c>
      <c r="X156" s="161">
        <v>707</v>
      </c>
      <c r="Y156" s="161">
        <v>974</v>
      </c>
      <c r="Z156" s="162">
        <f t="shared" si="139"/>
        <v>0.3776520509193777</v>
      </c>
      <c r="AA156" s="163">
        <f t="shared" si="132"/>
        <v>0.43235294117647061</v>
      </c>
      <c r="AB156" s="162">
        <f t="shared" si="140"/>
        <v>5.5582027716828404E-4</v>
      </c>
    </row>
    <row r="157" spans="1:28" x14ac:dyDescent="0.25">
      <c r="A157" s="54"/>
      <c r="B157" s="160" t="s">
        <v>110</v>
      </c>
      <c r="C157" s="161">
        <v>179</v>
      </c>
      <c r="D157" s="161">
        <v>114</v>
      </c>
      <c r="E157" s="161">
        <v>78</v>
      </c>
      <c r="F157" s="161">
        <v>224</v>
      </c>
      <c r="G157" s="161">
        <v>233</v>
      </c>
      <c r="H157" s="161">
        <v>322</v>
      </c>
      <c r="I157" s="162">
        <f t="shared" si="133"/>
        <v>0.38197424892703857</v>
      </c>
      <c r="J157" s="163">
        <f t="shared" si="134"/>
        <v>0.7988826815642458</v>
      </c>
      <c r="K157" s="162">
        <f t="shared" si="135"/>
        <v>1.0360260357847254E-3</v>
      </c>
      <c r="L157" s="161">
        <v>889</v>
      </c>
      <c r="M157" s="161">
        <v>393</v>
      </c>
      <c r="N157" s="161">
        <v>117</v>
      </c>
      <c r="O157" s="161">
        <v>668</v>
      </c>
      <c r="P157" s="161">
        <v>820</v>
      </c>
      <c r="Q157" s="161">
        <v>809</v>
      </c>
      <c r="R157" s="162">
        <f t="shared" si="136"/>
        <v>-1.3414634146341475E-2</v>
      </c>
      <c r="S157" s="163">
        <f t="shared" si="137"/>
        <v>-8.9988751406074208E-2</v>
      </c>
      <c r="T157" s="162">
        <f t="shared" si="138"/>
        <v>5.6119681290156098E-4</v>
      </c>
      <c r="U157" s="161">
        <v>1068</v>
      </c>
      <c r="V157" s="161">
        <v>195</v>
      </c>
      <c r="W157" s="161">
        <v>892</v>
      </c>
      <c r="X157" s="161">
        <v>1053</v>
      </c>
      <c r="Y157" s="161">
        <v>1131</v>
      </c>
      <c r="Z157" s="162">
        <f t="shared" si="139"/>
        <v>7.4074074074074181E-2</v>
      </c>
      <c r="AA157" s="163">
        <f t="shared" si="132"/>
        <v>5.8988764044943798E-2</v>
      </c>
      <c r="AB157" s="162">
        <f t="shared" si="140"/>
        <v>6.4541348406296631E-4</v>
      </c>
    </row>
    <row r="158" spans="1:28" x14ac:dyDescent="0.25">
      <c r="A158" s="54"/>
      <c r="B158" s="160" t="s">
        <v>119</v>
      </c>
      <c r="C158" s="161">
        <v>94</v>
      </c>
      <c r="D158" s="161">
        <v>42</v>
      </c>
      <c r="E158" s="161">
        <v>15</v>
      </c>
      <c r="F158" s="161">
        <v>70</v>
      </c>
      <c r="G158" s="161">
        <v>67</v>
      </c>
      <c r="H158" s="161">
        <v>62</v>
      </c>
      <c r="I158" s="162">
        <f t="shared" si="133"/>
        <v>-7.4626865671641784E-2</v>
      </c>
      <c r="J158" s="163">
        <f t="shared" si="134"/>
        <v>-0.34042553191489366</v>
      </c>
      <c r="K158" s="162">
        <f t="shared" si="135"/>
        <v>1.9948327397097197E-4</v>
      </c>
      <c r="L158" s="161">
        <v>150</v>
      </c>
      <c r="M158" s="161">
        <v>167</v>
      </c>
      <c r="N158" s="161">
        <v>7</v>
      </c>
      <c r="O158" s="161">
        <v>166</v>
      </c>
      <c r="P158" s="161">
        <v>167</v>
      </c>
      <c r="Q158" s="161">
        <v>196</v>
      </c>
      <c r="R158" s="162">
        <f t="shared" si="136"/>
        <v>0.17365269461077837</v>
      </c>
      <c r="S158" s="163">
        <f t="shared" si="137"/>
        <v>0.30666666666666664</v>
      </c>
      <c r="T158" s="162">
        <f t="shared" si="138"/>
        <v>1.3596362834203453E-4</v>
      </c>
      <c r="U158" s="161">
        <v>244</v>
      </c>
      <c r="V158" s="161">
        <v>22</v>
      </c>
      <c r="W158" s="161">
        <v>236</v>
      </c>
      <c r="X158" s="161">
        <v>234</v>
      </c>
      <c r="Y158" s="161">
        <v>258</v>
      </c>
      <c r="Z158" s="162">
        <f t="shared" si="139"/>
        <v>0.10256410256410264</v>
      </c>
      <c r="AA158" s="163">
        <f t="shared" si="132"/>
        <v>5.7377049180327822E-2</v>
      </c>
      <c r="AB158" s="162">
        <f t="shared" si="140"/>
        <v>1.472296011390321E-4</v>
      </c>
    </row>
    <row r="159" spans="1:28" x14ac:dyDescent="0.25">
      <c r="A159" s="54"/>
      <c r="B159" s="160" t="s">
        <v>122</v>
      </c>
      <c r="C159" s="161">
        <v>88</v>
      </c>
      <c r="D159" s="161">
        <v>56</v>
      </c>
      <c r="E159" s="161">
        <v>19</v>
      </c>
      <c r="F159" s="161">
        <v>51</v>
      </c>
      <c r="G159" s="161">
        <v>41</v>
      </c>
      <c r="H159" s="161">
        <v>43</v>
      </c>
      <c r="I159" s="162">
        <f t="shared" si="133"/>
        <v>4.8780487804878092E-2</v>
      </c>
      <c r="J159" s="163">
        <f t="shared" si="134"/>
        <v>-0.51136363636363635</v>
      </c>
      <c r="K159" s="162">
        <f t="shared" si="135"/>
        <v>1.3835130291535154E-4</v>
      </c>
      <c r="L159" s="161">
        <v>433</v>
      </c>
      <c r="M159" s="161">
        <v>221</v>
      </c>
      <c r="N159" s="161">
        <v>37</v>
      </c>
      <c r="O159" s="161">
        <v>317</v>
      </c>
      <c r="P159" s="161">
        <v>447</v>
      </c>
      <c r="Q159" s="161">
        <v>321</v>
      </c>
      <c r="R159" s="162">
        <f t="shared" si="136"/>
        <v>-0.28187919463087252</v>
      </c>
      <c r="S159" s="163">
        <f t="shared" si="137"/>
        <v>-0.25866050808314089</v>
      </c>
      <c r="T159" s="162">
        <f t="shared" si="138"/>
        <v>2.2267512600914841E-4</v>
      </c>
      <c r="U159" s="161">
        <v>521</v>
      </c>
      <c r="V159" s="161">
        <v>56</v>
      </c>
      <c r="W159" s="161">
        <v>368</v>
      </c>
      <c r="X159" s="161">
        <v>488</v>
      </c>
      <c r="Y159" s="161">
        <v>364</v>
      </c>
      <c r="Z159" s="162">
        <f t="shared" si="139"/>
        <v>-0.25409836065573765</v>
      </c>
      <c r="AA159" s="163">
        <f t="shared" si="132"/>
        <v>-0.30134357005758161</v>
      </c>
      <c r="AB159" s="162">
        <f t="shared" si="140"/>
        <v>2.0771928222716157E-4</v>
      </c>
    </row>
    <row r="160" spans="1:28" x14ac:dyDescent="0.25">
      <c r="A160" s="54"/>
      <c r="B160" s="166" t="s">
        <v>136</v>
      </c>
      <c r="C160" s="167">
        <f t="shared" ref="C160:H160" si="141">C152-SUM(C153:C159)</f>
        <v>1825</v>
      </c>
      <c r="D160" s="167">
        <f t="shared" si="141"/>
        <v>713</v>
      </c>
      <c r="E160" s="167">
        <f t="shared" si="141"/>
        <v>576</v>
      </c>
      <c r="F160" s="167">
        <f t="shared" si="141"/>
        <v>1990</v>
      </c>
      <c r="G160" s="167">
        <f t="shared" si="141"/>
        <v>1724</v>
      </c>
      <c r="H160" s="167">
        <f t="shared" si="141"/>
        <v>2956</v>
      </c>
      <c r="I160" s="168">
        <f t="shared" si="133"/>
        <v>0.71461716937354991</v>
      </c>
      <c r="J160" s="169">
        <f t="shared" si="134"/>
        <v>0.61972602739726024</v>
      </c>
      <c r="K160" s="168">
        <f t="shared" si="135"/>
        <v>9.5108477073902117E-3</v>
      </c>
      <c r="L160" s="167">
        <f t="shared" ref="L160:Q160" si="142">L152-SUM(L153:L159)</f>
        <v>4295</v>
      </c>
      <c r="M160" s="167">
        <f t="shared" si="142"/>
        <v>1893</v>
      </c>
      <c r="N160" s="167">
        <f t="shared" si="142"/>
        <v>1559</v>
      </c>
      <c r="O160" s="167">
        <f t="shared" si="142"/>
        <v>2362</v>
      </c>
      <c r="P160" s="167">
        <f t="shared" si="142"/>
        <v>3030</v>
      </c>
      <c r="Q160" s="167">
        <f t="shared" si="142"/>
        <v>3657</v>
      </c>
      <c r="R160" s="168">
        <f t="shared" si="136"/>
        <v>0.20693069306930689</v>
      </c>
      <c r="S160" s="169">
        <f t="shared" si="137"/>
        <v>-0.14854481955762511</v>
      </c>
      <c r="T160" s="168">
        <f t="shared" si="138"/>
        <v>2.5368315757490832E-3</v>
      </c>
      <c r="U160" s="167">
        <f>U152-SUM(U153:U159)</f>
        <v>6120</v>
      </c>
      <c r="V160" s="167">
        <f>V152-SUM(V153:V159)</f>
        <v>2135</v>
      </c>
      <c r="W160" s="167">
        <f>W152-SUM(W153:W159)</f>
        <v>4352</v>
      </c>
      <c r="X160" s="167">
        <f>X152-SUM(X153:X159)</f>
        <v>4754</v>
      </c>
      <c r="Y160" s="167">
        <f>Y152-SUM(Y153:Y159)</f>
        <v>6613</v>
      </c>
      <c r="Z160" s="168">
        <f t="shared" si="139"/>
        <v>0.39103912494741278</v>
      </c>
      <c r="AA160" s="169">
        <f t="shared" si="132"/>
        <v>8.0555555555555491E-2</v>
      </c>
      <c r="AB160" s="168">
        <f t="shared" si="140"/>
        <v>3.7737571795830207E-3</v>
      </c>
    </row>
    <row r="161" spans="1:28" ht="6" customHeight="1" x14ac:dyDescent="0.25">
      <c r="A161" s="54"/>
      <c r="C161" s="77"/>
      <c r="D161" s="77"/>
      <c r="E161" s="77"/>
      <c r="F161" s="77"/>
      <c r="G161" s="77"/>
      <c r="H161" s="77"/>
      <c r="I161" s="77"/>
      <c r="L161" s="77"/>
      <c r="M161" s="77"/>
      <c r="N161" s="77"/>
      <c r="O161" s="77"/>
      <c r="P161" s="77"/>
      <c r="Q161" s="77"/>
      <c r="R161" s="77"/>
      <c r="U161" s="77"/>
      <c r="V161" s="77"/>
      <c r="W161" s="77"/>
      <c r="X161" s="77"/>
      <c r="Y161" s="77"/>
      <c r="Z161" s="77"/>
    </row>
    <row r="162" spans="1:28" ht="6" customHeight="1" x14ac:dyDescent="0.25">
      <c r="A162" s="54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1:28" x14ac:dyDescent="0.25">
      <c r="B163" s="103" t="s">
        <v>30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FF2C-B406-4C3A-99A0-C560F77A2925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79"/>
      <c r="C6" s="297" t="s">
        <v>53</v>
      </c>
      <c r="D6" s="298"/>
      <c r="E6" s="298"/>
      <c r="F6" s="298"/>
      <c r="G6" s="298"/>
      <c r="H6" s="298"/>
      <c r="I6" s="298"/>
      <c r="J6" s="298"/>
      <c r="K6" s="297" t="s">
        <v>52</v>
      </c>
      <c r="L6" s="298"/>
      <c r="M6" s="298"/>
      <c r="N6" s="298"/>
      <c r="O6" s="298"/>
      <c r="P6" s="298"/>
      <c r="Q6" s="298"/>
      <c r="R6" s="298"/>
      <c r="S6" s="297" t="s">
        <v>128</v>
      </c>
      <c r="T6" s="298"/>
      <c r="U6" s="298"/>
      <c r="V6" s="298"/>
      <c r="W6" s="298"/>
      <c r="X6" s="298"/>
      <c r="Y6" s="298"/>
      <c r="Z6" s="298"/>
    </row>
    <row r="7" spans="1:26" s="142" customFormat="1" ht="72" customHeight="1" x14ac:dyDescent="0.25">
      <c r="B7" s="143"/>
      <c r="C7" s="180">
        <f>D7-1</f>
        <v>2019</v>
      </c>
      <c r="D7" s="180">
        <f>E7-1</f>
        <v>2020</v>
      </c>
      <c r="E7" s="180">
        <f>F7-1</f>
        <v>2021</v>
      </c>
      <c r="F7" s="180">
        <f>G7-1</f>
        <v>2022</v>
      </c>
      <c r="G7" s="180">
        <v>2023</v>
      </c>
      <c r="H7" s="171" t="str">
        <f>CONCATENATE("var. ",RIGHT(G7,2),"/",RIGHT(F7,2))</f>
        <v>var. 23/22</v>
      </c>
      <c r="I7" s="171" t="str">
        <f>CONCATENATE("var. ",RIGHT(G7,2),"/",RIGHT(C7,2))</f>
        <v>var. 23/19</v>
      </c>
      <c r="J7" s="171" t="str">
        <f>CONCATENATE("Cuota s/ total lugares de residencia ",RIGHT(G7,4))</f>
        <v>Cuota s/ total lugares de residencia 2023</v>
      </c>
      <c r="K7" s="180">
        <f>L7-1</f>
        <v>2019</v>
      </c>
      <c r="L7" s="180">
        <f>M7-1</f>
        <v>2020</v>
      </c>
      <c r="M7" s="180">
        <f>N7-1</f>
        <v>2021</v>
      </c>
      <c r="N7" s="180">
        <f>O7-1</f>
        <v>2022</v>
      </c>
      <c r="O7" s="180">
        <v>2023</v>
      </c>
      <c r="P7" s="171" t="str">
        <f>CONCATENATE("var. ",RIGHT(O7,2),"/",RIGHT(N7,2))</f>
        <v>var. 23/22</v>
      </c>
      <c r="Q7" s="171" t="str">
        <f>CONCATENATE("var. ",RIGHT(O7,2),"/",RIGHT(K7,2))</f>
        <v>var. 23/19</v>
      </c>
      <c r="R7" s="171" t="str">
        <f>CONCATENATE("Cuota s/ total lugares de residencia ",RIGHT(O7,4))</f>
        <v>Cuota s/ total lugares de residencia 2023</v>
      </c>
      <c r="S7" s="180">
        <f>T7-1</f>
        <v>2019</v>
      </c>
      <c r="T7" s="180">
        <f>U7-1</f>
        <v>2020</v>
      </c>
      <c r="U7" s="180">
        <f>V7-1</f>
        <v>2021</v>
      </c>
      <c r="V7" s="180">
        <f>W7-1</f>
        <v>2022</v>
      </c>
      <c r="W7" s="180">
        <v>2023</v>
      </c>
      <c r="X7" s="171" t="str">
        <f>CONCATENATE("var. ",RIGHT(W7,2),"/",RIGHT(V7,2))</f>
        <v>var. 23/22</v>
      </c>
      <c r="Y7" s="171" t="str">
        <f>CONCATENATE("var. ",RIGHT(W7,2),"/",RIGHT(S7,2))</f>
        <v>var. 23/19</v>
      </c>
      <c r="Z7" s="171" t="str">
        <f>CONCATENATE("Cuota s/ total lugares de residencia ",RIGHT(U7,4))</f>
        <v>Cuota s/ total lugares de residencia 2021</v>
      </c>
    </row>
    <row r="8" spans="1:26" x14ac:dyDescent="0.25">
      <c r="A8" s="1"/>
      <c r="B8" s="148" t="s">
        <v>35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59</v>
      </c>
      <c r="C9" s="174">
        <f>C10+C13</f>
        <v>742048</v>
      </c>
      <c r="D9" s="174">
        <f>D10+D13</f>
        <v>244233</v>
      </c>
      <c r="E9" s="174">
        <f>E10+E13</f>
        <v>332855</v>
      </c>
      <c r="F9" s="174">
        <f>F10+F13</f>
        <v>672483</v>
      </c>
      <c r="G9" s="174">
        <f>G10+G13</f>
        <v>738404</v>
      </c>
      <c r="H9" s="175">
        <f>IFERROR(G9/F9-1,"-")</f>
        <v>9.8026269809050826E-2</v>
      </c>
      <c r="I9" s="175">
        <f>IFERROR(G9/C9-1,"-")</f>
        <v>-4.9107335374530825E-3</v>
      </c>
      <c r="J9" s="175">
        <f>G9/G$9</f>
        <v>1</v>
      </c>
      <c r="K9" s="174">
        <f>K10+K13</f>
        <v>2826140</v>
      </c>
      <c r="L9" s="174">
        <f>L10+L13</f>
        <v>956053</v>
      </c>
      <c r="M9" s="174">
        <f>M10+M13</f>
        <v>1525176</v>
      </c>
      <c r="N9" s="174">
        <f>N10+N13</f>
        <v>3104390</v>
      </c>
      <c r="O9" s="174">
        <f>O10+O13</f>
        <v>3350154</v>
      </c>
      <c r="P9" s="175">
        <f>IFERROR(O9/N9-1,"-")</f>
        <v>7.9166599557400907E-2</v>
      </c>
      <c r="Q9" s="175">
        <f>IFERROR(O9/K9-1,"-")</f>
        <v>0.18541685832973598</v>
      </c>
      <c r="R9" s="175">
        <f>O9/O$9</f>
        <v>1</v>
      </c>
      <c r="S9" s="174">
        <f>S10+S13</f>
        <v>3568188</v>
      </c>
      <c r="T9" s="174">
        <f>T10+T13</f>
        <v>1200286</v>
      </c>
      <c r="U9" s="174">
        <f>U10+U13</f>
        <v>1858031</v>
      </c>
      <c r="V9" s="174">
        <f>V10+V13</f>
        <v>3776873</v>
      </c>
      <c r="W9" s="174">
        <f>W10+W13</f>
        <v>4088558</v>
      </c>
      <c r="X9" s="175">
        <f>IFERROR(W9/V9-1,"-")</f>
        <v>8.2524617587088622E-2</v>
      </c>
      <c r="Y9" s="175">
        <f>IFERROR(W9/S9-1,"-")</f>
        <v>0.14583592568552994</v>
      </c>
      <c r="Z9" s="175">
        <f t="shared" ref="Z9:Z21" si="0">U9/U$9</f>
        <v>1</v>
      </c>
    </row>
    <row r="10" spans="1:26" x14ac:dyDescent="0.25">
      <c r="A10" s="1" t="s">
        <v>87</v>
      </c>
      <c r="B10" s="155" t="s">
        <v>88</v>
      </c>
      <c r="C10" s="156">
        <v>188231</v>
      </c>
      <c r="D10" s="156">
        <v>79595</v>
      </c>
      <c r="E10" s="156">
        <v>119848</v>
      </c>
      <c r="F10" s="156">
        <v>173672</v>
      </c>
      <c r="G10" s="156">
        <v>206738</v>
      </c>
      <c r="H10" s="157">
        <f>IFERROR(G10/F10-1,"-")</f>
        <v>0.1903933852319315</v>
      </c>
      <c r="I10" s="158">
        <f t="shared" ref="I10:I73" si="1">IFERROR(G10/C10-1,"-")</f>
        <v>9.8320680440522557E-2</v>
      </c>
      <c r="J10" s="157">
        <f>G10/G$9</f>
        <v>0.27997952340453192</v>
      </c>
      <c r="K10" s="156">
        <v>674588</v>
      </c>
      <c r="L10" s="156">
        <v>297299</v>
      </c>
      <c r="M10" s="156">
        <v>549418</v>
      </c>
      <c r="N10" s="156">
        <v>688398</v>
      </c>
      <c r="O10" s="156">
        <v>674557</v>
      </c>
      <c r="P10" s="157">
        <f>IFERROR(O10/N10-1,"-")</f>
        <v>-2.0106101412264432E-2</v>
      </c>
      <c r="Q10" s="158">
        <f t="shared" ref="Q10:Q21" si="2">IFERROR(O10/K10-1,"-")</f>
        <v>-4.5953974870616143E-5</v>
      </c>
      <c r="R10" s="157">
        <f>O10/O$9</f>
        <v>0.20135104236999254</v>
      </c>
      <c r="S10" s="156">
        <v>862819</v>
      </c>
      <c r="T10" s="156">
        <v>376894</v>
      </c>
      <c r="U10" s="156">
        <v>669266</v>
      </c>
      <c r="V10" s="156">
        <v>862070</v>
      </c>
      <c r="W10" s="156">
        <v>881295</v>
      </c>
      <c r="X10" s="157">
        <f>IFERROR(W10/V10-1,"-")</f>
        <v>2.2300973238832178E-2</v>
      </c>
      <c r="Y10" s="158">
        <f t="shared" ref="Y10:Y21" si="3">IFERROR(W10/S10-1,"-")</f>
        <v>2.1413529372904305E-2</v>
      </c>
      <c r="Z10" s="157">
        <f t="shared" si="0"/>
        <v>0.36020174044458891</v>
      </c>
    </row>
    <row r="11" spans="1:26" x14ac:dyDescent="0.25">
      <c r="A11" s="159" t="s">
        <v>94</v>
      </c>
      <c r="B11" s="160" t="s">
        <v>94</v>
      </c>
      <c r="C11" s="161">
        <v>91591</v>
      </c>
      <c r="D11" s="161">
        <v>38726</v>
      </c>
      <c r="E11" s="161">
        <v>76913</v>
      </c>
      <c r="F11" s="161">
        <v>97401</v>
      </c>
      <c r="G11" s="161">
        <v>116854</v>
      </c>
      <c r="H11" s="162">
        <f>IFERROR(G11/F11-1,"-")</f>
        <v>0.19972074208683699</v>
      </c>
      <c r="I11" s="163">
        <f t="shared" si="1"/>
        <v>0.27582404384710291</v>
      </c>
      <c r="J11" s="162">
        <f>G11/G$9</f>
        <v>0.15825212214451709</v>
      </c>
      <c r="K11" s="161">
        <v>220823</v>
      </c>
      <c r="L11" s="161">
        <v>112436</v>
      </c>
      <c r="M11" s="161">
        <v>248239</v>
      </c>
      <c r="N11" s="161">
        <v>235468</v>
      </c>
      <c r="O11" s="161">
        <v>223216</v>
      </c>
      <c r="P11" s="162">
        <f>IFERROR(O11/N11-1,"-")</f>
        <v>-5.2032547947067131E-2</v>
      </c>
      <c r="Q11" s="163">
        <f t="shared" si="2"/>
        <v>1.083673349243508E-2</v>
      </c>
      <c r="R11" s="162">
        <f>O11/O$9</f>
        <v>6.6628578865329774E-2</v>
      </c>
      <c r="S11" s="161">
        <v>312414</v>
      </c>
      <c r="T11" s="161">
        <v>151162</v>
      </c>
      <c r="U11" s="161">
        <v>325152</v>
      </c>
      <c r="V11" s="161">
        <v>332869</v>
      </c>
      <c r="W11" s="161">
        <v>340070</v>
      </c>
      <c r="X11" s="162">
        <f>IFERROR(W11/V11-1,"-")</f>
        <v>2.1633134956995148E-2</v>
      </c>
      <c r="Y11" s="163">
        <f t="shared" si="3"/>
        <v>8.8523561684175522E-2</v>
      </c>
      <c r="Z11" s="162">
        <f t="shared" si="0"/>
        <v>0.17499815665077709</v>
      </c>
    </row>
    <row r="12" spans="1:26" x14ac:dyDescent="0.25">
      <c r="A12" s="159" t="s">
        <v>91</v>
      </c>
      <c r="B12" s="160" t="s">
        <v>91</v>
      </c>
      <c r="C12" s="161">
        <v>96640</v>
      </c>
      <c r="D12" s="161">
        <v>40869</v>
      </c>
      <c r="E12" s="161">
        <v>42935</v>
      </c>
      <c r="F12" s="161">
        <v>76271</v>
      </c>
      <c r="G12" s="161">
        <v>89884</v>
      </c>
      <c r="H12" s="162">
        <f>IFERROR(G12/F12-1,"-")</f>
        <v>0.17848199184486901</v>
      </c>
      <c r="I12" s="163">
        <f t="shared" si="1"/>
        <v>-6.990894039735096E-2</v>
      </c>
      <c r="J12" s="162">
        <f>G12/G$9</f>
        <v>0.12172740126001484</v>
      </c>
      <c r="K12" s="161">
        <v>453765</v>
      </c>
      <c r="L12" s="161">
        <v>184863</v>
      </c>
      <c r="M12" s="161">
        <v>301179</v>
      </c>
      <c r="N12" s="161">
        <v>452930</v>
      </c>
      <c r="O12" s="161">
        <v>451341</v>
      </c>
      <c r="P12" s="162">
        <f>IFERROR(O12/N12-1,"-")</f>
        <v>-3.5082683858432828E-3</v>
      </c>
      <c r="Q12" s="163">
        <f t="shared" si="2"/>
        <v>-5.3419721662093522E-3</v>
      </c>
      <c r="R12" s="162">
        <f>O12/O$9</f>
        <v>0.13472246350466277</v>
      </c>
      <c r="S12" s="161">
        <v>550405</v>
      </c>
      <c r="T12" s="161">
        <v>225732</v>
      </c>
      <c r="U12" s="161">
        <v>344114</v>
      </c>
      <c r="V12" s="161">
        <v>529201</v>
      </c>
      <c r="W12" s="161">
        <v>541225</v>
      </c>
      <c r="X12" s="162">
        <f>IFERROR(W12/V12-1,"-")</f>
        <v>2.272104550066989E-2</v>
      </c>
      <c r="Y12" s="163">
        <f t="shared" si="3"/>
        <v>-1.6678627556072301E-2</v>
      </c>
      <c r="Z12" s="162">
        <f t="shared" si="0"/>
        <v>0.18520358379381183</v>
      </c>
    </row>
    <row r="13" spans="1:26" x14ac:dyDescent="0.25">
      <c r="A13" s="1" t="s">
        <v>137</v>
      </c>
      <c r="B13" s="155" t="s">
        <v>98</v>
      </c>
      <c r="C13" s="156">
        <v>553817</v>
      </c>
      <c r="D13" s="156">
        <v>164638</v>
      </c>
      <c r="E13" s="156">
        <v>213007</v>
      </c>
      <c r="F13" s="156">
        <v>498811</v>
      </c>
      <c r="G13" s="156">
        <v>531666</v>
      </c>
      <c r="H13" s="157">
        <f>IFERROR(G13/F13-1,"-")</f>
        <v>6.5866630848157026E-2</v>
      </c>
      <c r="I13" s="158">
        <f t="shared" si="1"/>
        <v>-3.999696650698692E-2</v>
      </c>
      <c r="J13" s="157">
        <f>G13/G$9</f>
        <v>0.72002047659546808</v>
      </c>
      <c r="K13" s="156">
        <v>2151552</v>
      </c>
      <c r="L13" s="156">
        <v>658754</v>
      </c>
      <c r="M13" s="156">
        <v>975758</v>
      </c>
      <c r="N13" s="156">
        <v>2415992</v>
      </c>
      <c r="O13" s="156">
        <v>2675597</v>
      </c>
      <c r="P13" s="157">
        <f>IFERROR(O13/N13-1,"-")</f>
        <v>0.10745275646608099</v>
      </c>
      <c r="Q13" s="158">
        <f t="shared" si="2"/>
        <v>0.24356603977036118</v>
      </c>
      <c r="R13" s="157">
        <f>O13/O$9</f>
        <v>0.79864895763000743</v>
      </c>
      <c r="S13" s="156">
        <v>2705369</v>
      </c>
      <c r="T13" s="156">
        <v>823392</v>
      </c>
      <c r="U13" s="156">
        <v>1188765</v>
      </c>
      <c r="V13" s="156">
        <v>2914803</v>
      </c>
      <c r="W13" s="156">
        <v>3207263</v>
      </c>
      <c r="X13" s="157">
        <f>IFERROR(W13/V13-1,"-")</f>
        <v>0.10033611190876357</v>
      </c>
      <c r="Y13" s="158">
        <f t="shared" si="3"/>
        <v>0.18551776116307983</v>
      </c>
      <c r="Z13" s="157">
        <f t="shared" si="0"/>
        <v>0.63979825955541103</v>
      </c>
    </row>
    <row r="14" spans="1:26" x14ac:dyDescent="0.25">
      <c r="A14" s="159" t="s">
        <v>101</v>
      </c>
      <c r="B14" s="160" t="s">
        <v>101</v>
      </c>
      <c r="C14" s="161">
        <v>196809</v>
      </c>
      <c r="D14" s="161">
        <v>55984</v>
      </c>
      <c r="E14" s="161">
        <v>51463</v>
      </c>
      <c r="F14" s="161">
        <v>185404</v>
      </c>
      <c r="G14" s="161">
        <v>205688</v>
      </c>
      <c r="H14" s="162">
        <f t="shared" ref="H14:H21" si="4">IFERROR(G14/F14-1,"-")</f>
        <v>0.1094043278462169</v>
      </c>
      <c r="I14" s="163">
        <f t="shared" si="1"/>
        <v>4.5114806741561653E-2</v>
      </c>
      <c r="J14" s="162">
        <f t="shared" ref="J14:J21" si="5">G14/G$9</f>
        <v>0.27855753760813862</v>
      </c>
      <c r="K14" s="161">
        <v>957287</v>
      </c>
      <c r="L14" s="161">
        <v>260474</v>
      </c>
      <c r="M14" s="161">
        <v>284717</v>
      </c>
      <c r="N14" s="161">
        <v>1132692</v>
      </c>
      <c r="O14" s="161">
        <v>1254072</v>
      </c>
      <c r="P14" s="162">
        <f t="shared" ref="P14:P21" si="6">IFERROR(O14/N14-1,"-")</f>
        <v>0.10716064031528427</v>
      </c>
      <c r="Q14" s="163">
        <f t="shared" si="2"/>
        <v>0.31002719142744017</v>
      </c>
      <c r="R14" s="162">
        <f t="shared" ref="R14:R21" si="7">O14/O$9</f>
        <v>0.37433264261881694</v>
      </c>
      <c r="S14" s="161">
        <v>1154096</v>
      </c>
      <c r="T14" s="161">
        <v>316458</v>
      </c>
      <c r="U14" s="161">
        <v>336180</v>
      </c>
      <c r="V14" s="161">
        <v>1318096</v>
      </c>
      <c r="W14" s="161">
        <v>1459760</v>
      </c>
      <c r="X14" s="162">
        <f t="shared" ref="X14:X21" si="8">IFERROR(W14/V14-1,"-")</f>
        <v>0.10747623845304144</v>
      </c>
      <c r="Y14" s="163">
        <f t="shared" si="3"/>
        <v>0.26485145083251305</v>
      </c>
      <c r="Z14" s="162">
        <f t="shared" si="0"/>
        <v>0.18093347204648361</v>
      </c>
    </row>
    <row r="15" spans="1:26" x14ac:dyDescent="0.25">
      <c r="A15" s="159" t="s">
        <v>104</v>
      </c>
      <c r="B15" s="160" t="s">
        <v>104</v>
      </c>
      <c r="C15" s="161">
        <v>82343</v>
      </c>
      <c r="D15" s="161">
        <v>24167</v>
      </c>
      <c r="E15" s="161">
        <v>38221</v>
      </c>
      <c r="F15" s="161">
        <v>64721</v>
      </c>
      <c r="G15" s="161">
        <v>72627</v>
      </c>
      <c r="H15" s="162">
        <f t="shared" si="4"/>
        <v>0.12215509649109246</v>
      </c>
      <c r="I15" s="163">
        <f t="shared" si="1"/>
        <v>-0.11799424359083344</v>
      </c>
      <c r="J15" s="162">
        <f t="shared" si="5"/>
        <v>9.8356726128244157E-2</v>
      </c>
      <c r="K15" s="161">
        <v>333618</v>
      </c>
      <c r="L15" s="161">
        <v>92917</v>
      </c>
      <c r="M15" s="161">
        <v>156330</v>
      </c>
      <c r="N15" s="161">
        <v>274306</v>
      </c>
      <c r="O15" s="161">
        <v>309168</v>
      </c>
      <c r="P15" s="162">
        <f t="shared" si="6"/>
        <v>0.12709164218063029</v>
      </c>
      <c r="Q15" s="163">
        <f t="shared" si="2"/>
        <v>-7.3287412549682518E-2</v>
      </c>
      <c r="R15" s="162">
        <f t="shared" si="7"/>
        <v>9.228471288185558E-2</v>
      </c>
      <c r="S15" s="161">
        <v>415961</v>
      </c>
      <c r="T15" s="161">
        <v>117084</v>
      </c>
      <c r="U15" s="161">
        <v>194551</v>
      </c>
      <c r="V15" s="161">
        <v>339027</v>
      </c>
      <c r="W15" s="161">
        <v>381795</v>
      </c>
      <c r="X15" s="162">
        <f t="shared" si="8"/>
        <v>0.126149244750418</v>
      </c>
      <c r="Y15" s="163">
        <f t="shared" si="3"/>
        <v>-8.213750808369058E-2</v>
      </c>
      <c r="Z15" s="162">
        <f t="shared" si="0"/>
        <v>0.10470815610719089</v>
      </c>
    </row>
    <row r="16" spans="1:26" x14ac:dyDescent="0.25">
      <c r="A16" s="159" t="s">
        <v>107</v>
      </c>
      <c r="B16" s="160" t="s">
        <v>107</v>
      </c>
      <c r="C16" s="161">
        <v>31220</v>
      </c>
      <c r="D16" s="161">
        <v>11046</v>
      </c>
      <c r="E16" s="161">
        <v>21498</v>
      </c>
      <c r="F16" s="161">
        <v>31998</v>
      </c>
      <c r="G16" s="161">
        <v>34482</v>
      </c>
      <c r="H16" s="162">
        <f t="shared" si="4"/>
        <v>7.7629851865741673E-2</v>
      </c>
      <c r="I16" s="163">
        <f t="shared" si="1"/>
        <v>0.10448430493273553</v>
      </c>
      <c r="J16" s="162">
        <f t="shared" si="5"/>
        <v>4.6698013553556045E-2</v>
      </c>
      <c r="K16" s="161">
        <v>107850</v>
      </c>
      <c r="L16" s="161">
        <v>37740</v>
      </c>
      <c r="M16" s="161">
        <v>83736</v>
      </c>
      <c r="N16" s="161">
        <v>134432</v>
      </c>
      <c r="O16" s="161">
        <v>142823</v>
      </c>
      <c r="P16" s="162">
        <f t="shared" si="6"/>
        <v>6.2418174244227576E-2</v>
      </c>
      <c r="Q16" s="163">
        <f t="shared" si="2"/>
        <v>0.32427445526193788</v>
      </c>
      <c r="R16" s="162">
        <f t="shared" si="7"/>
        <v>4.2631771554382275E-2</v>
      </c>
      <c r="S16" s="161">
        <v>139070</v>
      </c>
      <c r="T16" s="161">
        <v>48786</v>
      </c>
      <c r="U16" s="161">
        <v>105234</v>
      </c>
      <c r="V16" s="161">
        <v>166430</v>
      </c>
      <c r="W16" s="161">
        <v>177305</v>
      </c>
      <c r="X16" s="162">
        <f t="shared" si="8"/>
        <v>6.5342786757195181E-2</v>
      </c>
      <c r="Y16" s="163">
        <f t="shared" si="3"/>
        <v>0.27493348673329976</v>
      </c>
      <c r="Z16" s="162">
        <f t="shared" si="0"/>
        <v>5.6637375802664217E-2</v>
      </c>
    </row>
    <row r="17" spans="1:26" x14ac:dyDescent="0.25">
      <c r="A17" s="159" t="s">
        <v>114</v>
      </c>
      <c r="B17" s="160" t="s">
        <v>114</v>
      </c>
      <c r="C17" s="161">
        <v>15420</v>
      </c>
      <c r="D17" s="161">
        <v>4317</v>
      </c>
      <c r="E17" s="161">
        <v>10076</v>
      </c>
      <c r="F17" s="161">
        <v>19335</v>
      </c>
      <c r="G17" s="161">
        <v>14809</v>
      </c>
      <c r="H17" s="162">
        <f t="shared" si="4"/>
        <v>-0.23408326868373419</v>
      </c>
      <c r="I17" s="163">
        <f t="shared" si="1"/>
        <v>-3.9623865110246403E-2</v>
      </c>
      <c r="J17" s="162">
        <f t="shared" si="5"/>
        <v>2.0055416817893728E-2</v>
      </c>
      <c r="K17" s="161">
        <v>76338</v>
      </c>
      <c r="L17" s="161">
        <v>23237</v>
      </c>
      <c r="M17" s="161">
        <v>56946</v>
      </c>
      <c r="N17" s="161">
        <v>104116</v>
      </c>
      <c r="O17" s="161">
        <v>102844</v>
      </c>
      <c r="P17" s="162">
        <f t="shared" si="6"/>
        <v>-1.2217142418072147E-2</v>
      </c>
      <c r="Q17" s="163">
        <f t="shared" si="2"/>
        <v>0.34721894731326475</v>
      </c>
      <c r="R17" s="162">
        <f t="shared" si="7"/>
        <v>3.0698290287550962E-2</v>
      </c>
      <c r="S17" s="161">
        <v>91758</v>
      </c>
      <c r="T17" s="161">
        <v>27554</v>
      </c>
      <c r="U17" s="161">
        <v>67022</v>
      </c>
      <c r="V17" s="161">
        <v>123451</v>
      </c>
      <c r="W17" s="161">
        <v>117653</v>
      </c>
      <c r="X17" s="162">
        <f t="shared" si="8"/>
        <v>-4.6966002705526866E-2</v>
      </c>
      <c r="Y17" s="163">
        <f t="shared" si="3"/>
        <v>0.28220972558251045</v>
      </c>
      <c r="Z17" s="162">
        <f t="shared" si="0"/>
        <v>3.6071518720624147E-2</v>
      </c>
    </row>
    <row r="18" spans="1:26" x14ac:dyDescent="0.25">
      <c r="A18" s="159" t="s">
        <v>110</v>
      </c>
      <c r="B18" s="160" t="s">
        <v>110</v>
      </c>
      <c r="C18" s="161">
        <v>12290</v>
      </c>
      <c r="D18" s="161">
        <v>5016</v>
      </c>
      <c r="E18" s="161">
        <v>6294</v>
      </c>
      <c r="F18" s="161">
        <v>10411</v>
      </c>
      <c r="G18" s="161">
        <v>10569</v>
      </c>
      <c r="H18" s="162">
        <f t="shared" si="4"/>
        <v>1.5176255883200485E-2</v>
      </c>
      <c r="I18" s="163">
        <f t="shared" si="1"/>
        <v>-0.14003254678600485</v>
      </c>
      <c r="J18" s="162">
        <f t="shared" si="5"/>
        <v>1.4313302744838869E-2</v>
      </c>
      <c r="K18" s="161">
        <v>106564</v>
      </c>
      <c r="L18" s="161">
        <v>43640</v>
      </c>
      <c r="M18" s="161">
        <v>77431</v>
      </c>
      <c r="N18" s="161">
        <v>120097</v>
      </c>
      <c r="O18" s="161">
        <v>123841</v>
      </c>
      <c r="P18" s="162">
        <f t="shared" si="6"/>
        <v>3.1174800369701217E-2</v>
      </c>
      <c r="Q18" s="163">
        <f t="shared" si="2"/>
        <v>0.16212792312600888</v>
      </c>
      <c r="R18" s="162">
        <f t="shared" si="7"/>
        <v>3.6965763364907998E-2</v>
      </c>
      <c r="S18" s="161">
        <v>118854</v>
      </c>
      <c r="T18" s="161">
        <v>48656</v>
      </c>
      <c r="U18" s="161">
        <v>83725</v>
      </c>
      <c r="V18" s="161">
        <v>130508</v>
      </c>
      <c r="W18" s="161">
        <v>134410</v>
      </c>
      <c r="X18" s="162">
        <f t="shared" si="8"/>
        <v>2.9898550280442526E-2</v>
      </c>
      <c r="Y18" s="163">
        <f t="shared" si="3"/>
        <v>0.13088326854796639</v>
      </c>
      <c r="Z18" s="162">
        <f t="shared" si="0"/>
        <v>4.5061142682764711E-2</v>
      </c>
    </row>
    <row r="19" spans="1:26" x14ac:dyDescent="0.25">
      <c r="A19" s="159" t="s">
        <v>119</v>
      </c>
      <c r="B19" s="160" t="s">
        <v>119</v>
      </c>
      <c r="C19" s="161">
        <v>12396</v>
      </c>
      <c r="D19" s="161">
        <v>3325</v>
      </c>
      <c r="E19" s="161">
        <v>2149</v>
      </c>
      <c r="F19" s="161">
        <v>5595</v>
      </c>
      <c r="G19" s="161">
        <v>6021</v>
      </c>
      <c r="H19" s="162">
        <f t="shared" si="4"/>
        <v>7.6139410187667567E-2</v>
      </c>
      <c r="I19" s="163">
        <f t="shared" si="1"/>
        <v>-0.51427879961277834</v>
      </c>
      <c r="J19" s="162">
        <f t="shared" si="5"/>
        <v>8.154072838175307E-3</v>
      </c>
      <c r="K19" s="161">
        <v>32067</v>
      </c>
      <c r="L19" s="161">
        <v>14961</v>
      </c>
      <c r="M19" s="161">
        <v>12822</v>
      </c>
      <c r="N19" s="161">
        <v>35340</v>
      </c>
      <c r="O19" s="161">
        <v>38436</v>
      </c>
      <c r="P19" s="162">
        <f t="shared" si="6"/>
        <v>8.7606112054329444E-2</v>
      </c>
      <c r="Q19" s="163">
        <f t="shared" si="2"/>
        <v>0.19861539900832637</v>
      </c>
      <c r="R19" s="162">
        <f t="shared" si="7"/>
        <v>1.147290542464615E-2</v>
      </c>
      <c r="S19" s="161">
        <v>44463</v>
      </c>
      <c r="T19" s="161">
        <v>18286</v>
      </c>
      <c r="U19" s="161">
        <v>14971</v>
      </c>
      <c r="V19" s="161">
        <v>40935</v>
      </c>
      <c r="W19" s="161">
        <v>44457</v>
      </c>
      <c r="X19" s="162">
        <f t="shared" si="8"/>
        <v>8.6038842066691101E-2</v>
      </c>
      <c r="Y19" s="163">
        <f t="shared" si="3"/>
        <v>-1.3494366102151378E-4</v>
      </c>
      <c r="Z19" s="162">
        <f t="shared" si="0"/>
        <v>8.0574543697064255E-3</v>
      </c>
    </row>
    <row r="20" spans="1:26" x14ac:dyDescent="0.25">
      <c r="A20" s="159" t="s">
        <v>122</v>
      </c>
      <c r="B20" s="160" t="s">
        <v>122</v>
      </c>
      <c r="C20" s="161">
        <v>10950</v>
      </c>
      <c r="D20" s="161">
        <v>3428</v>
      </c>
      <c r="E20" s="161">
        <v>1763</v>
      </c>
      <c r="F20" s="161">
        <v>3453</v>
      </c>
      <c r="G20" s="161">
        <v>4406</v>
      </c>
      <c r="H20" s="162">
        <f t="shared" si="4"/>
        <v>0.27599189110918032</v>
      </c>
      <c r="I20" s="163">
        <f t="shared" si="1"/>
        <v>-0.59762557077625567</v>
      </c>
      <c r="J20" s="162">
        <f t="shared" si="5"/>
        <v>5.9669232561037049E-3</v>
      </c>
      <c r="K20" s="161">
        <v>49151</v>
      </c>
      <c r="L20" s="161">
        <v>22112</v>
      </c>
      <c r="M20" s="161">
        <v>10721</v>
      </c>
      <c r="N20" s="161">
        <v>31821</v>
      </c>
      <c r="O20" s="161">
        <v>40312</v>
      </c>
      <c r="P20" s="162">
        <f t="shared" si="6"/>
        <v>0.26683636592187554</v>
      </c>
      <c r="Q20" s="163">
        <f t="shared" si="2"/>
        <v>-0.17983357408801448</v>
      </c>
      <c r="R20" s="162">
        <f t="shared" si="7"/>
        <v>1.2032879682545936E-2</v>
      </c>
      <c r="S20" s="161">
        <v>60101</v>
      </c>
      <c r="T20" s="161">
        <v>25540</v>
      </c>
      <c r="U20" s="161">
        <v>12484</v>
      </c>
      <c r="V20" s="161">
        <v>35274</v>
      </c>
      <c r="W20" s="161">
        <v>44718</v>
      </c>
      <c r="X20" s="162">
        <f t="shared" si="8"/>
        <v>0.26773260758632422</v>
      </c>
      <c r="Y20" s="163">
        <f t="shared" si="3"/>
        <v>-0.25595247999201343</v>
      </c>
      <c r="Z20" s="162">
        <f t="shared" si="0"/>
        <v>6.7189406420022054E-3</v>
      </c>
    </row>
    <row r="21" spans="1:26" x14ac:dyDescent="0.25">
      <c r="A21" s="165" t="s">
        <v>136</v>
      </c>
      <c r="B21" s="166" t="s">
        <v>136</v>
      </c>
      <c r="C21" s="167">
        <f>C13-SUM(C14:C20)</f>
        <v>192389</v>
      </c>
      <c r="D21" s="167">
        <f>D13-SUM(D14:D20)</f>
        <v>57355</v>
      </c>
      <c r="E21" s="167">
        <f>E13-SUM(E14:E20)</f>
        <v>81543</v>
      </c>
      <c r="F21" s="167">
        <f>F13-SUM(F14:F20)</f>
        <v>177894</v>
      </c>
      <c r="G21" s="167">
        <f>G13-SUM(G14:G20)</f>
        <v>183064</v>
      </c>
      <c r="H21" s="168">
        <f t="shared" si="4"/>
        <v>2.9062250553700597E-2</v>
      </c>
      <c r="I21" s="169">
        <f t="shared" si="1"/>
        <v>-4.8469507092401387E-2</v>
      </c>
      <c r="J21" s="168">
        <f t="shared" si="5"/>
        <v>0.24791848364851762</v>
      </c>
      <c r="K21" s="167">
        <f>K13-SUM(K14:K20)</f>
        <v>488677</v>
      </c>
      <c r="L21" s="167">
        <f>L13-SUM(L14:L20)</f>
        <v>163673</v>
      </c>
      <c r="M21" s="167">
        <f>M13-SUM(M14:M20)</f>
        <v>293055</v>
      </c>
      <c r="N21" s="167">
        <f>N13-SUM(N14:N20)</f>
        <v>583188</v>
      </c>
      <c r="O21" s="167">
        <f>O13-SUM(O14:O20)</f>
        <v>664101</v>
      </c>
      <c r="P21" s="168">
        <f t="shared" si="6"/>
        <v>0.13874256671947993</v>
      </c>
      <c r="Q21" s="169">
        <f t="shared" si="2"/>
        <v>0.35897740225138497</v>
      </c>
      <c r="R21" s="168">
        <f t="shared" si="7"/>
        <v>0.19822999181530163</v>
      </c>
      <c r="S21" s="167">
        <f>S13-SUM(S14:S20)</f>
        <v>681066</v>
      </c>
      <c r="T21" s="167">
        <f>T13-SUM(T14:T20)</f>
        <v>221028</v>
      </c>
      <c r="U21" s="167">
        <f>U13-SUM(U14:U20)</f>
        <v>374598</v>
      </c>
      <c r="V21" s="167">
        <f>V13-SUM(V14:V20)</f>
        <v>761082</v>
      </c>
      <c r="W21" s="167">
        <f>W13-SUM(W14:W20)</f>
        <v>847165</v>
      </c>
      <c r="X21" s="168">
        <f t="shared" si="8"/>
        <v>0.11310607792590033</v>
      </c>
      <c r="Y21" s="169">
        <f t="shared" si="3"/>
        <v>0.24388091609330087</v>
      </c>
      <c r="Z21" s="168">
        <f t="shared" si="0"/>
        <v>0.20161019918397485</v>
      </c>
    </row>
    <row r="22" spans="1:26" x14ac:dyDescent="0.25">
      <c r="A22" s="1"/>
      <c r="B22" s="151" t="s">
        <v>36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59</v>
      </c>
      <c r="C23" s="174">
        <f>C24+C27</f>
        <v>214232</v>
      </c>
      <c r="D23" s="174">
        <f>D24+D27</f>
        <v>42852</v>
      </c>
      <c r="E23" s="174">
        <f>E24+E27</f>
        <v>64946</v>
      </c>
      <c r="F23" s="174">
        <f>F24+F27</f>
        <v>165265</v>
      </c>
      <c r="G23" s="174">
        <f>G24+G27</f>
        <v>165616</v>
      </c>
      <c r="H23" s="175">
        <f>IFERROR(G23/F23-1,"-")</f>
        <v>2.1238616767009777E-3</v>
      </c>
      <c r="I23" s="175">
        <f t="shared" si="1"/>
        <v>-0.22693155084207772</v>
      </c>
      <c r="J23" s="175">
        <f>G23/G$9</f>
        <v>0.22428914252902205</v>
      </c>
      <c r="K23" s="174">
        <f>K24+K27</f>
        <v>1157120</v>
      </c>
      <c r="L23" s="174">
        <f>L24+L27</f>
        <v>398770</v>
      </c>
      <c r="M23" s="174">
        <f>M24+M27</f>
        <v>687822</v>
      </c>
      <c r="N23" s="174">
        <f>N24+N27</f>
        <v>1325364</v>
      </c>
      <c r="O23" s="174">
        <f>O24+O27</f>
        <v>1377487</v>
      </c>
      <c r="P23" s="175">
        <f>IFERROR(O23/N23-1,"-")</f>
        <v>3.9327309327852555E-2</v>
      </c>
      <c r="Q23" s="175">
        <f t="shared" ref="Q23:Q86" si="9">IFERROR(O23/K23-1,"-")</f>
        <v>0.19044437914822998</v>
      </c>
      <c r="R23" s="175">
        <f>O23/O$9</f>
        <v>0.41117124765010804</v>
      </c>
      <c r="S23" s="174">
        <f>S24+S27</f>
        <v>1371352</v>
      </c>
      <c r="T23" s="174">
        <f>T24+T27</f>
        <v>441622</v>
      </c>
      <c r="U23" s="174">
        <f>U24+U27</f>
        <v>752768</v>
      </c>
      <c r="V23" s="174">
        <f>V24+V27</f>
        <v>1490629</v>
      </c>
      <c r="W23" s="174">
        <f>W24+W27</f>
        <v>1543103</v>
      </c>
      <c r="X23" s="175">
        <f>IFERROR(W23/V23-1,"-")</f>
        <v>3.5202588974184712E-2</v>
      </c>
      <c r="Y23" s="175">
        <f t="shared" ref="Y23:Y86" si="10">IFERROR(W23/S23-1,"-")</f>
        <v>0.12524209685040755</v>
      </c>
      <c r="Z23" s="175">
        <f t="shared" ref="Z23:Z35" si="11">U23/U$9</f>
        <v>0.40514286360130697</v>
      </c>
    </row>
    <row r="24" spans="1:26" x14ac:dyDescent="0.25">
      <c r="A24" s="1" t="s">
        <v>87</v>
      </c>
      <c r="B24" s="155" t="s">
        <v>88</v>
      </c>
      <c r="C24" s="156">
        <v>19551</v>
      </c>
      <c r="D24" s="156">
        <v>2953</v>
      </c>
      <c r="E24" s="156">
        <v>8952</v>
      </c>
      <c r="F24" s="156">
        <v>12689</v>
      </c>
      <c r="G24" s="156">
        <v>11581</v>
      </c>
      <c r="H24" s="157">
        <f>IFERROR(G24/F24-1,"-")</f>
        <v>-8.7319725746709764E-2</v>
      </c>
      <c r="I24" s="158">
        <f t="shared" si="1"/>
        <v>-0.40765178251751832</v>
      </c>
      <c r="J24" s="157">
        <f>G24/G$9</f>
        <v>1.5683826198124605E-2</v>
      </c>
      <c r="K24" s="156">
        <v>163364</v>
      </c>
      <c r="L24" s="156">
        <v>90143</v>
      </c>
      <c r="M24" s="156">
        <v>198275</v>
      </c>
      <c r="N24" s="156">
        <v>161372</v>
      </c>
      <c r="O24" s="156">
        <v>131261</v>
      </c>
      <c r="P24" s="157">
        <f>IFERROR(O24/N24-1,"-")</f>
        <v>-0.18659370894578986</v>
      </c>
      <c r="Q24" s="158">
        <f t="shared" si="9"/>
        <v>-0.19651208344555715</v>
      </c>
      <c r="R24" s="157">
        <f>O24/O$9</f>
        <v>3.9180586922272824E-2</v>
      </c>
      <c r="S24" s="156">
        <v>182915</v>
      </c>
      <c r="T24" s="156">
        <v>93096</v>
      </c>
      <c r="U24" s="156">
        <v>207227</v>
      </c>
      <c r="V24" s="156">
        <v>174061</v>
      </c>
      <c r="W24" s="156">
        <v>142842</v>
      </c>
      <c r="X24" s="157">
        <f>IFERROR(W24/V24-1,"-")</f>
        <v>-0.17935666231953162</v>
      </c>
      <c r="Y24" s="158">
        <f t="shared" si="10"/>
        <v>-0.21907990050023229</v>
      </c>
      <c r="Z24" s="157">
        <f t="shared" si="11"/>
        <v>0.11153043194650682</v>
      </c>
    </row>
    <row r="25" spans="1:26" x14ac:dyDescent="0.25">
      <c r="A25" s="159" t="s">
        <v>94</v>
      </c>
      <c r="B25" s="160" t="s">
        <v>94</v>
      </c>
      <c r="C25" s="161">
        <v>9760</v>
      </c>
      <c r="D25" s="161">
        <v>1786</v>
      </c>
      <c r="E25" s="161">
        <v>4418</v>
      </c>
      <c r="F25" s="161">
        <v>6088</v>
      </c>
      <c r="G25" s="161">
        <v>5359</v>
      </c>
      <c r="H25" s="162">
        <f>IFERROR(G25/F25-1,"-")</f>
        <v>-0.11974375821287775</v>
      </c>
      <c r="I25" s="163">
        <f t="shared" si="1"/>
        <v>-0.45092213114754098</v>
      </c>
      <c r="J25" s="162">
        <f>G25/G$9</f>
        <v>7.2575446503540071E-3</v>
      </c>
      <c r="K25" s="161">
        <v>74469</v>
      </c>
      <c r="L25" s="161">
        <v>45044</v>
      </c>
      <c r="M25" s="161">
        <v>92809</v>
      </c>
      <c r="N25" s="161">
        <v>62381</v>
      </c>
      <c r="O25" s="161">
        <v>49573</v>
      </c>
      <c r="P25" s="162">
        <f>IFERROR(O25/N25-1,"-")</f>
        <v>-0.20531892723746015</v>
      </c>
      <c r="Q25" s="163">
        <f t="shared" si="9"/>
        <v>-0.33431360700425683</v>
      </c>
      <c r="R25" s="162">
        <f>O25/O$9</f>
        <v>1.4797230216879582E-2</v>
      </c>
      <c r="S25" s="161">
        <v>84229</v>
      </c>
      <c r="T25" s="161">
        <v>46830</v>
      </c>
      <c r="U25" s="161">
        <v>97227</v>
      </c>
      <c r="V25" s="161">
        <v>68469</v>
      </c>
      <c r="W25" s="161">
        <v>54932</v>
      </c>
      <c r="X25" s="162">
        <f>IFERROR(W25/V25-1,"-")</f>
        <v>-0.1977099125151528</v>
      </c>
      <c r="Y25" s="163">
        <f t="shared" si="10"/>
        <v>-0.34782557076541332</v>
      </c>
      <c r="Z25" s="162">
        <f t="shared" si="11"/>
        <v>5.2327975152190682E-2</v>
      </c>
    </row>
    <row r="26" spans="1:26" x14ac:dyDescent="0.25">
      <c r="A26" s="159" t="s">
        <v>91</v>
      </c>
      <c r="B26" s="160" t="s">
        <v>91</v>
      </c>
      <c r="C26" s="161">
        <v>9791</v>
      </c>
      <c r="D26" s="161">
        <v>1167</v>
      </c>
      <c r="E26" s="161">
        <v>4534</v>
      </c>
      <c r="F26" s="161">
        <v>6601</v>
      </c>
      <c r="G26" s="161">
        <v>6222</v>
      </c>
      <c r="H26" s="162">
        <f>IFERROR(G26/F26-1,"-")</f>
        <v>-5.7415543099530342E-2</v>
      </c>
      <c r="I26" s="163">
        <f t="shared" si="1"/>
        <v>-0.36451843529772243</v>
      </c>
      <c r="J26" s="162">
        <f>G26/G$9</f>
        <v>8.426281547770597E-3</v>
      </c>
      <c r="K26" s="161">
        <v>88895</v>
      </c>
      <c r="L26" s="161">
        <v>45099</v>
      </c>
      <c r="M26" s="161">
        <v>105466</v>
      </c>
      <c r="N26" s="161">
        <v>98991</v>
      </c>
      <c r="O26" s="161">
        <v>81688</v>
      </c>
      <c r="P26" s="162">
        <f>IFERROR(O26/N26-1,"-")</f>
        <v>-0.17479366811124242</v>
      </c>
      <c r="Q26" s="163">
        <f t="shared" si="9"/>
        <v>-8.1073176219134901E-2</v>
      </c>
      <c r="R26" s="162">
        <f>O26/O$9</f>
        <v>2.4383356705393246E-2</v>
      </c>
      <c r="S26" s="161">
        <v>98686</v>
      </c>
      <c r="T26" s="161">
        <v>46266</v>
      </c>
      <c r="U26" s="161">
        <v>110000</v>
      </c>
      <c r="V26" s="161">
        <v>105592</v>
      </c>
      <c r="W26" s="161">
        <v>87910</v>
      </c>
      <c r="X26" s="162">
        <f>IFERROR(W26/V26-1,"-")</f>
        <v>-0.16745586786877797</v>
      </c>
      <c r="Y26" s="163">
        <f t="shared" si="10"/>
        <v>-0.10919481993393187</v>
      </c>
      <c r="Z26" s="162">
        <f t="shared" si="11"/>
        <v>5.9202456794316134E-2</v>
      </c>
    </row>
    <row r="27" spans="1:26" x14ac:dyDescent="0.25">
      <c r="A27" s="1" t="s">
        <v>137</v>
      </c>
      <c r="B27" s="155" t="s">
        <v>98</v>
      </c>
      <c r="C27" s="156">
        <v>194681</v>
      </c>
      <c r="D27" s="156">
        <v>39899</v>
      </c>
      <c r="E27" s="156">
        <v>55994</v>
      </c>
      <c r="F27" s="156">
        <v>152576</v>
      </c>
      <c r="G27" s="156">
        <v>154035</v>
      </c>
      <c r="H27" s="157">
        <f>IFERROR(G27/F27-1,"-")</f>
        <v>9.5624475671141074E-3</v>
      </c>
      <c r="I27" s="158">
        <f t="shared" si="1"/>
        <v>-0.20878257251606469</v>
      </c>
      <c r="J27" s="157">
        <f>G27/G$9</f>
        <v>0.20860531633089746</v>
      </c>
      <c r="K27" s="156">
        <v>993756</v>
      </c>
      <c r="L27" s="156">
        <v>308627</v>
      </c>
      <c r="M27" s="156">
        <v>489547</v>
      </c>
      <c r="N27" s="156">
        <v>1163992</v>
      </c>
      <c r="O27" s="156">
        <v>1246226</v>
      </c>
      <c r="P27" s="157">
        <f>IFERROR(O27/N27-1,"-")</f>
        <v>7.0648251878019819E-2</v>
      </c>
      <c r="Q27" s="158">
        <f t="shared" si="9"/>
        <v>0.25405632771022257</v>
      </c>
      <c r="R27" s="157">
        <f>O27/O$9</f>
        <v>0.37199066072783521</v>
      </c>
      <c r="S27" s="156">
        <v>1188437</v>
      </c>
      <c r="T27" s="156">
        <v>348526</v>
      </c>
      <c r="U27" s="156">
        <v>545541</v>
      </c>
      <c r="V27" s="156">
        <v>1316568</v>
      </c>
      <c r="W27" s="156">
        <v>1400261</v>
      </c>
      <c r="X27" s="157">
        <f>IFERROR(W27/V27-1,"-")</f>
        <v>6.3569067454168682E-2</v>
      </c>
      <c r="Y27" s="158">
        <f t="shared" si="10"/>
        <v>0.17823746652115346</v>
      </c>
      <c r="Z27" s="157">
        <f t="shared" si="11"/>
        <v>0.29361243165480017</v>
      </c>
    </row>
    <row r="28" spans="1:26" x14ac:dyDescent="0.25">
      <c r="A28" s="159" t="s">
        <v>101</v>
      </c>
      <c r="B28" s="160" t="s">
        <v>101</v>
      </c>
      <c r="C28" s="161">
        <v>79694</v>
      </c>
      <c r="D28" s="161">
        <v>14793</v>
      </c>
      <c r="E28" s="161">
        <v>16270</v>
      </c>
      <c r="F28" s="161">
        <v>66823</v>
      </c>
      <c r="G28" s="161">
        <v>69319</v>
      </c>
      <c r="H28" s="162">
        <f t="shared" ref="H28:H35" si="12">IFERROR(G28/F28-1,"-")</f>
        <v>3.7352408601828646E-2</v>
      </c>
      <c r="I28" s="163">
        <f t="shared" si="1"/>
        <v>-0.13018545938213666</v>
      </c>
      <c r="J28" s="162">
        <f t="shared" ref="J28:J35" si="13">G28/G$9</f>
        <v>9.3876793733511738E-2</v>
      </c>
      <c r="K28" s="161">
        <v>470087</v>
      </c>
      <c r="L28" s="161">
        <v>128801</v>
      </c>
      <c r="M28" s="161">
        <v>159037</v>
      </c>
      <c r="N28" s="161">
        <v>590382</v>
      </c>
      <c r="O28" s="161">
        <v>640574</v>
      </c>
      <c r="P28" s="162">
        <f t="shared" ref="P28:P35" si="14">IFERROR(O28/N28-1,"-")</f>
        <v>8.5016142091052904E-2</v>
      </c>
      <c r="Q28" s="163">
        <f t="shared" si="9"/>
        <v>0.36267116512475361</v>
      </c>
      <c r="R28" s="162">
        <f t="shared" ref="R28:R35" si="15">O28/O$9</f>
        <v>0.19120732957350617</v>
      </c>
      <c r="S28" s="161">
        <v>549781</v>
      </c>
      <c r="T28" s="161">
        <v>143594</v>
      </c>
      <c r="U28" s="161">
        <v>175307</v>
      </c>
      <c r="V28" s="161">
        <v>657205</v>
      </c>
      <c r="W28" s="161">
        <v>709893</v>
      </c>
      <c r="X28" s="162">
        <f t="shared" ref="X28:X35" si="16">IFERROR(W28/V28-1,"-")</f>
        <v>8.0169810028834165E-2</v>
      </c>
      <c r="Y28" s="163">
        <f t="shared" si="10"/>
        <v>0.29122868924171619</v>
      </c>
      <c r="Z28" s="162">
        <f t="shared" si="11"/>
        <v>9.4350955393101621E-2</v>
      </c>
    </row>
    <row r="29" spans="1:26" x14ac:dyDescent="0.25">
      <c r="A29" s="159" t="s">
        <v>104</v>
      </c>
      <c r="B29" s="160" t="s">
        <v>104</v>
      </c>
      <c r="C29" s="161">
        <v>32075</v>
      </c>
      <c r="D29" s="161">
        <v>7836</v>
      </c>
      <c r="E29" s="161">
        <v>14336</v>
      </c>
      <c r="F29" s="161">
        <v>27397</v>
      </c>
      <c r="G29" s="161">
        <v>30224</v>
      </c>
      <c r="H29" s="162">
        <f t="shared" si="12"/>
        <v>0.10318648027156252</v>
      </c>
      <c r="I29" s="163">
        <f t="shared" si="1"/>
        <v>-5.770849571317227E-2</v>
      </c>
      <c r="J29" s="162">
        <f t="shared" si="13"/>
        <v>4.0931522581134444E-2</v>
      </c>
      <c r="K29" s="161">
        <v>140260</v>
      </c>
      <c r="L29" s="161">
        <v>41673</v>
      </c>
      <c r="M29" s="161">
        <v>81095</v>
      </c>
      <c r="N29" s="161">
        <v>128496</v>
      </c>
      <c r="O29" s="161">
        <v>137331</v>
      </c>
      <c r="P29" s="162">
        <f t="shared" si="14"/>
        <v>6.8757004109077258E-2</v>
      </c>
      <c r="Q29" s="163">
        <f t="shared" si="9"/>
        <v>-2.0882646513617598E-2</v>
      </c>
      <c r="R29" s="162">
        <f t="shared" si="15"/>
        <v>4.0992443929443241E-2</v>
      </c>
      <c r="S29" s="161">
        <v>172335</v>
      </c>
      <c r="T29" s="161">
        <v>49509</v>
      </c>
      <c r="U29" s="161">
        <v>95431</v>
      </c>
      <c r="V29" s="161">
        <v>155893</v>
      </c>
      <c r="W29" s="161">
        <v>167555</v>
      </c>
      <c r="X29" s="162">
        <f t="shared" si="16"/>
        <v>7.4807720680210243E-2</v>
      </c>
      <c r="Y29" s="163">
        <f t="shared" si="10"/>
        <v>-2.7736675660776977E-2</v>
      </c>
      <c r="Z29" s="162">
        <f t="shared" si="11"/>
        <v>5.1361360493985299E-2</v>
      </c>
    </row>
    <row r="30" spans="1:26" x14ac:dyDescent="0.25">
      <c r="A30" s="159" t="s">
        <v>107</v>
      </c>
      <c r="B30" s="160" t="s">
        <v>107</v>
      </c>
      <c r="C30" s="161">
        <v>8825</v>
      </c>
      <c r="D30" s="161">
        <v>3230</v>
      </c>
      <c r="E30" s="161">
        <v>4987</v>
      </c>
      <c r="F30" s="161">
        <v>4132</v>
      </c>
      <c r="G30" s="161">
        <v>2982</v>
      </c>
      <c r="H30" s="162">
        <f t="shared" si="12"/>
        <v>-0.27831558567279768</v>
      </c>
      <c r="I30" s="163">
        <f t="shared" si="1"/>
        <v>-0.66209631728045326</v>
      </c>
      <c r="J30" s="162">
        <f t="shared" si="13"/>
        <v>4.0384396617569786E-3</v>
      </c>
      <c r="K30" s="161">
        <v>34464</v>
      </c>
      <c r="L30" s="161">
        <v>13936</v>
      </c>
      <c r="M30" s="161">
        <v>30800</v>
      </c>
      <c r="N30" s="161">
        <v>48228</v>
      </c>
      <c r="O30" s="161">
        <v>43489</v>
      </c>
      <c r="P30" s="162">
        <f t="shared" si="14"/>
        <v>-9.8262420170855069E-2</v>
      </c>
      <c r="Q30" s="163">
        <f t="shared" si="9"/>
        <v>0.26186745589600746</v>
      </c>
      <c r="R30" s="162">
        <f t="shared" si="15"/>
        <v>1.298119429733678E-2</v>
      </c>
      <c r="S30" s="161">
        <v>43289</v>
      </c>
      <c r="T30" s="161">
        <v>17166</v>
      </c>
      <c r="U30" s="161">
        <v>35787</v>
      </c>
      <c r="V30" s="161">
        <v>52360</v>
      </c>
      <c r="W30" s="161">
        <v>46471</v>
      </c>
      <c r="X30" s="162">
        <f t="shared" si="16"/>
        <v>-0.11247135217723458</v>
      </c>
      <c r="Y30" s="163">
        <f t="shared" si="10"/>
        <v>7.3505971493913025E-2</v>
      </c>
      <c r="Z30" s="162">
        <f t="shared" si="11"/>
        <v>1.9260712011801739E-2</v>
      </c>
    </row>
    <row r="31" spans="1:26" x14ac:dyDescent="0.25">
      <c r="A31" s="159" t="s">
        <v>114</v>
      </c>
      <c r="B31" s="160" t="s">
        <v>114</v>
      </c>
      <c r="C31" s="161">
        <v>8147</v>
      </c>
      <c r="D31" s="161">
        <v>1736</v>
      </c>
      <c r="E31" s="161">
        <v>3938</v>
      </c>
      <c r="F31" s="161">
        <v>7950</v>
      </c>
      <c r="G31" s="161">
        <v>4040</v>
      </c>
      <c r="H31" s="162">
        <f t="shared" si="12"/>
        <v>-0.49182389937106918</v>
      </c>
      <c r="I31" s="163">
        <f t="shared" si="1"/>
        <v>-0.50411194304652018</v>
      </c>
      <c r="J31" s="162">
        <f t="shared" si="13"/>
        <v>5.4712596356466109E-3</v>
      </c>
      <c r="K31" s="161">
        <v>39988</v>
      </c>
      <c r="L31" s="161">
        <v>12314</v>
      </c>
      <c r="M31" s="161">
        <v>32115</v>
      </c>
      <c r="N31" s="161">
        <v>56445</v>
      </c>
      <c r="O31" s="161">
        <v>53434</v>
      </c>
      <c r="P31" s="162">
        <f t="shared" si="14"/>
        <v>-5.3343963149969031E-2</v>
      </c>
      <c r="Q31" s="163">
        <f t="shared" si="9"/>
        <v>0.3362508752625788</v>
      </c>
      <c r="R31" s="162">
        <f t="shared" si="15"/>
        <v>1.5949714550435593E-2</v>
      </c>
      <c r="S31" s="161">
        <v>48135</v>
      </c>
      <c r="T31" s="161">
        <v>14050</v>
      </c>
      <c r="U31" s="161">
        <v>36053</v>
      </c>
      <c r="V31" s="161">
        <v>64395</v>
      </c>
      <c r="W31" s="161">
        <v>57474</v>
      </c>
      <c r="X31" s="162">
        <f t="shared" si="16"/>
        <v>-0.10747728860936412</v>
      </c>
      <c r="Y31" s="163">
        <f t="shared" si="10"/>
        <v>0.1940168276721721</v>
      </c>
      <c r="Z31" s="162">
        <f t="shared" si="11"/>
        <v>1.9403874316413449E-2</v>
      </c>
    </row>
    <row r="32" spans="1:26" x14ac:dyDescent="0.25">
      <c r="A32" s="159" t="s">
        <v>110</v>
      </c>
      <c r="B32" s="160" t="s">
        <v>110</v>
      </c>
      <c r="C32" s="161">
        <v>6953</v>
      </c>
      <c r="D32" s="161">
        <v>1403</v>
      </c>
      <c r="E32" s="161">
        <v>2232</v>
      </c>
      <c r="F32" s="161">
        <v>4497</v>
      </c>
      <c r="G32" s="161">
        <v>3231</v>
      </c>
      <c r="H32" s="162">
        <f t="shared" si="12"/>
        <v>-0.2815210140093396</v>
      </c>
      <c r="I32" s="163">
        <f t="shared" si="1"/>
        <v>-0.5353084999280886</v>
      </c>
      <c r="J32" s="162">
        <f t="shared" si="13"/>
        <v>4.3756534363302473E-3</v>
      </c>
      <c r="K32" s="161">
        <v>58115</v>
      </c>
      <c r="L32" s="161">
        <v>25064</v>
      </c>
      <c r="M32" s="161">
        <v>46414</v>
      </c>
      <c r="N32" s="161">
        <v>73182</v>
      </c>
      <c r="O32" s="161">
        <v>71382</v>
      </c>
      <c r="P32" s="162">
        <f t="shared" si="14"/>
        <v>-2.4596212183323751E-2</v>
      </c>
      <c r="Q32" s="163">
        <f t="shared" si="9"/>
        <v>0.22828873784737169</v>
      </c>
      <c r="R32" s="162">
        <f t="shared" si="15"/>
        <v>2.1307080211835038E-2</v>
      </c>
      <c r="S32" s="161">
        <v>65068</v>
      </c>
      <c r="T32" s="161">
        <v>26467</v>
      </c>
      <c r="U32" s="161">
        <v>48646</v>
      </c>
      <c r="V32" s="161">
        <v>77679</v>
      </c>
      <c r="W32" s="161">
        <v>74613</v>
      </c>
      <c r="X32" s="162">
        <f t="shared" si="16"/>
        <v>-3.9470127061367988E-2</v>
      </c>
      <c r="Y32" s="163">
        <f t="shared" si="10"/>
        <v>0.14669269072355084</v>
      </c>
      <c r="Z32" s="162">
        <f t="shared" si="11"/>
        <v>2.6181479211057297E-2</v>
      </c>
    </row>
    <row r="33" spans="1:26" x14ac:dyDescent="0.25">
      <c r="A33" s="159" t="s">
        <v>119</v>
      </c>
      <c r="B33" s="160" t="s">
        <v>119</v>
      </c>
      <c r="C33" s="161">
        <v>6670</v>
      </c>
      <c r="D33" s="161">
        <v>1376</v>
      </c>
      <c r="E33" s="161">
        <v>590</v>
      </c>
      <c r="F33" s="161">
        <v>1708</v>
      </c>
      <c r="G33" s="161">
        <v>2116</v>
      </c>
      <c r="H33" s="162">
        <f t="shared" si="12"/>
        <v>0.23887587822014056</v>
      </c>
      <c r="I33" s="163">
        <f t="shared" si="1"/>
        <v>-0.6827586206896552</v>
      </c>
      <c r="J33" s="162">
        <f t="shared" si="13"/>
        <v>2.8656399477792645E-3</v>
      </c>
      <c r="K33" s="161">
        <v>19478</v>
      </c>
      <c r="L33" s="161">
        <v>8223</v>
      </c>
      <c r="M33" s="161">
        <v>5697</v>
      </c>
      <c r="N33" s="161">
        <v>18357</v>
      </c>
      <c r="O33" s="161">
        <v>18861</v>
      </c>
      <c r="P33" s="162">
        <f t="shared" si="14"/>
        <v>2.7455466579506371E-2</v>
      </c>
      <c r="Q33" s="163">
        <f t="shared" si="9"/>
        <v>-3.1676763528083018E-2</v>
      </c>
      <c r="R33" s="162">
        <f t="shared" si="15"/>
        <v>5.6298904468272204E-3</v>
      </c>
      <c r="S33" s="161">
        <v>26148</v>
      </c>
      <c r="T33" s="161">
        <v>9599</v>
      </c>
      <c r="U33" s="161">
        <v>6287</v>
      </c>
      <c r="V33" s="161">
        <v>20065</v>
      </c>
      <c r="W33" s="161">
        <v>20977</v>
      </c>
      <c r="X33" s="162">
        <f t="shared" si="16"/>
        <v>4.5452280089708363E-2</v>
      </c>
      <c r="Y33" s="163">
        <f t="shared" si="10"/>
        <v>-0.19775891081535868</v>
      </c>
      <c r="Z33" s="162">
        <f t="shared" si="11"/>
        <v>3.3836895078715049E-3</v>
      </c>
    </row>
    <row r="34" spans="1:26" x14ac:dyDescent="0.25">
      <c r="A34" s="159" t="s">
        <v>122</v>
      </c>
      <c r="B34" s="160" t="s">
        <v>122</v>
      </c>
      <c r="C34" s="161">
        <v>3066</v>
      </c>
      <c r="D34" s="161">
        <v>669</v>
      </c>
      <c r="E34" s="161">
        <v>195</v>
      </c>
      <c r="F34" s="161">
        <v>794</v>
      </c>
      <c r="G34" s="161">
        <v>833</v>
      </c>
      <c r="H34" s="162">
        <f t="shared" si="12"/>
        <v>4.9118387909319994E-2</v>
      </c>
      <c r="I34" s="163">
        <f t="shared" si="1"/>
        <v>-0.72831050228310501</v>
      </c>
      <c r="J34" s="162">
        <f t="shared" si="13"/>
        <v>1.1281087318053531E-3</v>
      </c>
      <c r="K34" s="161">
        <v>26209</v>
      </c>
      <c r="L34" s="161">
        <v>10880</v>
      </c>
      <c r="M34" s="161">
        <v>4211</v>
      </c>
      <c r="N34" s="161">
        <v>16482</v>
      </c>
      <c r="O34" s="161">
        <v>21199</v>
      </c>
      <c r="P34" s="162">
        <f t="shared" si="14"/>
        <v>0.28619099623832067</v>
      </c>
      <c r="Q34" s="163">
        <f t="shared" si="9"/>
        <v>-0.19115570987065511</v>
      </c>
      <c r="R34" s="162">
        <f t="shared" si="15"/>
        <v>6.3277688130157599E-3</v>
      </c>
      <c r="S34" s="161">
        <v>29275</v>
      </c>
      <c r="T34" s="161">
        <v>11549</v>
      </c>
      <c r="U34" s="161">
        <v>4406</v>
      </c>
      <c r="V34" s="161">
        <v>17276</v>
      </c>
      <c r="W34" s="161">
        <v>22032</v>
      </c>
      <c r="X34" s="162">
        <f t="shared" si="16"/>
        <v>0.27529520722389433</v>
      </c>
      <c r="Y34" s="163">
        <f t="shared" si="10"/>
        <v>-0.24741246797608885</v>
      </c>
      <c r="Z34" s="162">
        <f t="shared" si="11"/>
        <v>2.3713274966886987E-3</v>
      </c>
    </row>
    <row r="35" spans="1:26" x14ac:dyDescent="0.25">
      <c r="A35" s="165" t="s">
        <v>136</v>
      </c>
      <c r="B35" s="166" t="s">
        <v>136</v>
      </c>
      <c r="C35" s="167">
        <f>C27-SUM(C28:C34)</f>
        <v>49251</v>
      </c>
      <c r="D35" s="167">
        <f>D27-SUM(D28:D34)</f>
        <v>8856</v>
      </c>
      <c r="E35" s="167">
        <f>E27-SUM(E28:E34)</f>
        <v>13446</v>
      </c>
      <c r="F35" s="167">
        <f>F27-SUM(F28:F34)</f>
        <v>39275</v>
      </c>
      <c r="G35" s="167">
        <f>G27-SUM(G28:G34)</f>
        <v>41290</v>
      </c>
      <c r="H35" s="168">
        <f t="shared" si="12"/>
        <v>5.1304901336728159E-2</v>
      </c>
      <c r="I35" s="169">
        <f t="shared" si="1"/>
        <v>-0.16164138799212202</v>
      </c>
      <c r="J35" s="168">
        <f t="shared" si="13"/>
        <v>5.5917898602932808E-2</v>
      </c>
      <c r="K35" s="167">
        <f>K27-SUM(K28:K34)</f>
        <v>205155</v>
      </c>
      <c r="L35" s="167">
        <f>L27-SUM(L28:L34)</f>
        <v>67736</v>
      </c>
      <c r="M35" s="167">
        <f>M27-SUM(M28:M34)</f>
        <v>130178</v>
      </c>
      <c r="N35" s="167">
        <f>N27-SUM(N28:N34)</f>
        <v>232420</v>
      </c>
      <c r="O35" s="167">
        <f>O27-SUM(O28:O34)</f>
        <v>259956</v>
      </c>
      <c r="P35" s="168">
        <f t="shared" si="14"/>
        <v>0.11847517425350662</v>
      </c>
      <c r="Q35" s="169">
        <f t="shared" si="9"/>
        <v>0.26711998245229207</v>
      </c>
      <c r="R35" s="168">
        <f t="shared" si="15"/>
        <v>7.759523890543539E-2</v>
      </c>
      <c r="S35" s="167">
        <f>S27-SUM(S28:S34)</f>
        <v>254406</v>
      </c>
      <c r="T35" s="167">
        <f>T27-SUM(T28:T34)</f>
        <v>76592</v>
      </c>
      <c r="U35" s="167">
        <f>U27-SUM(U28:U34)</f>
        <v>143624</v>
      </c>
      <c r="V35" s="167">
        <f>V27-SUM(V28:V34)</f>
        <v>271695</v>
      </c>
      <c r="W35" s="167">
        <f>W27-SUM(W28:W34)</f>
        <v>301246</v>
      </c>
      <c r="X35" s="168">
        <f t="shared" si="16"/>
        <v>0.10876534349178302</v>
      </c>
      <c r="Y35" s="169">
        <f t="shared" si="10"/>
        <v>0.18411515451679605</v>
      </c>
      <c r="Z35" s="168">
        <f t="shared" si="11"/>
        <v>7.7299033223880542E-2</v>
      </c>
    </row>
    <row r="36" spans="1:26" x14ac:dyDescent="0.25">
      <c r="A36" s="1"/>
      <c r="B36" s="151" t="s">
        <v>37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59</v>
      </c>
      <c r="C37" s="174">
        <f>C38+C41</f>
        <v>177700</v>
      </c>
      <c r="D37" s="174">
        <f>D38+D41</f>
        <v>54285</v>
      </c>
      <c r="E37" s="174">
        <f>E38+E41</f>
        <v>50672</v>
      </c>
      <c r="F37" s="174">
        <f>F38+F41</f>
        <v>179190</v>
      </c>
      <c r="G37" s="174">
        <f>G38+G41</f>
        <v>201287</v>
      </c>
      <c r="H37" s="175">
        <f>IFERROR(G37/F37-1,"-")</f>
        <v>0.12331603326078455</v>
      </c>
      <c r="I37" s="175">
        <f t="shared" si="1"/>
        <v>0.13273494653911078</v>
      </c>
      <c r="J37" s="175">
        <f>G37/G$9</f>
        <v>0.27259738571297015</v>
      </c>
      <c r="K37" s="174">
        <f>K38+K41</f>
        <v>552295</v>
      </c>
      <c r="L37" s="174">
        <f>L38+L41</f>
        <v>151994</v>
      </c>
      <c r="M37" s="174">
        <f>M38+M41</f>
        <v>206077</v>
      </c>
      <c r="N37" s="174">
        <f>N38+N41</f>
        <v>573367</v>
      </c>
      <c r="O37" s="174">
        <f>O38+O41</f>
        <v>609226</v>
      </c>
      <c r="P37" s="175">
        <f>IFERROR(O37/N37-1,"-")</f>
        <v>6.254109497058602E-2</v>
      </c>
      <c r="Q37" s="175">
        <f t="shared" si="9"/>
        <v>0.10308078110430108</v>
      </c>
      <c r="R37" s="175">
        <f>O37/O$9</f>
        <v>0.1818501477842511</v>
      </c>
      <c r="S37" s="174">
        <f>S38+S41</f>
        <v>729995</v>
      </c>
      <c r="T37" s="174">
        <f>T38+T41</f>
        <v>206279</v>
      </c>
      <c r="U37" s="174">
        <f>U38+U41</f>
        <v>256749</v>
      </c>
      <c r="V37" s="174">
        <f>V38+V41</f>
        <v>752557</v>
      </c>
      <c r="W37" s="174">
        <f>W38+W41</f>
        <v>810513</v>
      </c>
      <c r="X37" s="175">
        <f>IFERROR(W37/V37-1,"-")</f>
        <v>7.7012106724141827E-2</v>
      </c>
      <c r="Y37" s="175">
        <f t="shared" si="10"/>
        <v>0.11029938561223029</v>
      </c>
      <c r="Z37" s="175">
        <f t="shared" ref="Z37:Z49" si="17">U37/U$9</f>
        <v>0.13818337799530794</v>
      </c>
    </row>
    <row r="38" spans="1:26" x14ac:dyDescent="0.25">
      <c r="A38" s="1" t="s">
        <v>87</v>
      </c>
      <c r="B38" s="155" t="s">
        <v>88</v>
      </c>
      <c r="C38" s="156">
        <v>16606</v>
      </c>
      <c r="D38" s="156">
        <v>5529</v>
      </c>
      <c r="E38" s="156">
        <v>6062</v>
      </c>
      <c r="F38" s="156">
        <v>22234</v>
      </c>
      <c r="G38" s="156">
        <v>28331</v>
      </c>
      <c r="H38" s="157">
        <f>IFERROR(G38/F38-1,"-")</f>
        <v>0.27421966357830341</v>
      </c>
      <c r="I38" s="158">
        <f t="shared" si="1"/>
        <v>0.70607009514633257</v>
      </c>
      <c r="J38" s="157">
        <f>G38/G$9</f>
        <v>3.8367885331065381E-2</v>
      </c>
      <c r="K38" s="156">
        <v>64346</v>
      </c>
      <c r="L38" s="156">
        <v>19247</v>
      </c>
      <c r="M38" s="156">
        <v>33772</v>
      </c>
      <c r="N38" s="156">
        <v>60854</v>
      </c>
      <c r="O38" s="156">
        <v>52810</v>
      </c>
      <c r="P38" s="157">
        <f>IFERROR(O38/N38-1,"-")</f>
        <v>-0.13218523022315709</v>
      </c>
      <c r="Q38" s="158">
        <f t="shared" si="9"/>
        <v>-0.17928076337301468</v>
      </c>
      <c r="R38" s="157">
        <f>O38/O$9</f>
        <v>1.576345445612351E-2</v>
      </c>
      <c r="S38" s="156">
        <v>80952</v>
      </c>
      <c r="T38" s="156">
        <v>24776</v>
      </c>
      <c r="U38" s="156">
        <v>39834</v>
      </c>
      <c r="V38" s="156">
        <v>83088</v>
      </c>
      <c r="W38" s="156">
        <v>81141</v>
      </c>
      <c r="X38" s="157">
        <f>IFERROR(W38/V38-1,"-")</f>
        <v>-2.3432986712882742E-2</v>
      </c>
      <c r="Y38" s="158">
        <f t="shared" si="10"/>
        <v>2.3347168692557929E-3</v>
      </c>
      <c r="Z38" s="157">
        <f t="shared" si="17"/>
        <v>2.1438824217679897E-2</v>
      </c>
    </row>
    <row r="39" spans="1:26" x14ac:dyDescent="0.25">
      <c r="A39" s="159" t="s">
        <v>94</v>
      </c>
      <c r="B39" s="160" t="s">
        <v>94</v>
      </c>
      <c r="C39" s="161">
        <v>9694</v>
      </c>
      <c r="D39" s="161">
        <v>2180</v>
      </c>
      <c r="E39" s="161">
        <v>4351</v>
      </c>
      <c r="F39" s="161">
        <v>9363</v>
      </c>
      <c r="G39" s="161">
        <v>15562</v>
      </c>
      <c r="H39" s="162">
        <f>IFERROR(G39/F39-1,"-")</f>
        <v>0.66207412154224077</v>
      </c>
      <c r="I39" s="163">
        <f t="shared" si="1"/>
        <v>0.6053228801320405</v>
      </c>
      <c r="J39" s="162">
        <f>G39/G$9</f>
        <v>2.107518377473578E-2</v>
      </c>
      <c r="K39" s="161">
        <v>8485</v>
      </c>
      <c r="L39" s="161">
        <v>1767</v>
      </c>
      <c r="M39" s="161">
        <v>4726</v>
      </c>
      <c r="N39" s="161">
        <v>9315</v>
      </c>
      <c r="O39" s="161">
        <v>13363</v>
      </c>
      <c r="P39" s="162">
        <f>IFERROR(O39/N39-1,"-")</f>
        <v>0.43456790123456801</v>
      </c>
      <c r="Q39" s="163">
        <f t="shared" si="9"/>
        <v>0.57489687684148505</v>
      </c>
      <c r="R39" s="162">
        <f>O39/O$9</f>
        <v>3.9887718594428792E-3</v>
      </c>
      <c r="S39" s="161">
        <v>18179</v>
      </c>
      <c r="T39" s="161">
        <v>3947</v>
      </c>
      <c r="U39" s="161">
        <v>9077</v>
      </c>
      <c r="V39" s="161">
        <v>18678</v>
      </c>
      <c r="W39" s="161">
        <v>28925</v>
      </c>
      <c r="X39" s="162">
        <f>IFERROR(W39/V39-1,"-")</f>
        <v>0.5486133418995609</v>
      </c>
      <c r="Y39" s="163">
        <f t="shared" si="10"/>
        <v>0.59112162385169698</v>
      </c>
      <c r="Z39" s="162">
        <f t="shared" si="17"/>
        <v>4.8852790938364319E-3</v>
      </c>
    </row>
    <row r="40" spans="1:26" x14ac:dyDescent="0.25">
      <c r="A40" s="159" t="s">
        <v>91</v>
      </c>
      <c r="B40" s="160" t="s">
        <v>91</v>
      </c>
      <c r="C40" s="161">
        <v>6912</v>
      </c>
      <c r="D40" s="161">
        <v>3349</v>
      </c>
      <c r="E40" s="161">
        <v>1711</v>
      </c>
      <c r="F40" s="161">
        <v>12871</v>
      </c>
      <c r="G40" s="161">
        <v>12769</v>
      </c>
      <c r="H40" s="162">
        <f>IFERROR(G40/F40-1,"-")</f>
        <v>-7.9247921684406641E-3</v>
      </c>
      <c r="I40" s="163">
        <f t="shared" si="1"/>
        <v>0.84736689814814814</v>
      </c>
      <c r="J40" s="162">
        <f>G40/G$9</f>
        <v>1.7292701556329598E-2</v>
      </c>
      <c r="K40" s="161">
        <v>55861</v>
      </c>
      <c r="L40" s="161">
        <v>17480</v>
      </c>
      <c r="M40" s="161">
        <v>29046</v>
      </c>
      <c r="N40" s="161">
        <v>51539</v>
      </c>
      <c r="O40" s="161">
        <v>39447</v>
      </c>
      <c r="P40" s="162">
        <f>IFERROR(O40/N40-1,"-")</f>
        <v>-0.23461844428491041</v>
      </c>
      <c r="Q40" s="163">
        <f t="shared" si="9"/>
        <v>-0.29383648699450426</v>
      </c>
      <c r="R40" s="162">
        <f>O40/O$9</f>
        <v>1.177468259668063E-2</v>
      </c>
      <c r="S40" s="161">
        <v>62773</v>
      </c>
      <c r="T40" s="161">
        <v>20829</v>
      </c>
      <c r="U40" s="161">
        <v>30757</v>
      </c>
      <c r="V40" s="161">
        <v>64410</v>
      </c>
      <c r="W40" s="161">
        <v>52216</v>
      </c>
      <c r="X40" s="162">
        <f>IFERROR(W40/V40-1,"-")</f>
        <v>-0.18931842881540129</v>
      </c>
      <c r="Y40" s="163">
        <f t="shared" si="10"/>
        <v>-0.16817740111194301</v>
      </c>
      <c r="Z40" s="162">
        <f t="shared" si="17"/>
        <v>1.6553545123843466E-2</v>
      </c>
    </row>
    <row r="41" spans="1:26" x14ac:dyDescent="0.25">
      <c r="A41" s="1" t="s">
        <v>137</v>
      </c>
      <c r="B41" s="155" t="s">
        <v>98</v>
      </c>
      <c r="C41" s="156">
        <v>161094</v>
      </c>
      <c r="D41" s="156">
        <v>48756</v>
      </c>
      <c r="E41" s="156">
        <v>44610</v>
      </c>
      <c r="F41" s="156">
        <v>156956</v>
      </c>
      <c r="G41" s="156">
        <v>172956</v>
      </c>
      <c r="H41" s="157">
        <f>IFERROR(G41/F41-1,"-")</f>
        <v>0.10193939702846655</v>
      </c>
      <c r="I41" s="158">
        <f t="shared" si="1"/>
        <v>7.3634027338076002E-2</v>
      </c>
      <c r="J41" s="157">
        <f>G41/G$9</f>
        <v>0.23422950038190476</v>
      </c>
      <c r="K41" s="156">
        <v>487949</v>
      </c>
      <c r="L41" s="156">
        <v>132747</v>
      </c>
      <c r="M41" s="156">
        <v>172305</v>
      </c>
      <c r="N41" s="156">
        <v>512513</v>
      </c>
      <c r="O41" s="156">
        <v>556416</v>
      </c>
      <c r="P41" s="157">
        <f>IFERROR(O41/N41-1,"-")</f>
        <v>8.5662217348633218E-2</v>
      </c>
      <c r="Q41" s="158">
        <f t="shared" si="9"/>
        <v>0.14031589366921549</v>
      </c>
      <c r="R41" s="157">
        <f>O41/O$9</f>
        <v>0.16608669332812762</v>
      </c>
      <c r="S41" s="156">
        <v>649043</v>
      </c>
      <c r="T41" s="156">
        <v>181503</v>
      </c>
      <c r="U41" s="156">
        <v>216915</v>
      </c>
      <c r="V41" s="156">
        <v>669469</v>
      </c>
      <c r="W41" s="156">
        <v>729372</v>
      </c>
      <c r="X41" s="157">
        <f>IFERROR(W41/V41-1,"-")</f>
        <v>8.9478377639591988E-2</v>
      </c>
      <c r="Y41" s="158">
        <f t="shared" si="10"/>
        <v>0.12376529752266019</v>
      </c>
      <c r="Z41" s="157">
        <f t="shared" si="17"/>
        <v>0.11674455377762803</v>
      </c>
    </row>
    <row r="42" spans="1:26" x14ac:dyDescent="0.25">
      <c r="A42" s="159" t="s">
        <v>101</v>
      </c>
      <c r="B42" s="160" t="s">
        <v>101</v>
      </c>
      <c r="C42" s="161">
        <v>87652</v>
      </c>
      <c r="D42" s="161">
        <v>24960</v>
      </c>
      <c r="E42" s="161">
        <v>17021</v>
      </c>
      <c r="F42" s="161">
        <v>75160</v>
      </c>
      <c r="G42" s="161">
        <v>74709</v>
      </c>
      <c r="H42" s="162">
        <f t="shared" ref="H42:H49" si="18">IFERROR(G42/F42-1,"-")</f>
        <v>-6.0005321979776927E-3</v>
      </c>
      <c r="I42" s="163">
        <f t="shared" si="1"/>
        <v>-0.14766348742755442</v>
      </c>
      <c r="J42" s="162">
        <f t="shared" ref="J42:J49" si="19">G42/G$9</f>
        <v>0.10117632082166401</v>
      </c>
      <c r="K42" s="161">
        <v>262145</v>
      </c>
      <c r="L42" s="161">
        <v>63301</v>
      </c>
      <c r="M42" s="161">
        <v>63769</v>
      </c>
      <c r="N42" s="161">
        <v>269103</v>
      </c>
      <c r="O42" s="161">
        <v>299592</v>
      </c>
      <c r="P42" s="162">
        <f t="shared" ref="P42:P49" si="20">IFERROR(O42/N42-1,"-")</f>
        <v>0.11329862543338431</v>
      </c>
      <c r="Q42" s="163">
        <f t="shared" si="9"/>
        <v>0.1428484235823686</v>
      </c>
      <c r="R42" s="162">
        <f t="shared" ref="R42:R49" si="21">O42/O$9</f>
        <v>8.9426336819143235E-2</v>
      </c>
      <c r="S42" s="161">
        <v>349797</v>
      </c>
      <c r="T42" s="161">
        <v>88261</v>
      </c>
      <c r="U42" s="161">
        <v>80790</v>
      </c>
      <c r="V42" s="161">
        <v>344263</v>
      </c>
      <c r="W42" s="161">
        <v>374301</v>
      </c>
      <c r="X42" s="162">
        <f t="shared" ref="X42:X49" si="22">IFERROR(W42/V42-1,"-")</f>
        <v>8.7253059434211577E-2</v>
      </c>
      <c r="Y42" s="163">
        <f t="shared" si="10"/>
        <v>7.0052058765512459E-2</v>
      </c>
      <c r="Z42" s="162">
        <f t="shared" si="17"/>
        <v>4.3481513494661825E-2</v>
      </c>
    </row>
    <row r="43" spans="1:26" x14ac:dyDescent="0.25">
      <c r="A43" s="159" t="s">
        <v>104</v>
      </c>
      <c r="B43" s="160" t="s">
        <v>104</v>
      </c>
      <c r="C43" s="161">
        <v>11396</v>
      </c>
      <c r="D43" s="161">
        <v>3221</v>
      </c>
      <c r="E43" s="161">
        <v>2578</v>
      </c>
      <c r="F43" s="161">
        <v>7845</v>
      </c>
      <c r="G43" s="161">
        <v>10865</v>
      </c>
      <c r="H43" s="162">
        <f t="shared" si="18"/>
        <v>0.38495857233906938</v>
      </c>
      <c r="I43" s="163">
        <f t="shared" si="1"/>
        <v>-4.6595296595296598E-2</v>
      </c>
      <c r="J43" s="162">
        <f t="shared" si="19"/>
        <v>1.4714167312203076E-2</v>
      </c>
      <c r="K43" s="161">
        <v>26865</v>
      </c>
      <c r="L43" s="161">
        <v>7570</v>
      </c>
      <c r="M43" s="161">
        <v>10918</v>
      </c>
      <c r="N43" s="161">
        <v>19949</v>
      </c>
      <c r="O43" s="161">
        <v>22563</v>
      </c>
      <c r="P43" s="162">
        <f t="shared" si="20"/>
        <v>0.13103413704947608</v>
      </c>
      <c r="Q43" s="163">
        <f t="shared" si="9"/>
        <v>-0.16013400335008376</v>
      </c>
      <c r="R43" s="162">
        <f t="shared" si="21"/>
        <v>6.7349142755825557E-3</v>
      </c>
      <c r="S43" s="161">
        <v>38261</v>
      </c>
      <c r="T43" s="161">
        <v>10791</v>
      </c>
      <c r="U43" s="161">
        <v>13496</v>
      </c>
      <c r="V43" s="161">
        <v>27794</v>
      </c>
      <c r="W43" s="161">
        <v>33428</v>
      </c>
      <c r="X43" s="162">
        <f t="shared" si="22"/>
        <v>0.20270561991796798</v>
      </c>
      <c r="Y43" s="163">
        <f t="shared" si="10"/>
        <v>-0.12631661482972212</v>
      </c>
      <c r="Z43" s="162">
        <f t="shared" si="17"/>
        <v>7.2636032445099136E-3</v>
      </c>
    </row>
    <row r="44" spans="1:26" x14ac:dyDescent="0.25">
      <c r="A44" s="159" t="s">
        <v>107</v>
      </c>
      <c r="B44" s="160" t="s">
        <v>107</v>
      </c>
      <c r="C44" s="161">
        <v>6703</v>
      </c>
      <c r="D44" s="161">
        <v>1995</v>
      </c>
      <c r="E44" s="161">
        <v>1781</v>
      </c>
      <c r="F44" s="161">
        <v>5675</v>
      </c>
      <c r="G44" s="161">
        <v>7865</v>
      </c>
      <c r="H44" s="162">
        <f t="shared" si="18"/>
        <v>0.38590308370044046</v>
      </c>
      <c r="I44" s="163">
        <f t="shared" si="1"/>
        <v>0.17335521408324639</v>
      </c>
      <c r="J44" s="162">
        <f t="shared" si="19"/>
        <v>1.0651350751079355E-2</v>
      </c>
      <c r="K44" s="161">
        <v>9914</v>
      </c>
      <c r="L44" s="161">
        <v>3970</v>
      </c>
      <c r="M44" s="161">
        <v>8252</v>
      </c>
      <c r="N44" s="161">
        <v>12032</v>
      </c>
      <c r="O44" s="161">
        <v>11886</v>
      </c>
      <c r="P44" s="162">
        <f t="shared" si="20"/>
        <v>-1.2134308510638347E-2</v>
      </c>
      <c r="Q44" s="163">
        <f t="shared" si="9"/>
        <v>0.19891063143030063</v>
      </c>
      <c r="R44" s="162">
        <f t="shared" si="21"/>
        <v>3.5478966041561076E-3</v>
      </c>
      <c r="S44" s="161">
        <v>16617</v>
      </c>
      <c r="T44" s="161">
        <v>5965</v>
      </c>
      <c r="U44" s="161">
        <v>10033</v>
      </c>
      <c r="V44" s="161">
        <v>17707</v>
      </c>
      <c r="W44" s="161">
        <v>19751</v>
      </c>
      <c r="X44" s="162">
        <f t="shared" si="22"/>
        <v>0.11543457389732881</v>
      </c>
      <c r="Y44" s="163">
        <f t="shared" si="10"/>
        <v>0.18860203406150333</v>
      </c>
      <c r="Z44" s="162">
        <f t="shared" si="17"/>
        <v>5.3998022637943071E-3</v>
      </c>
    </row>
    <row r="45" spans="1:26" x14ac:dyDescent="0.25">
      <c r="A45" s="159" t="s">
        <v>114</v>
      </c>
      <c r="B45" s="160" t="s">
        <v>114</v>
      </c>
      <c r="C45" s="161">
        <v>2994</v>
      </c>
      <c r="D45" s="161">
        <v>885</v>
      </c>
      <c r="E45" s="161">
        <v>1430</v>
      </c>
      <c r="F45" s="161">
        <v>3236</v>
      </c>
      <c r="G45" s="161">
        <v>3482</v>
      </c>
      <c r="H45" s="162">
        <f t="shared" si="18"/>
        <v>7.6019777503090191E-2</v>
      </c>
      <c r="I45" s="163">
        <f t="shared" si="1"/>
        <v>0.16299265197060797</v>
      </c>
      <c r="J45" s="162">
        <f t="shared" si="19"/>
        <v>4.7155757552775988E-3</v>
      </c>
      <c r="K45" s="161">
        <v>24453</v>
      </c>
      <c r="L45" s="161">
        <v>6712</v>
      </c>
      <c r="M45" s="161">
        <v>13570</v>
      </c>
      <c r="N45" s="161">
        <v>27358</v>
      </c>
      <c r="O45" s="161">
        <v>26160</v>
      </c>
      <c r="P45" s="162">
        <f t="shared" si="20"/>
        <v>-4.3789750712771358E-2</v>
      </c>
      <c r="Q45" s="163">
        <f t="shared" si="9"/>
        <v>6.9807385596859284E-2</v>
      </c>
      <c r="R45" s="162">
        <f t="shared" si="21"/>
        <v>7.8085962615449915E-3</v>
      </c>
      <c r="S45" s="161">
        <v>27447</v>
      </c>
      <c r="T45" s="161">
        <v>7597</v>
      </c>
      <c r="U45" s="161">
        <v>15000</v>
      </c>
      <c r="V45" s="161">
        <v>30594</v>
      </c>
      <c r="W45" s="161">
        <v>29642</v>
      </c>
      <c r="X45" s="162">
        <f t="shared" si="22"/>
        <v>-3.1117212525331728E-2</v>
      </c>
      <c r="Y45" s="163">
        <f t="shared" si="10"/>
        <v>7.9972310270703506E-2</v>
      </c>
      <c r="Z45" s="162">
        <f t="shared" si="17"/>
        <v>8.0730622901340181E-3</v>
      </c>
    </row>
    <row r="46" spans="1:26" x14ac:dyDescent="0.25">
      <c r="A46" s="159" t="s">
        <v>110</v>
      </c>
      <c r="B46" s="160" t="s">
        <v>110</v>
      </c>
      <c r="C46" s="161">
        <v>2495</v>
      </c>
      <c r="D46" s="161">
        <v>1080</v>
      </c>
      <c r="E46" s="161">
        <v>722</v>
      </c>
      <c r="F46" s="161">
        <v>1778</v>
      </c>
      <c r="G46" s="161">
        <v>2269</v>
      </c>
      <c r="H46" s="162">
        <f t="shared" si="18"/>
        <v>0.27615298087739037</v>
      </c>
      <c r="I46" s="163">
        <f t="shared" si="1"/>
        <v>-9.05811623246493E-2</v>
      </c>
      <c r="J46" s="162">
        <f t="shared" si="19"/>
        <v>3.0728435923965741E-3</v>
      </c>
      <c r="K46" s="161">
        <v>31182</v>
      </c>
      <c r="L46" s="161">
        <v>11022</v>
      </c>
      <c r="M46" s="161">
        <v>16968</v>
      </c>
      <c r="N46" s="161">
        <v>29000</v>
      </c>
      <c r="O46" s="161">
        <v>33231</v>
      </c>
      <c r="P46" s="162">
        <f t="shared" si="20"/>
        <v>0.14589655172413796</v>
      </c>
      <c r="Q46" s="163">
        <f t="shared" si="9"/>
        <v>6.5710987107946872E-2</v>
      </c>
      <c r="R46" s="162">
        <f t="shared" si="21"/>
        <v>9.9192455033410409E-3</v>
      </c>
      <c r="S46" s="161">
        <v>33677</v>
      </c>
      <c r="T46" s="161">
        <v>12102</v>
      </c>
      <c r="U46" s="161">
        <v>17690</v>
      </c>
      <c r="V46" s="161">
        <v>30778</v>
      </c>
      <c r="W46" s="161">
        <v>35500</v>
      </c>
      <c r="X46" s="162">
        <f t="shared" si="22"/>
        <v>0.15342127493664304</v>
      </c>
      <c r="Y46" s="163">
        <f t="shared" si="10"/>
        <v>5.4131900109867237E-2</v>
      </c>
      <c r="Z46" s="162">
        <f t="shared" si="17"/>
        <v>9.5208314608313856E-3</v>
      </c>
    </row>
    <row r="47" spans="1:26" x14ac:dyDescent="0.25">
      <c r="A47" s="159" t="s">
        <v>119</v>
      </c>
      <c r="B47" s="160" t="s">
        <v>119</v>
      </c>
      <c r="C47" s="161">
        <v>3512</v>
      </c>
      <c r="D47" s="161">
        <v>1099</v>
      </c>
      <c r="E47" s="161">
        <v>749</v>
      </c>
      <c r="F47" s="161">
        <v>2218</v>
      </c>
      <c r="G47" s="161">
        <v>2218</v>
      </c>
      <c r="H47" s="162">
        <f t="shared" si="18"/>
        <v>0</v>
      </c>
      <c r="I47" s="163">
        <f t="shared" si="1"/>
        <v>-0.3684510250569476</v>
      </c>
      <c r="J47" s="162">
        <f t="shared" si="19"/>
        <v>3.0037757108574712E-3</v>
      </c>
      <c r="K47" s="161">
        <v>4530</v>
      </c>
      <c r="L47" s="161">
        <v>2296</v>
      </c>
      <c r="M47" s="161">
        <v>2639</v>
      </c>
      <c r="N47" s="161">
        <v>6605</v>
      </c>
      <c r="O47" s="161">
        <v>7002</v>
      </c>
      <c r="P47" s="162">
        <f t="shared" si="20"/>
        <v>6.0105980317940899E-2</v>
      </c>
      <c r="Q47" s="163">
        <f t="shared" si="9"/>
        <v>0.54569536423841059</v>
      </c>
      <c r="R47" s="162">
        <f t="shared" si="21"/>
        <v>2.0900531736750012E-3</v>
      </c>
      <c r="S47" s="161">
        <v>8042</v>
      </c>
      <c r="T47" s="161">
        <v>3395</v>
      </c>
      <c r="U47" s="161">
        <v>3388</v>
      </c>
      <c r="V47" s="161">
        <v>8823</v>
      </c>
      <c r="W47" s="161">
        <v>9220</v>
      </c>
      <c r="X47" s="162">
        <f t="shared" si="22"/>
        <v>4.4996033095318966E-2</v>
      </c>
      <c r="Y47" s="163">
        <f t="shared" si="10"/>
        <v>0.14648097488187029</v>
      </c>
      <c r="Z47" s="162">
        <f t="shared" si="17"/>
        <v>1.8234356692649369E-3</v>
      </c>
    </row>
    <row r="48" spans="1:26" x14ac:dyDescent="0.25">
      <c r="A48" s="159" t="s">
        <v>122</v>
      </c>
      <c r="B48" s="160" t="s">
        <v>122</v>
      </c>
      <c r="C48" s="161">
        <v>4005</v>
      </c>
      <c r="D48" s="161">
        <v>1080</v>
      </c>
      <c r="E48" s="161">
        <v>761</v>
      </c>
      <c r="F48" s="161">
        <v>1311</v>
      </c>
      <c r="G48" s="161">
        <v>1982</v>
      </c>
      <c r="H48" s="162">
        <f t="shared" si="18"/>
        <v>0.51182303585049582</v>
      </c>
      <c r="I48" s="163">
        <f t="shared" si="1"/>
        <v>-0.50511860174781531</v>
      </c>
      <c r="J48" s="162">
        <f t="shared" si="19"/>
        <v>2.6841674747157384E-3</v>
      </c>
      <c r="K48" s="161">
        <v>7898</v>
      </c>
      <c r="L48" s="161">
        <v>4136</v>
      </c>
      <c r="M48" s="161">
        <v>3019</v>
      </c>
      <c r="N48" s="161">
        <v>6804</v>
      </c>
      <c r="O48" s="161">
        <v>8431</v>
      </c>
      <c r="P48" s="162">
        <f t="shared" si="20"/>
        <v>0.23912404467960013</v>
      </c>
      <c r="Q48" s="163">
        <f t="shared" si="9"/>
        <v>6.7485439351734566E-2</v>
      </c>
      <c r="R48" s="162">
        <f t="shared" si="21"/>
        <v>2.5166007293993052E-3</v>
      </c>
      <c r="S48" s="161">
        <v>11903</v>
      </c>
      <c r="T48" s="161">
        <v>5216</v>
      </c>
      <c r="U48" s="161">
        <v>3780</v>
      </c>
      <c r="V48" s="161">
        <v>8115</v>
      </c>
      <c r="W48" s="161">
        <v>10413</v>
      </c>
      <c r="X48" s="162">
        <f t="shared" si="22"/>
        <v>0.28317929759704241</v>
      </c>
      <c r="Y48" s="163">
        <f t="shared" si="10"/>
        <v>-0.12517852642191041</v>
      </c>
      <c r="Z48" s="162">
        <f t="shared" si="17"/>
        <v>2.0344116971137724E-3</v>
      </c>
    </row>
    <row r="49" spans="1:26" x14ac:dyDescent="0.25">
      <c r="A49" s="165" t="s">
        <v>136</v>
      </c>
      <c r="B49" s="166" t="s">
        <v>136</v>
      </c>
      <c r="C49" s="167">
        <f>C41-SUM(C42:C48)</f>
        <v>42337</v>
      </c>
      <c r="D49" s="167">
        <f>D41-SUM(D42:D48)</f>
        <v>14436</v>
      </c>
      <c r="E49" s="167">
        <f>E41-SUM(E42:E48)</f>
        <v>19568</v>
      </c>
      <c r="F49" s="167">
        <f>F41-SUM(F42:F48)</f>
        <v>59733</v>
      </c>
      <c r="G49" s="167">
        <f>G41-SUM(G42:G48)</f>
        <v>69566</v>
      </c>
      <c r="H49" s="168">
        <f t="shared" si="18"/>
        <v>0.16461587397251098</v>
      </c>
      <c r="I49" s="169">
        <f t="shared" si="1"/>
        <v>0.64314901858894102</v>
      </c>
      <c r="J49" s="168">
        <f t="shared" si="19"/>
        <v>9.4211298963710929E-2</v>
      </c>
      <c r="K49" s="167">
        <f>K41-SUM(K42:K48)</f>
        <v>120962</v>
      </c>
      <c r="L49" s="167">
        <f>L41-SUM(L42:L48)</f>
        <v>33740</v>
      </c>
      <c r="M49" s="167">
        <f>M41-SUM(M42:M48)</f>
        <v>53170</v>
      </c>
      <c r="N49" s="167">
        <f>N41-SUM(N42:N48)</f>
        <v>141662</v>
      </c>
      <c r="O49" s="167">
        <f>O41-SUM(O42:O48)</f>
        <v>147551</v>
      </c>
      <c r="P49" s="168">
        <f t="shared" si="20"/>
        <v>4.157078115514401E-2</v>
      </c>
      <c r="Q49" s="169">
        <f t="shared" si="9"/>
        <v>0.21981283378251026</v>
      </c>
      <c r="R49" s="168">
        <f t="shared" si="21"/>
        <v>4.4043049961285365E-2</v>
      </c>
      <c r="S49" s="167">
        <f>S41-SUM(S42:S48)</f>
        <v>163299</v>
      </c>
      <c r="T49" s="167">
        <f>T41-SUM(T42:T48)</f>
        <v>48176</v>
      </c>
      <c r="U49" s="167">
        <f>U41-SUM(U42:U48)</f>
        <v>72738</v>
      </c>
      <c r="V49" s="167">
        <f>V41-SUM(V42:V48)</f>
        <v>201395</v>
      </c>
      <c r="W49" s="167">
        <f>W41-SUM(W42:W48)</f>
        <v>217117</v>
      </c>
      <c r="X49" s="168">
        <f t="shared" si="22"/>
        <v>7.8065493185034418E-2</v>
      </c>
      <c r="Y49" s="169">
        <f t="shared" si="10"/>
        <v>0.32956723556176093</v>
      </c>
      <c r="Z49" s="168">
        <f t="shared" si="17"/>
        <v>3.9147893657317884E-2</v>
      </c>
    </row>
    <row r="50" spans="1:26" x14ac:dyDescent="0.25">
      <c r="A50" s="1"/>
      <c r="B50" s="151" t="s">
        <v>38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59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38821</v>
      </c>
      <c r="T51" s="174">
        <f>T52+T55</f>
        <v>10755</v>
      </c>
      <c r="U51" s="174">
        <f>U52+U55</f>
        <v>20161</v>
      </c>
      <c r="V51" s="174">
        <f>V52+V55</f>
        <v>37638</v>
      </c>
      <c r="W51" s="174">
        <f>W52+W55</f>
        <v>50521</v>
      </c>
      <c r="X51" s="175">
        <f>IFERROR(W51/V51-1,"-")</f>
        <v>0.34228705032148365</v>
      </c>
      <c r="Y51" s="175">
        <f t="shared" si="10"/>
        <v>0.30138327194044456</v>
      </c>
      <c r="Z51" s="175">
        <f t="shared" ref="Z51:Z63" si="23">U51/U$9</f>
        <v>1.0850733922092796E-2</v>
      </c>
    </row>
    <row r="52" spans="1:26" x14ac:dyDescent="0.25">
      <c r="A52" s="1" t="s">
        <v>87</v>
      </c>
      <c r="B52" s="155" t="s">
        <v>88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58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58" t="str">
        <f t="shared" si="9"/>
        <v>-</v>
      </c>
      <c r="R52" s="157">
        <f>O52/O$9</f>
        <v>0</v>
      </c>
      <c r="S52" s="156">
        <v>8657</v>
      </c>
      <c r="T52" s="156">
        <v>1989</v>
      </c>
      <c r="U52" s="156">
        <v>4950</v>
      </c>
      <c r="V52" s="156">
        <v>6738</v>
      </c>
      <c r="W52" s="156">
        <v>20078</v>
      </c>
      <c r="X52" s="157">
        <f>IFERROR(W52/V52-1,"-")</f>
        <v>1.9798159691303057</v>
      </c>
      <c r="Y52" s="158">
        <f t="shared" si="10"/>
        <v>1.3192791960263373</v>
      </c>
      <c r="Z52" s="157">
        <f t="shared" si="23"/>
        <v>2.6641105557442262E-3</v>
      </c>
    </row>
    <row r="53" spans="1:26" x14ac:dyDescent="0.25">
      <c r="A53" s="159" t="s">
        <v>94</v>
      </c>
      <c r="B53" s="160" t="s">
        <v>94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63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63" t="str">
        <f t="shared" si="9"/>
        <v>-</v>
      </c>
      <c r="R53" s="162">
        <f>O53/O$9</f>
        <v>0</v>
      </c>
      <c r="S53" s="161">
        <v>4791</v>
      </c>
      <c r="T53" s="161">
        <v>1487</v>
      </c>
      <c r="U53" s="161">
        <v>2415</v>
      </c>
      <c r="V53" s="161">
        <v>3508</v>
      </c>
      <c r="W53" s="161">
        <v>14700</v>
      </c>
      <c r="X53" s="162">
        <f>IFERROR(W53/V53-1,"-")</f>
        <v>3.1904218928164196</v>
      </c>
      <c r="Y53" s="163">
        <f t="shared" si="10"/>
        <v>2.0682529743268629</v>
      </c>
      <c r="Z53" s="162">
        <f t="shared" si="23"/>
        <v>1.299763028711577E-3</v>
      </c>
    </row>
    <row r="54" spans="1:26" x14ac:dyDescent="0.25">
      <c r="A54" s="159" t="s">
        <v>91</v>
      </c>
      <c r="B54" s="160" t="s">
        <v>91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63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63" t="str">
        <f t="shared" si="9"/>
        <v>-</v>
      </c>
      <c r="R54" s="162">
        <f>O54/O$9</f>
        <v>0</v>
      </c>
      <c r="S54" s="161">
        <v>3866</v>
      </c>
      <c r="T54" s="161">
        <v>502</v>
      </c>
      <c r="U54" s="161">
        <v>2535</v>
      </c>
      <c r="V54" s="161">
        <v>3230</v>
      </c>
      <c r="W54" s="161">
        <v>5378</v>
      </c>
      <c r="X54" s="162">
        <f>IFERROR(W54/V54-1,"-")</f>
        <v>0.66501547987616094</v>
      </c>
      <c r="Y54" s="163">
        <f t="shared" si="10"/>
        <v>0.39110191412312467</v>
      </c>
      <c r="Z54" s="162">
        <f t="shared" si="23"/>
        <v>1.364347527032649E-3</v>
      </c>
    </row>
    <row r="55" spans="1:26" x14ac:dyDescent="0.25">
      <c r="A55" s="1" t="s">
        <v>137</v>
      </c>
      <c r="B55" s="155" t="s">
        <v>98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58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58" t="str">
        <f t="shared" si="9"/>
        <v>-</v>
      </c>
      <c r="R55" s="157">
        <f>O55/O$9</f>
        <v>0</v>
      </c>
      <c r="S55" s="156">
        <v>30164</v>
      </c>
      <c r="T55" s="156">
        <v>8766</v>
      </c>
      <c r="U55" s="156">
        <v>15211</v>
      </c>
      <c r="V55" s="156">
        <v>30900</v>
      </c>
      <c r="W55" s="156">
        <v>30443</v>
      </c>
      <c r="X55" s="157">
        <f>IFERROR(W55/V55-1,"-")</f>
        <v>-1.4789644012945025E-2</v>
      </c>
      <c r="Y55" s="158">
        <f t="shared" si="10"/>
        <v>9.2494364142685637E-3</v>
      </c>
      <c r="Z55" s="157">
        <f t="shared" si="23"/>
        <v>8.18662336634857E-3</v>
      </c>
    </row>
    <row r="56" spans="1:26" x14ac:dyDescent="0.25">
      <c r="A56" s="159" t="s">
        <v>101</v>
      </c>
      <c r="B56" s="160" t="s">
        <v>101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63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63" t="str">
        <f t="shared" si="9"/>
        <v>-</v>
      </c>
      <c r="R56" s="162">
        <f t="shared" ref="R56:R63" si="27">O56/O$9</f>
        <v>0</v>
      </c>
      <c r="S56" s="161">
        <v>8594</v>
      </c>
      <c r="T56" s="161">
        <v>2464</v>
      </c>
      <c r="U56" s="161">
        <v>3030</v>
      </c>
      <c r="V56" s="161">
        <v>10329</v>
      </c>
      <c r="W56" s="161">
        <v>9247</v>
      </c>
      <c r="X56" s="162">
        <f t="shared" ref="X56:X63" si="28">IFERROR(W56/V56-1,"-")</f>
        <v>-0.10475360635105047</v>
      </c>
      <c r="Y56" s="163">
        <f t="shared" si="10"/>
        <v>7.5983244123807303E-2</v>
      </c>
      <c r="Z56" s="162">
        <f t="shared" si="23"/>
        <v>1.6307585826070717E-3</v>
      </c>
    </row>
    <row r="57" spans="1:26" x14ac:dyDescent="0.25">
      <c r="A57" s="159" t="s">
        <v>104</v>
      </c>
      <c r="B57" s="160" t="s">
        <v>104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63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63" t="str">
        <f t="shared" si="9"/>
        <v>-</v>
      </c>
      <c r="R57" s="162">
        <f t="shared" si="27"/>
        <v>0</v>
      </c>
      <c r="S57" s="161">
        <v>9255</v>
      </c>
      <c r="T57" s="161">
        <v>2785</v>
      </c>
      <c r="U57" s="161">
        <v>5150</v>
      </c>
      <c r="V57" s="161">
        <v>6783</v>
      </c>
      <c r="W57" s="161">
        <v>6068</v>
      </c>
      <c r="X57" s="162">
        <f t="shared" si="28"/>
        <v>-0.10541058528674629</v>
      </c>
      <c r="Y57" s="163">
        <f t="shared" si="10"/>
        <v>-0.34435440302539166</v>
      </c>
      <c r="Z57" s="162">
        <f t="shared" si="23"/>
        <v>2.7717513862793464E-3</v>
      </c>
    </row>
    <row r="58" spans="1:26" x14ac:dyDescent="0.25">
      <c r="A58" s="159" t="s">
        <v>107</v>
      </c>
      <c r="B58" s="160" t="s">
        <v>107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63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63" t="str">
        <f t="shared" si="9"/>
        <v>-</v>
      </c>
      <c r="R58" s="162">
        <f t="shared" si="27"/>
        <v>0</v>
      </c>
      <c r="S58" s="161">
        <v>1959</v>
      </c>
      <c r="T58" s="161">
        <v>488</v>
      </c>
      <c r="U58" s="161">
        <v>1642</v>
      </c>
      <c r="V58" s="161">
        <v>2739</v>
      </c>
      <c r="W58" s="161">
        <v>2907</v>
      </c>
      <c r="X58" s="162">
        <f t="shared" si="28"/>
        <v>6.1336254107338339E-2</v>
      </c>
      <c r="Y58" s="163">
        <f t="shared" si="10"/>
        <v>0.48392036753445633</v>
      </c>
      <c r="Z58" s="162">
        <f t="shared" si="23"/>
        <v>8.8373121869333722E-4</v>
      </c>
    </row>
    <row r="59" spans="1:26" x14ac:dyDescent="0.25">
      <c r="A59" s="159" t="s">
        <v>114</v>
      </c>
      <c r="B59" s="160" t="s">
        <v>114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63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63" t="str">
        <f t="shared" si="9"/>
        <v>-</v>
      </c>
      <c r="R59" s="162">
        <f t="shared" si="27"/>
        <v>0</v>
      </c>
      <c r="S59" s="161">
        <v>546</v>
      </c>
      <c r="T59" s="161">
        <v>271</v>
      </c>
      <c r="U59" s="161">
        <v>377</v>
      </c>
      <c r="V59" s="161">
        <v>866</v>
      </c>
      <c r="W59" s="161">
        <v>806</v>
      </c>
      <c r="X59" s="162">
        <f t="shared" si="28"/>
        <v>-6.9284064665127043E-2</v>
      </c>
      <c r="Y59" s="163">
        <f t="shared" si="10"/>
        <v>0.47619047619047628</v>
      </c>
      <c r="Z59" s="162">
        <f t="shared" si="23"/>
        <v>2.0290296555870165E-4</v>
      </c>
    </row>
    <row r="60" spans="1:26" x14ac:dyDescent="0.25">
      <c r="A60" s="159" t="s">
        <v>110</v>
      </c>
      <c r="B60" s="160" t="s">
        <v>110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63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63" t="str">
        <f t="shared" si="9"/>
        <v>-</v>
      </c>
      <c r="R60" s="162">
        <f t="shared" si="27"/>
        <v>0</v>
      </c>
      <c r="S60" s="161">
        <v>636</v>
      </c>
      <c r="T60" s="161">
        <v>177</v>
      </c>
      <c r="U60" s="161">
        <v>476</v>
      </c>
      <c r="V60" s="161">
        <v>649</v>
      </c>
      <c r="W60" s="161">
        <v>683</v>
      </c>
      <c r="X60" s="162">
        <f t="shared" si="28"/>
        <v>5.238828967642517E-2</v>
      </c>
      <c r="Y60" s="163">
        <f t="shared" si="10"/>
        <v>7.3899371069182429E-2</v>
      </c>
      <c r="Z60" s="162">
        <f t="shared" si="23"/>
        <v>2.5618517667358616E-4</v>
      </c>
    </row>
    <row r="61" spans="1:26" x14ac:dyDescent="0.25">
      <c r="A61" s="159" t="s">
        <v>119</v>
      </c>
      <c r="B61" s="160" t="s">
        <v>119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63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63" t="str">
        <f t="shared" si="9"/>
        <v>-</v>
      </c>
      <c r="R61" s="162">
        <f t="shared" si="27"/>
        <v>0</v>
      </c>
      <c r="S61" s="161">
        <v>160</v>
      </c>
      <c r="T61" s="161">
        <v>76</v>
      </c>
      <c r="U61" s="161">
        <v>98</v>
      </c>
      <c r="V61" s="161">
        <v>132</v>
      </c>
      <c r="W61" s="161">
        <v>239</v>
      </c>
      <c r="X61" s="162">
        <f t="shared" si="28"/>
        <v>0.81060606060606055</v>
      </c>
      <c r="Y61" s="163">
        <f t="shared" si="10"/>
        <v>0.49374999999999991</v>
      </c>
      <c r="Z61" s="162">
        <f t="shared" si="23"/>
        <v>5.2744006962208921E-5</v>
      </c>
    </row>
    <row r="62" spans="1:26" x14ac:dyDescent="0.25">
      <c r="A62" s="159" t="s">
        <v>122</v>
      </c>
      <c r="B62" s="160" t="s">
        <v>122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63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63" t="str">
        <f t="shared" si="9"/>
        <v>-</v>
      </c>
      <c r="R62" s="162">
        <f t="shared" si="27"/>
        <v>0</v>
      </c>
      <c r="S62" s="161">
        <v>340</v>
      </c>
      <c r="T62" s="161">
        <v>121</v>
      </c>
      <c r="U62" s="161">
        <v>91</v>
      </c>
      <c r="V62" s="161">
        <v>153</v>
      </c>
      <c r="W62" s="161">
        <v>195</v>
      </c>
      <c r="X62" s="162">
        <f t="shared" si="28"/>
        <v>0.27450980392156854</v>
      </c>
      <c r="Y62" s="163">
        <f t="shared" si="10"/>
        <v>-0.42647058823529416</v>
      </c>
      <c r="Z62" s="162">
        <f t="shared" si="23"/>
        <v>4.8976577893479713E-5</v>
      </c>
    </row>
    <row r="63" spans="1:26" x14ac:dyDescent="0.25">
      <c r="A63" s="165" t="s">
        <v>136</v>
      </c>
      <c r="B63" s="166" t="s">
        <v>136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69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69" t="str">
        <f t="shared" si="9"/>
        <v>-</v>
      </c>
      <c r="R63" s="168">
        <f t="shared" si="27"/>
        <v>0</v>
      </c>
      <c r="S63" s="167">
        <f>S55-SUM(S56:S62)</f>
        <v>8674</v>
      </c>
      <c r="T63" s="167">
        <f>T55-SUM(T56:T62)</f>
        <v>2384</v>
      </c>
      <c r="U63" s="167">
        <f>U55-SUM(U56:U62)</f>
        <v>4347</v>
      </c>
      <c r="V63" s="167">
        <f>V55-SUM(V56:V62)</f>
        <v>9249</v>
      </c>
      <c r="W63" s="167">
        <f>W55-SUM(W56:W62)</f>
        <v>10298</v>
      </c>
      <c r="X63" s="168">
        <f t="shared" si="28"/>
        <v>0.11341766677478637</v>
      </c>
      <c r="Y63" s="169">
        <f t="shared" si="10"/>
        <v>0.18722619322112055</v>
      </c>
      <c r="Z63" s="168">
        <f t="shared" si="23"/>
        <v>2.3395734516808383E-3</v>
      </c>
    </row>
    <row r="64" spans="1:26" x14ac:dyDescent="0.25">
      <c r="A64" s="1"/>
      <c r="B64" s="151" t="s">
        <v>39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59</v>
      </c>
      <c r="C65" s="174">
        <f>C66+C69</f>
        <v>12795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>
        <f t="shared" si="1"/>
        <v>-1</v>
      </c>
      <c r="J65" s="175">
        <f>G65/G$9</f>
        <v>0</v>
      </c>
      <c r="K65" s="174">
        <f>K66+K69</f>
        <v>122557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>
        <f t="shared" si="9"/>
        <v>-1</v>
      </c>
      <c r="R65" s="175">
        <f>O65/O$9</f>
        <v>0</v>
      </c>
      <c r="S65" s="174">
        <f>S66+S69</f>
        <v>135352</v>
      </c>
      <c r="T65" s="174">
        <f>T66+T69</f>
        <v>54073</v>
      </c>
      <c r="U65" s="174">
        <f>U66+U69</f>
        <v>62020</v>
      </c>
      <c r="V65" s="174">
        <f>V66+V69</f>
        <v>151473</v>
      </c>
      <c r="W65" s="174">
        <f>W66+W69</f>
        <v>170958</v>
      </c>
      <c r="X65" s="175">
        <f>IFERROR(W65/V65-1,"-")</f>
        <v>0.12863678675407497</v>
      </c>
      <c r="Y65" s="175">
        <f t="shared" si="10"/>
        <v>0.26306223772090553</v>
      </c>
      <c r="Z65" s="175">
        <f t="shared" ref="Z65:Z77" si="29">U65/U$9</f>
        <v>3.3379421548940788E-2</v>
      </c>
    </row>
    <row r="66" spans="1:26" x14ac:dyDescent="0.25">
      <c r="A66" s="1" t="s">
        <v>87</v>
      </c>
      <c r="B66" s="155" t="s">
        <v>88</v>
      </c>
      <c r="C66" s="156">
        <v>2002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58">
        <f t="shared" si="1"/>
        <v>-1</v>
      </c>
      <c r="J66" s="157">
        <f>G66/G$9</f>
        <v>0</v>
      </c>
      <c r="K66" s="156">
        <v>39360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58">
        <f t="shared" si="9"/>
        <v>-1</v>
      </c>
      <c r="R66" s="157">
        <f>O66/O$9</f>
        <v>0</v>
      </c>
      <c r="S66" s="156">
        <v>41362</v>
      </c>
      <c r="T66" s="156">
        <v>24032</v>
      </c>
      <c r="U66" s="156">
        <v>25803</v>
      </c>
      <c r="V66" s="156">
        <v>30941</v>
      </c>
      <c r="W66" s="156">
        <v>45548</v>
      </c>
      <c r="X66" s="157">
        <f>IFERROR(W66/V66-1,"-")</f>
        <v>0.47209204615235456</v>
      </c>
      <c r="Y66" s="158">
        <f t="shared" si="10"/>
        <v>0.1012040036748707</v>
      </c>
      <c r="Z66" s="157">
        <f t="shared" si="29"/>
        <v>1.3887281751488538E-2</v>
      </c>
    </row>
    <row r="67" spans="1:26" x14ac:dyDescent="0.25">
      <c r="A67" s="159" t="s">
        <v>94</v>
      </c>
      <c r="B67" s="160" t="s">
        <v>94</v>
      </c>
      <c r="C67" s="161">
        <v>1510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63">
        <f t="shared" si="1"/>
        <v>-1</v>
      </c>
      <c r="J67" s="162">
        <f>G67/G$9</f>
        <v>0</v>
      </c>
      <c r="K67" s="161">
        <v>20727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63">
        <f t="shared" si="9"/>
        <v>-1</v>
      </c>
      <c r="R67" s="162">
        <f>O67/O$9</f>
        <v>0</v>
      </c>
      <c r="S67" s="161">
        <v>22237</v>
      </c>
      <c r="T67" s="161">
        <v>8814</v>
      </c>
      <c r="U67" s="161">
        <v>21207</v>
      </c>
      <c r="V67" s="161">
        <v>22920</v>
      </c>
      <c r="W67" s="161">
        <v>31464</v>
      </c>
      <c r="X67" s="162">
        <f>IFERROR(W67/V67-1,"-")</f>
        <v>0.37277486910994773</v>
      </c>
      <c r="Y67" s="163">
        <f t="shared" si="10"/>
        <v>0.41493906552142823</v>
      </c>
      <c r="Z67" s="162">
        <f t="shared" si="29"/>
        <v>1.1413695465791475E-2</v>
      </c>
    </row>
    <row r="68" spans="1:26" x14ac:dyDescent="0.25">
      <c r="A68" s="159" t="s">
        <v>91</v>
      </c>
      <c r="B68" s="160" t="s">
        <v>91</v>
      </c>
      <c r="C68" s="161">
        <v>492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63">
        <f t="shared" si="1"/>
        <v>-1</v>
      </c>
      <c r="J68" s="162">
        <f>G68/G$9</f>
        <v>0</v>
      </c>
      <c r="K68" s="161">
        <v>18633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63">
        <f t="shared" si="9"/>
        <v>-1</v>
      </c>
      <c r="R68" s="162">
        <f>O68/O$9</f>
        <v>0</v>
      </c>
      <c r="S68" s="161">
        <v>19125</v>
      </c>
      <c r="T68" s="161">
        <v>15218</v>
      </c>
      <c r="U68" s="161">
        <v>4596</v>
      </c>
      <c r="V68" s="161">
        <v>8021</v>
      </c>
      <c r="W68" s="161">
        <v>14084</v>
      </c>
      <c r="X68" s="162">
        <f>IFERROR(W68/V68-1,"-")</f>
        <v>0.75589078668495202</v>
      </c>
      <c r="Y68" s="163">
        <f t="shared" si="10"/>
        <v>-0.26358169934640518</v>
      </c>
      <c r="Z68" s="162">
        <f t="shared" si="29"/>
        <v>2.4735862856970631E-3</v>
      </c>
    </row>
    <row r="69" spans="1:26" x14ac:dyDescent="0.25">
      <c r="A69" s="1" t="s">
        <v>137</v>
      </c>
      <c r="B69" s="155" t="s">
        <v>98</v>
      </c>
      <c r="C69" s="156">
        <v>10793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58">
        <f t="shared" si="1"/>
        <v>-1</v>
      </c>
      <c r="J69" s="157">
        <f>G69/G$9</f>
        <v>0</v>
      </c>
      <c r="K69" s="156">
        <v>83197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58">
        <f t="shared" si="9"/>
        <v>-1</v>
      </c>
      <c r="R69" s="157">
        <f>O69/O$9</f>
        <v>0</v>
      </c>
      <c r="S69" s="156">
        <v>93990</v>
      </c>
      <c r="T69" s="156">
        <v>30041</v>
      </c>
      <c r="U69" s="156">
        <v>36217</v>
      </c>
      <c r="V69" s="156">
        <v>120532</v>
      </c>
      <c r="W69" s="156">
        <v>125410</v>
      </c>
      <c r="X69" s="157">
        <f>IFERROR(W69/V69-1,"-")</f>
        <v>4.0470580426774649E-2</v>
      </c>
      <c r="Y69" s="158">
        <f t="shared" si="10"/>
        <v>0.33429088200872425</v>
      </c>
      <c r="Z69" s="157">
        <f t="shared" si="29"/>
        <v>1.9492139797452249E-2</v>
      </c>
    </row>
    <row r="70" spans="1:26" x14ac:dyDescent="0.25">
      <c r="A70" s="159" t="s">
        <v>101</v>
      </c>
      <c r="B70" s="160" t="s">
        <v>101</v>
      </c>
      <c r="C70" s="161">
        <v>1499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63">
        <f t="shared" si="1"/>
        <v>-1</v>
      </c>
      <c r="J70" s="162">
        <f t="shared" ref="J70:J77" si="31">G70/G$9</f>
        <v>0</v>
      </c>
      <c r="K70" s="161">
        <v>39253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63">
        <f t="shared" si="9"/>
        <v>-1</v>
      </c>
      <c r="R70" s="162">
        <f t="shared" ref="R70:R77" si="33">O70/O$9</f>
        <v>0</v>
      </c>
      <c r="S70" s="161">
        <v>40752</v>
      </c>
      <c r="T70" s="161">
        <v>13564</v>
      </c>
      <c r="U70" s="161">
        <v>7549</v>
      </c>
      <c r="V70" s="161">
        <v>52809</v>
      </c>
      <c r="W70" s="161">
        <v>48101</v>
      </c>
      <c r="X70" s="162">
        <f t="shared" ref="X70:X77" si="34">IFERROR(W70/V70-1,"-")</f>
        <v>-8.9151470393304177E-2</v>
      </c>
      <c r="Y70" s="163">
        <f t="shared" si="10"/>
        <v>0.18033470749901848</v>
      </c>
      <c r="Z70" s="162">
        <f t="shared" si="29"/>
        <v>4.0629031485481136E-3</v>
      </c>
    </row>
    <row r="71" spans="1:26" x14ac:dyDescent="0.25">
      <c r="A71" s="159" t="s">
        <v>104</v>
      </c>
      <c r="B71" s="160" t="s">
        <v>104</v>
      </c>
      <c r="C71" s="161">
        <v>1882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63">
        <f t="shared" si="1"/>
        <v>-1</v>
      </c>
      <c r="J71" s="162">
        <f t="shared" si="31"/>
        <v>0</v>
      </c>
      <c r="K71" s="161">
        <v>9305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63">
        <f t="shared" si="9"/>
        <v>-1</v>
      </c>
      <c r="R71" s="162">
        <f t="shared" si="33"/>
        <v>0</v>
      </c>
      <c r="S71" s="161">
        <v>11187</v>
      </c>
      <c r="T71" s="161">
        <v>3277</v>
      </c>
      <c r="U71" s="161">
        <v>3513</v>
      </c>
      <c r="V71" s="161">
        <v>7009</v>
      </c>
      <c r="W71" s="161">
        <v>9961</v>
      </c>
      <c r="X71" s="162">
        <f t="shared" si="34"/>
        <v>0.42117277785704088</v>
      </c>
      <c r="Y71" s="163">
        <f t="shared" si="10"/>
        <v>-0.10959149012246361</v>
      </c>
      <c r="Z71" s="162">
        <f t="shared" si="29"/>
        <v>1.8907111883493871E-3</v>
      </c>
    </row>
    <row r="72" spans="1:26" x14ac:dyDescent="0.25">
      <c r="A72" s="159" t="s">
        <v>107</v>
      </c>
      <c r="B72" s="160" t="s">
        <v>107</v>
      </c>
      <c r="C72" s="161">
        <v>2393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63">
        <f t="shared" si="1"/>
        <v>-1</v>
      </c>
      <c r="J72" s="162">
        <f t="shared" si="31"/>
        <v>0</v>
      </c>
      <c r="K72" s="161">
        <v>8387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63">
        <f t="shared" si="9"/>
        <v>-1</v>
      </c>
      <c r="R72" s="162">
        <f t="shared" si="33"/>
        <v>0</v>
      </c>
      <c r="S72" s="161">
        <v>10780</v>
      </c>
      <c r="T72" s="161">
        <v>3407</v>
      </c>
      <c r="U72" s="161">
        <v>6247</v>
      </c>
      <c r="V72" s="161">
        <v>17604</v>
      </c>
      <c r="W72" s="161">
        <v>15357</v>
      </c>
      <c r="X72" s="162">
        <f t="shared" si="34"/>
        <v>-0.12764144512610776</v>
      </c>
      <c r="Y72" s="163">
        <f t="shared" si="10"/>
        <v>0.42458256029684605</v>
      </c>
      <c r="Z72" s="162">
        <f t="shared" si="29"/>
        <v>3.3621613417644807E-3</v>
      </c>
    </row>
    <row r="73" spans="1:26" x14ac:dyDescent="0.25">
      <c r="A73" s="159" t="s">
        <v>114</v>
      </c>
      <c r="B73" s="160" t="s">
        <v>114</v>
      </c>
      <c r="C73" s="161">
        <v>100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63">
        <f t="shared" si="1"/>
        <v>-1</v>
      </c>
      <c r="J73" s="162">
        <f t="shared" si="31"/>
        <v>0</v>
      </c>
      <c r="K73" s="161">
        <v>1619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63">
        <f t="shared" si="9"/>
        <v>-1</v>
      </c>
      <c r="R73" s="162">
        <f t="shared" si="33"/>
        <v>0</v>
      </c>
      <c r="S73" s="161">
        <v>1719</v>
      </c>
      <c r="T73" s="161">
        <v>502</v>
      </c>
      <c r="U73" s="161">
        <v>1777</v>
      </c>
      <c r="V73" s="161">
        <v>2468</v>
      </c>
      <c r="W73" s="161">
        <v>3478</v>
      </c>
      <c r="X73" s="162">
        <f t="shared" si="34"/>
        <v>0.4092382495948137</v>
      </c>
      <c r="Y73" s="163">
        <f t="shared" si="10"/>
        <v>1.0232693426410706</v>
      </c>
      <c r="Z73" s="162">
        <f t="shared" si="29"/>
        <v>9.5638877930454339E-4</v>
      </c>
    </row>
    <row r="74" spans="1:26" x14ac:dyDescent="0.25">
      <c r="A74" s="159" t="s">
        <v>110</v>
      </c>
      <c r="B74" s="160" t="s">
        <v>110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63" t="str">
        <f t="shared" ref="I74:I137" si="35">IFERROR(G74/C74-1,"-")</f>
        <v>-</v>
      </c>
      <c r="J74" s="162">
        <f t="shared" si="31"/>
        <v>0</v>
      </c>
      <c r="K74" s="161">
        <v>2455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63">
        <f t="shared" si="9"/>
        <v>-1</v>
      </c>
      <c r="R74" s="162">
        <f t="shared" si="33"/>
        <v>0</v>
      </c>
      <c r="S74" s="161">
        <v>2455</v>
      </c>
      <c r="T74" s="161">
        <v>1200</v>
      </c>
      <c r="U74" s="161">
        <v>1607</v>
      </c>
      <c r="V74" s="161">
        <v>2853</v>
      </c>
      <c r="W74" s="161">
        <v>2272</v>
      </c>
      <c r="X74" s="162">
        <f t="shared" si="34"/>
        <v>-0.20364528566421314</v>
      </c>
      <c r="Y74" s="163">
        <f t="shared" si="10"/>
        <v>-7.4541751527494871E-2</v>
      </c>
      <c r="Z74" s="162">
        <f t="shared" si="29"/>
        <v>8.6489407334969118E-4</v>
      </c>
    </row>
    <row r="75" spans="1:26" x14ac:dyDescent="0.25">
      <c r="A75" s="159" t="s">
        <v>119</v>
      </c>
      <c r="B75" s="160" t="s">
        <v>119</v>
      </c>
      <c r="C75" s="161">
        <v>311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63">
        <f t="shared" si="35"/>
        <v>-1</v>
      </c>
      <c r="J75" s="162">
        <f t="shared" si="31"/>
        <v>0</v>
      </c>
      <c r="K75" s="161">
        <v>1869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63">
        <f t="shared" si="9"/>
        <v>-1</v>
      </c>
      <c r="R75" s="162">
        <f t="shared" si="33"/>
        <v>0</v>
      </c>
      <c r="S75" s="161">
        <v>2180</v>
      </c>
      <c r="T75" s="161">
        <v>651</v>
      </c>
      <c r="U75" s="161">
        <v>1674</v>
      </c>
      <c r="V75" s="161">
        <v>2685</v>
      </c>
      <c r="W75" s="161">
        <v>3745</v>
      </c>
      <c r="X75" s="162">
        <f t="shared" si="34"/>
        <v>0.39478584729981381</v>
      </c>
      <c r="Y75" s="163">
        <f t="shared" si="10"/>
        <v>0.71788990825688082</v>
      </c>
      <c r="Z75" s="162">
        <f t="shared" si="29"/>
        <v>9.0095375157895642E-4</v>
      </c>
    </row>
    <row r="76" spans="1:26" x14ac:dyDescent="0.25">
      <c r="A76" s="159" t="s">
        <v>122</v>
      </c>
      <c r="B76" s="160" t="s">
        <v>122</v>
      </c>
      <c r="C76" s="161">
        <v>225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63">
        <f t="shared" si="35"/>
        <v>-1</v>
      </c>
      <c r="J76" s="162">
        <f t="shared" si="31"/>
        <v>0</v>
      </c>
      <c r="K76" s="161">
        <v>2065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63">
        <f t="shared" si="9"/>
        <v>-1</v>
      </c>
      <c r="R76" s="162">
        <f t="shared" si="33"/>
        <v>0</v>
      </c>
      <c r="S76" s="161">
        <v>2290</v>
      </c>
      <c r="T76" s="161">
        <v>907</v>
      </c>
      <c r="U76" s="161">
        <v>154</v>
      </c>
      <c r="V76" s="161">
        <v>799</v>
      </c>
      <c r="W76" s="161">
        <v>1039</v>
      </c>
      <c r="X76" s="162">
        <f t="shared" si="34"/>
        <v>0.30037546933667092</v>
      </c>
      <c r="Y76" s="163">
        <f t="shared" si="10"/>
        <v>-0.54628820960698687</v>
      </c>
      <c r="Z76" s="162">
        <f t="shared" si="29"/>
        <v>8.2883439512042591E-5</v>
      </c>
    </row>
    <row r="77" spans="1:26" x14ac:dyDescent="0.25">
      <c r="A77" s="165" t="s">
        <v>136</v>
      </c>
      <c r="B77" s="166" t="s">
        <v>136</v>
      </c>
      <c r="C77" s="167">
        <f>C69-SUM(C70:C76)</f>
        <v>4383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69">
        <f t="shared" si="35"/>
        <v>-1</v>
      </c>
      <c r="J77" s="168">
        <f t="shared" si="31"/>
        <v>0</v>
      </c>
      <c r="K77" s="167">
        <f>K69-SUM(K70:K76)</f>
        <v>18244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69">
        <f t="shared" si="9"/>
        <v>-1</v>
      </c>
      <c r="R77" s="168">
        <f t="shared" si="33"/>
        <v>0</v>
      </c>
      <c r="S77" s="167">
        <f>S69-SUM(S70:S76)</f>
        <v>22627</v>
      </c>
      <c r="T77" s="167">
        <f>T69-SUM(T70:T76)</f>
        <v>6533</v>
      </c>
      <c r="U77" s="167">
        <f>U69-SUM(U70:U76)</f>
        <v>13696</v>
      </c>
      <c r="V77" s="167">
        <f>V69-SUM(V70:V76)</f>
        <v>34305</v>
      </c>
      <c r="W77" s="167">
        <f>W69-SUM(W70:W76)</f>
        <v>41457</v>
      </c>
      <c r="X77" s="168">
        <f t="shared" si="34"/>
        <v>0.20848272846523841</v>
      </c>
      <c r="Y77" s="169">
        <f t="shared" si="10"/>
        <v>0.83219162946921821</v>
      </c>
      <c r="Z77" s="168">
        <f t="shared" si="29"/>
        <v>7.3712440750450343E-3</v>
      </c>
    </row>
    <row r="78" spans="1:26" x14ac:dyDescent="0.25">
      <c r="A78" s="1"/>
      <c r="B78" s="151" t="s">
        <v>40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59</v>
      </c>
      <c r="C79" s="174">
        <f>C80+C83</f>
        <v>131352</v>
      </c>
      <c r="D79" s="174">
        <f>D80+D83</f>
        <v>34055</v>
      </c>
      <c r="E79" s="174">
        <f>E80+E83</f>
        <v>70827</v>
      </c>
      <c r="F79" s="174">
        <f>F80+F83</f>
        <v>98456</v>
      </c>
      <c r="G79" s="174">
        <f>G80+G83</f>
        <v>103299</v>
      </c>
      <c r="H79" s="175">
        <f>IFERROR(G79/F79-1,"-")</f>
        <v>4.9189485658568399E-2</v>
      </c>
      <c r="I79" s="175">
        <f t="shared" si="35"/>
        <v>-0.21357116754978989</v>
      </c>
      <c r="J79" s="175">
        <f>G79/G$9</f>
        <v>0.13989496264917309</v>
      </c>
      <c r="K79" s="174">
        <f>K80+K83</f>
        <v>501207</v>
      </c>
      <c r="L79" s="174">
        <f>L80+L83</f>
        <v>143122</v>
      </c>
      <c r="M79" s="174">
        <f>M80+M83</f>
        <v>214429</v>
      </c>
      <c r="N79" s="174">
        <f>N80+N83</f>
        <v>476344</v>
      </c>
      <c r="O79" s="174">
        <f>O80+O83</f>
        <v>549349</v>
      </c>
      <c r="P79" s="175">
        <f>IFERROR(O79/N79-1,"-")</f>
        <v>0.15326108862502719</v>
      </c>
      <c r="Q79" s="175">
        <f t="shared" si="9"/>
        <v>9.6052130157799009E-2</v>
      </c>
      <c r="R79" s="175">
        <f>O79/O$9</f>
        <v>0.16397723806129511</v>
      </c>
      <c r="S79" s="174">
        <f>S80+S83</f>
        <v>632559</v>
      </c>
      <c r="T79" s="174">
        <f>T80+T83</f>
        <v>177177</v>
      </c>
      <c r="U79" s="174">
        <f>U80+U83</f>
        <v>285256</v>
      </c>
      <c r="V79" s="174">
        <f>V80+V83</f>
        <v>574800</v>
      </c>
      <c r="W79" s="174">
        <f>W80+W83</f>
        <v>652648</v>
      </c>
      <c r="X79" s="175">
        <f>IFERROR(W79/V79-1,"-")</f>
        <v>0.13543493389004868</v>
      </c>
      <c r="Y79" s="175">
        <f t="shared" si="10"/>
        <v>3.1758302387603354E-2</v>
      </c>
      <c r="Z79" s="175">
        <f t="shared" ref="Z79:Z91" si="36">U79/U$9</f>
        <v>0.1535259637756313</v>
      </c>
    </row>
    <row r="80" spans="1:26" x14ac:dyDescent="0.25">
      <c r="A80" s="1" t="s">
        <v>87</v>
      </c>
      <c r="B80" s="155" t="s">
        <v>88</v>
      </c>
      <c r="C80" s="156">
        <v>57326</v>
      </c>
      <c r="D80" s="156">
        <v>15296</v>
      </c>
      <c r="E80" s="156">
        <v>38077</v>
      </c>
      <c r="F80" s="156">
        <v>48839</v>
      </c>
      <c r="G80" s="156">
        <v>49185</v>
      </c>
      <c r="H80" s="157">
        <f>IFERROR(G80/F80-1,"-")</f>
        <v>7.0845021396834795E-3</v>
      </c>
      <c r="I80" s="158">
        <f t="shared" si="35"/>
        <v>-0.14201235041691385</v>
      </c>
      <c r="J80" s="157">
        <f>G80/G$9</f>
        <v>6.6609877519623398E-2</v>
      </c>
      <c r="K80" s="156">
        <v>228164</v>
      </c>
      <c r="L80" s="156">
        <v>67449</v>
      </c>
      <c r="M80" s="156">
        <v>109519</v>
      </c>
      <c r="N80" s="156">
        <v>230615</v>
      </c>
      <c r="O80" s="156">
        <v>229974</v>
      </c>
      <c r="P80" s="157">
        <f>IFERROR(O80/N80-1,"-")</f>
        <v>-2.7795243154175031E-3</v>
      </c>
      <c r="Q80" s="158">
        <f t="shared" si="9"/>
        <v>7.9328903770972126E-3</v>
      </c>
      <c r="R80" s="157">
        <f>O80/O$9</f>
        <v>6.8645799566228891E-2</v>
      </c>
      <c r="S80" s="156">
        <v>285490</v>
      </c>
      <c r="T80" s="156">
        <v>82745</v>
      </c>
      <c r="U80" s="156">
        <v>147596</v>
      </c>
      <c r="V80" s="156">
        <v>279454</v>
      </c>
      <c r="W80" s="156">
        <v>279159</v>
      </c>
      <c r="X80" s="157">
        <f>IFERROR(W80/V80-1,"-")</f>
        <v>-1.0556299068898989E-3</v>
      </c>
      <c r="Y80" s="158">
        <f t="shared" si="10"/>
        <v>-2.2175908087848972E-2</v>
      </c>
      <c r="Z80" s="157">
        <f t="shared" si="36"/>
        <v>7.9436780118308042E-2</v>
      </c>
    </row>
    <row r="81" spans="1:26" x14ac:dyDescent="0.25">
      <c r="A81" s="159" t="s">
        <v>94</v>
      </c>
      <c r="B81" s="160" t="s">
        <v>94</v>
      </c>
      <c r="C81" s="161">
        <v>19941</v>
      </c>
      <c r="D81" s="161">
        <v>7696</v>
      </c>
      <c r="E81" s="161">
        <v>24218</v>
      </c>
      <c r="F81" s="161">
        <v>29828</v>
      </c>
      <c r="G81" s="161">
        <v>29979</v>
      </c>
      <c r="H81" s="162">
        <f>IFERROR(G81/F81-1,"-")</f>
        <v>5.0623575164274737E-3</v>
      </c>
      <c r="I81" s="163">
        <f t="shared" si="35"/>
        <v>0.50338498570783807</v>
      </c>
      <c r="J81" s="162">
        <f>G81/G$9</f>
        <v>4.0599725895309344E-2</v>
      </c>
      <c r="K81" s="161">
        <v>29985</v>
      </c>
      <c r="L81" s="161">
        <v>11781</v>
      </c>
      <c r="M81" s="161">
        <v>24585</v>
      </c>
      <c r="N81" s="161">
        <v>36378</v>
      </c>
      <c r="O81" s="161">
        <v>30210</v>
      </c>
      <c r="P81" s="162">
        <f>IFERROR(O81/N81-1,"-")</f>
        <v>-0.16955302655451099</v>
      </c>
      <c r="Q81" s="163">
        <f t="shared" si="9"/>
        <v>7.5037518759379918E-3</v>
      </c>
      <c r="R81" s="162">
        <f>O81/O$9</f>
        <v>9.0174959121282188E-3</v>
      </c>
      <c r="S81" s="161">
        <v>49926</v>
      </c>
      <c r="T81" s="161">
        <v>19477</v>
      </c>
      <c r="U81" s="161">
        <v>48803</v>
      </c>
      <c r="V81" s="161">
        <v>66206</v>
      </c>
      <c r="W81" s="161">
        <v>60189</v>
      </c>
      <c r="X81" s="162">
        <f>IFERROR(W81/V81-1,"-")</f>
        <v>-9.088300154064588E-2</v>
      </c>
      <c r="Y81" s="163">
        <f t="shared" si="10"/>
        <v>0.20556423506790056</v>
      </c>
      <c r="Z81" s="162">
        <f t="shared" si="36"/>
        <v>2.6265977263027367E-2</v>
      </c>
    </row>
    <row r="82" spans="1:26" x14ac:dyDescent="0.25">
      <c r="A82" s="159" t="s">
        <v>91</v>
      </c>
      <c r="B82" s="160" t="s">
        <v>91</v>
      </c>
      <c r="C82" s="161">
        <v>37385</v>
      </c>
      <c r="D82" s="161">
        <v>7600</v>
      </c>
      <c r="E82" s="161">
        <v>13859</v>
      </c>
      <c r="F82" s="161">
        <v>19011</v>
      </c>
      <c r="G82" s="161">
        <v>19206</v>
      </c>
      <c r="H82" s="162">
        <f>IFERROR(G82/F82-1,"-")</f>
        <v>1.0257219504497428E-2</v>
      </c>
      <c r="I82" s="163">
        <f t="shared" si="35"/>
        <v>-0.48626454460345059</v>
      </c>
      <c r="J82" s="162">
        <f>G82/G$9</f>
        <v>2.6010151624314061E-2</v>
      </c>
      <c r="K82" s="161">
        <v>198179</v>
      </c>
      <c r="L82" s="161">
        <v>55668</v>
      </c>
      <c r="M82" s="161">
        <v>84934</v>
      </c>
      <c r="N82" s="161">
        <v>194237</v>
      </c>
      <c r="O82" s="161">
        <v>199764</v>
      </c>
      <c r="P82" s="162">
        <f>IFERROR(O82/N82-1,"-")</f>
        <v>2.8454928772581933E-2</v>
      </c>
      <c r="Q82" s="163">
        <f t="shared" si="9"/>
        <v>7.9978201524883996E-3</v>
      </c>
      <c r="R82" s="162">
        <f>O82/O$9</f>
        <v>5.9628303654100677E-2</v>
      </c>
      <c r="S82" s="161">
        <v>235564</v>
      </c>
      <c r="T82" s="161">
        <v>63268</v>
      </c>
      <c r="U82" s="161">
        <v>98793</v>
      </c>
      <c r="V82" s="161">
        <v>213248</v>
      </c>
      <c r="W82" s="161">
        <v>218970</v>
      </c>
      <c r="X82" s="162">
        <f>IFERROR(W82/V82-1,"-")</f>
        <v>2.6832608043217299E-2</v>
      </c>
      <c r="Y82" s="163">
        <f t="shared" si="10"/>
        <v>-7.0443701074867082E-2</v>
      </c>
      <c r="Z82" s="162">
        <f t="shared" si="36"/>
        <v>5.3170802855280669E-2</v>
      </c>
    </row>
    <row r="83" spans="1:26" x14ac:dyDescent="0.25">
      <c r="A83" s="1" t="s">
        <v>137</v>
      </c>
      <c r="B83" s="155" t="s">
        <v>98</v>
      </c>
      <c r="C83" s="156">
        <v>74026</v>
      </c>
      <c r="D83" s="156">
        <v>18759</v>
      </c>
      <c r="E83" s="156">
        <v>32750</v>
      </c>
      <c r="F83" s="156">
        <v>49617</v>
      </c>
      <c r="G83" s="156">
        <v>54114</v>
      </c>
      <c r="H83" s="157">
        <f>IFERROR(G83/F83-1,"-")</f>
        <v>9.0634258419493241E-2</v>
      </c>
      <c r="I83" s="158">
        <f t="shared" si="35"/>
        <v>-0.26898657228541323</v>
      </c>
      <c r="J83" s="157">
        <f>G83/G$9</f>
        <v>7.3285085129549676E-2</v>
      </c>
      <c r="K83" s="156">
        <v>273043</v>
      </c>
      <c r="L83" s="156">
        <v>75673</v>
      </c>
      <c r="M83" s="156">
        <v>104910</v>
      </c>
      <c r="N83" s="156">
        <v>245729</v>
      </c>
      <c r="O83" s="156">
        <v>319375</v>
      </c>
      <c r="P83" s="157">
        <f>IFERROR(O83/N83-1,"-")</f>
        <v>0.29970414562383763</v>
      </c>
      <c r="Q83" s="158">
        <f t="shared" si="9"/>
        <v>0.16968755836992711</v>
      </c>
      <c r="R83" s="157">
        <f>O83/O$9</f>
        <v>9.5331438495066201E-2</v>
      </c>
      <c r="S83" s="156">
        <v>347069</v>
      </c>
      <c r="T83" s="156">
        <v>94432</v>
      </c>
      <c r="U83" s="156">
        <v>137660</v>
      </c>
      <c r="V83" s="156">
        <v>295346</v>
      </c>
      <c r="W83" s="156">
        <v>373489</v>
      </c>
      <c r="X83" s="157">
        <f>IFERROR(W83/V83-1,"-")</f>
        <v>0.26458120306352551</v>
      </c>
      <c r="Y83" s="158">
        <f t="shared" si="10"/>
        <v>7.6123191642007759E-2</v>
      </c>
      <c r="Z83" s="157">
        <f t="shared" si="36"/>
        <v>7.4089183657323268E-2</v>
      </c>
    </row>
    <row r="84" spans="1:26" x14ac:dyDescent="0.25">
      <c r="A84" s="159" t="s">
        <v>101</v>
      </c>
      <c r="B84" s="160" t="s">
        <v>101</v>
      </c>
      <c r="C84" s="161">
        <v>9286</v>
      </c>
      <c r="D84" s="161">
        <v>2578</v>
      </c>
      <c r="E84" s="161">
        <v>3228</v>
      </c>
      <c r="F84" s="161">
        <v>5828</v>
      </c>
      <c r="G84" s="161">
        <v>7060</v>
      </c>
      <c r="H84" s="162">
        <f t="shared" ref="H84:H91" si="37">IFERROR(G84/F84-1,"-")</f>
        <v>0.21139327385037743</v>
      </c>
      <c r="I84" s="163">
        <f t="shared" si="35"/>
        <v>-0.23971570105535212</v>
      </c>
      <c r="J84" s="162">
        <f t="shared" ref="J84:J91" si="38">G84/G$9</f>
        <v>9.5611616405111566E-3</v>
      </c>
      <c r="K84" s="161">
        <v>54466</v>
      </c>
      <c r="L84" s="161">
        <v>15879</v>
      </c>
      <c r="M84" s="161">
        <v>11210</v>
      </c>
      <c r="N84" s="161">
        <v>56300</v>
      </c>
      <c r="O84" s="161">
        <v>75139</v>
      </c>
      <c r="P84" s="162">
        <f t="shared" ref="P84:P91" si="39">IFERROR(O84/N84-1,"-")</f>
        <v>0.3346181172291296</v>
      </c>
      <c r="Q84" s="163">
        <f t="shared" si="9"/>
        <v>0.37955788932545076</v>
      </c>
      <c r="R84" s="162">
        <f t="shared" ref="R84:R91" si="40">O84/O$9</f>
        <v>2.2428521196339035E-2</v>
      </c>
      <c r="S84" s="161">
        <v>63752</v>
      </c>
      <c r="T84" s="161">
        <v>18457</v>
      </c>
      <c r="U84" s="161">
        <v>14438</v>
      </c>
      <c r="V84" s="161">
        <v>62128</v>
      </c>
      <c r="W84" s="161">
        <v>82199</v>
      </c>
      <c r="X84" s="162">
        <f t="shared" ref="X84:X91" si="41">IFERROR(W84/V84-1,"-")</f>
        <v>0.32305884625289716</v>
      </c>
      <c r="Y84" s="163">
        <f t="shared" si="10"/>
        <v>0.2893556280587275</v>
      </c>
      <c r="Z84" s="162">
        <f t="shared" si="36"/>
        <v>7.7705915563303302E-3</v>
      </c>
    </row>
    <row r="85" spans="1:26" x14ac:dyDescent="0.25">
      <c r="A85" s="159" t="s">
        <v>104</v>
      </c>
      <c r="B85" s="160" t="s">
        <v>104</v>
      </c>
      <c r="C85" s="161">
        <v>20849</v>
      </c>
      <c r="D85" s="161">
        <v>5409</v>
      </c>
      <c r="E85" s="161">
        <v>8563</v>
      </c>
      <c r="F85" s="161">
        <v>13220</v>
      </c>
      <c r="G85" s="161">
        <v>14980</v>
      </c>
      <c r="H85" s="162">
        <f t="shared" si="37"/>
        <v>0.13313161875945534</v>
      </c>
      <c r="I85" s="163">
        <f t="shared" si="35"/>
        <v>-0.28150031176555235</v>
      </c>
      <c r="J85" s="162">
        <f t="shared" si="38"/>
        <v>2.0286997361877779E-2</v>
      </c>
      <c r="K85" s="161">
        <v>117342</v>
      </c>
      <c r="L85" s="161">
        <v>27251</v>
      </c>
      <c r="M85" s="161">
        <v>36097</v>
      </c>
      <c r="N85" s="161">
        <v>84214</v>
      </c>
      <c r="O85" s="161">
        <v>96686</v>
      </c>
      <c r="P85" s="162">
        <f t="shared" si="39"/>
        <v>0.14809889092074946</v>
      </c>
      <c r="Q85" s="163">
        <f t="shared" si="9"/>
        <v>-0.17603245214842089</v>
      </c>
      <c r="R85" s="162">
        <f t="shared" si="40"/>
        <v>2.8860165831182685E-2</v>
      </c>
      <c r="S85" s="161">
        <v>138191</v>
      </c>
      <c r="T85" s="161">
        <v>32660</v>
      </c>
      <c r="U85" s="161">
        <v>44660</v>
      </c>
      <c r="V85" s="161">
        <v>97434</v>
      </c>
      <c r="W85" s="161">
        <v>111666</v>
      </c>
      <c r="X85" s="162">
        <f t="shared" si="41"/>
        <v>0.14606810764209621</v>
      </c>
      <c r="Y85" s="163">
        <f t="shared" si="10"/>
        <v>-0.19194448263635111</v>
      </c>
      <c r="Z85" s="162">
        <f t="shared" si="36"/>
        <v>2.403619745849235E-2</v>
      </c>
    </row>
    <row r="86" spans="1:26" x14ac:dyDescent="0.25">
      <c r="A86" s="159" t="s">
        <v>107</v>
      </c>
      <c r="B86" s="160" t="s">
        <v>107</v>
      </c>
      <c r="C86" s="161">
        <v>5447</v>
      </c>
      <c r="D86" s="161">
        <v>1714</v>
      </c>
      <c r="E86" s="161">
        <v>5280</v>
      </c>
      <c r="F86" s="161">
        <v>5870</v>
      </c>
      <c r="G86" s="161">
        <v>5315</v>
      </c>
      <c r="H86" s="162">
        <f t="shared" si="37"/>
        <v>-9.4548551959114158E-2</v>
      </c>
      <c r="I86" s="163">
        <f t="shared" si="35"/>
        <v>-2.4233523040205651E-2</v>
      </c>
      <c r="J86" s="162">
        <f t="shared" si="38"/>
        <v>7.1979566741241924E-3</v>
      </c>
      <c r="K86" s="161">
        <v>15628</v>
      </c>
      <c r="L86" s="161">
        <v>5151</v>
      </c>
      <c r="M86" s="161">
        <v>11108</v>
      </c>
      <c r="N86" s="161">
        <v>20133</v>
      </c>
      <c r="O86" s="161">
        <v>32539</v>
      </c>
      <c r="P86" s="162">
        <f t="shared" si="39"/>
        <v>0.61620225500422188</v>
      </c>
      <c r="Q86" s="163">
        <f t="shared" si="9"/>
        <v>1.0820962375223959</v>
      </c>
      <c r="R86" s="162">
        <f t="shared" si="40"/>
        <v>9.7126878346487956E-3</v>
      </c>
      <c r="S86" s="161">
        <v>21075</v>
      </c>
      <c r="T86" s="161">
        <v>6865</v>
      </c>
      <c r="U86" s="161">
        <v>16388</v>
      </c>
      <c r="V86" s="161">
        <v>26003</v>
      </c>
      <c r="W86" s="161">
        <v>37854</v>
      </c>
      <c r="X86" s="162">
        <f t="shared" si="41"/>
        <v>0.45575510518017159</v>
      </c>
      <c r="Y86" s="163">
        <f t="shared" si="10"/>
        <v>0.79615658362989317</v>
      </c>
      <c r="Z86" s="162">
        <f t="shared" si="36"/>
        <v>8.8200896540477532E-3</v>
      </c>
    </row>
    <row r="87" spans="1:26" x14ac:dyDescent="0.25">
      <c r="A87" s="159" t="s">
        <v>114</v>
      </c>
      <c r="B87" s="160" t="s">
        <v>114</v>
      </c>
      <c r="C87" s="161">
        <v>1860</v>
      </c>
      <c r="D87" s="161">
        <v>286</v>
      </c>
      <c r="E87" s="161">
        <v>921</v>
      </c>
      <c r="F87" s="161">
        <v>1133</v>
      </c>
      <c r="G87" s="161">
        <v>1153</v>
      </c>
      <c r="H87" s="162">
        <f t="shared" si="37"/>
        <v>1.7652250661959412E-2</v>
      </c>
      <c r="I87" s="163">
        <f t="shared" si="35"/>
        <v>-0.38010752688172045</v>
      </c>
      <c r="J87" s="162">
        <f t="shared" si="38"/>
        <v>1.5614758316585501E-3</v>
      </c>
      <c r="K87" s="161">
        <v>4340</v>
      </c>
      <c r="L87" s="161">
        <v>1248</v>
      </c>
      <c r="M87" s="161">
        <v>2935</v>
      </c>
      <c r="N87" s="161">
        <v>4473</v>
      </c>
      <c r="O87" s="161">
        <v>6684</v>
      </c>
      <c r="P87" s="162">
        <f t="shared" si="39"/>
        <v>0.4942991281019451</v>
      </c>
      <c r="Q87" s="163">
        <f t="shared" ref="Q87:Q150" si="42">IFERROR(O87/K87-1,"-")</f>
        <v>0.54009216589861753</v>
      </c>
      <c r="R87" s="162">
        <f t="shared" si="40"/>
        <v>1.9951321640736515E-3</v>
      </c>
      <c r="S87" s="161">
        <v>6200</v>
      </c>
      <c r="T87" s="161">
        <v>1534</v>
      </c>
      <c r="U87" s="161">
        <v>3856</v>
      </c>
      <c r="V87" s="161">
        <v>5606</v>
      </c>
      <c r="W87" s="161">
        <v>7837</v>
      </c>
      <c r="X87" s="162">
        <f t="shared" si="41"/>
        <v>0.39796646450231887</v>
      </c>
      <c r="Y87" s="163">
        <f t="shared" ref="Y87:Y150" si="43">IFERROR(W87/S87-1,"-")</f>
        <v>0.26403225806451602</v>
      </c>
      <c r="Z87" s="162">
        <f t="shared" si="36"/>
        <v>2.0753152127171181E-3</v>
      </c>
    </row>
    <row r="88" spans="1:26" x14ac:dyDescent="0.25">
      <c r="A88" s="159" t="s">
        <v>110</v>
      </c>
      <c r="B88" s="160" t="s">
        <v>110</v>
      </c>
      <c r="C88" s="161">
        <v>938</v>
      </c>
      <c r="D88" s="161">
        <v>240</v>
      </c>
      <c r="E88" s="161">
        <v>804</v>
      </c>
      <c r="F88" s="161">
        <v>921</v>
      </c>
      <c r="G88" s="161">
        <v>774</v>
      </c>
      <c r="H88" s="162">
        <f t="shared" si="37"/>
        <v>-0.1596091205211726</v>
      </c>
      <c r="I88" s="163">
        <f t="shared" si="35"/>
        <v>-0.17484008528784645</v>
      </c>
      <c r="J88" s="162">
        <f t="shared" si="38"/>
        <v>1.0482066727699199E-3</v>
      </c>
      <c r="K88" s="161">
        <v>4657</v>
      </c>
      <c r="L88" s="161">
        <v>1576</v>
      </c>
      <c r="M88" s="161">
        <v>3904</v>
      </c>
      <c r="N88" s="161">
        <v>4162</v>
      </c>
      <c r="O88" s="161">
        <v>5494</v>
      </c>
      <c r="P88" s="162">
        <f t="shared" si="39"/>
        <v>0.32003844305622287</v>
      </c>
      <c r="Q88" s="163">
        <f t="shared" si="42"/>
        <v>0.17972943955336063</v>
      </c>
      <c r="R88" s="162">
        <f t="shared" si="40"/>
        <v>1.6399246124208021E-3</v>
      </c>
      <c r="S88" s="161">
        <v>5595</v>
      </c>
      <c r="T88" s="161">
        <v>1816</v>
      </c>
      <c r="U88" s="161">
        <v>4708</v>
      </c>
      <c r="V88" s="161">
        <v>5083</v>
      </c>
      <c r="W88" s="161">
        <v>6268</v>
      </c>
      <c r="X88" s="162">
        <f t="shared" si="41"/>
        <v>0.23313004131418458</v>
      </c>
      <c r="Y88" s="163">
        <f t="shared" si="43"/>
        <v>0.12028596961572835</v>
      </c>
      <c r="Z88" s="162">
        <f t="shared" si="36"/>
        <v>2.5338651507967307E-3</v>
      </c>
    </row>
    <row r="89" spans="1:26" x14ac:dyDescent="0.25">
      <c r="A89" s="159" t="s">
        <v>119</v>
      </c>
      <c r="B89" s="160" t="s">
        <v>119</v>
      </c>
      <c r="C89" s="161">
        <v>804</v>
      </c>
      <c r="D89" s="161">
        <v>286</v>
      </c>
      <c r="E89" s="161">
        <v>296</v>
      </c>
      <c r="F89" s="161">
        <v>433</v>
      </c>
      <c r="G89" s="161">
        <v>454</v>
      </c>
      <c r="H89" s="162">
        <f t="shared" si="37"/>
        <v>4.8498845265589008E-2</v>
      </c>
      <c r="I89" s="163">
        <f t="shared" si="35"/>
        <v>-0.43532338308457708</v>
      </c>
      <c r="J89" s="162">
        <f t="shared" si="38"/>
        <v>6.1483957291672312E-4</v>
      </c>
      <c r="K89" s="161">
        <v>2986</v>
      </c>
      <c r="L89" s="161">
        <v>1422</v>
      </c>
      <c r="M89" s="161">
        <v>781</v>
      </c>
      <c r="N89" s="161">
        <v>2952</v>
      </c>
      <c r="O89" s="161">
        <v>3351</v>
      </c>
      <c r="P89" s="162">
        <f t="shared" si="39"/>
        <v>0.13516260162601634</v>
      </c>
      <c r="Q89" s="163">
        <f t="shared" si="42"/>
        <v>0.12223710649698583</v>
      </c>
      <c r="R89" s="162">
        <f t="shared" si="40"/>
        <v>1.0002525257047886E-3</v>
      </c>
      <c r="S89" s="161">
        <v>3790</v>
      </c>
      <c r="T89" s="161">
        <v>1708</v>
      </c>
      <c r="U89" s="161">
        <v>1077</v>
      </c>
      <c r="V89" s="161">
        <v>3385</v>
      </c>
      <c r="W89" s="161">
        <v>3805</v>
      </c>
      <c r="X89" s="162">
        <f t="shared" si="41"/>
        <v>0.12407680945347122</v>
      </c>
      <c r="Y89" s="163">
        <f t="shared" si="43"/>
        <v>3.9577836411608391E-3</v>
      </c>
      <c r="Z89" s="162">
        <f t="shared" si="36"/>
        <v>5.7964587243162255E-4</v>
      </c>
    </row>
    <row r="90" spans="1:26" x14ac:dyDescent="0.25">
      <c r="A90" s="159" t="s">
        <v>122</v>
      </c>
      <c r="B90" s="160" t="s">
        <v>122</v>
      </c>
      <c r="C90" s="161">
        <v>2073</v>
      </c>
      <c r="D90" s="161">
        <v>408</v>
      </c>
      <c r="E90" s="161">
        <v>385</v>
      </c>
      <c r="F90" s="161">
        <v>658</v>
      </c>
      <c r="G90" s="161">
        <v>679</v>
      </c>
      <c r="H90" s="162">
        <f t="shared" si="37"/>
        <v>3.1914893617021267E-2</v>
      </c>
      <c r="I90" s="163">
        <f t="shared" si="35"/>
        <v>-0.67245537867824412</v>
      </c>
      <c r="J90" s="162">
        <f t="shared" si="38"/>
        <v>9.1955081500100211E-4</v>
      </c>
      <c r="K90" s="161">
        <v>4834</v>
      </c>
      <c r="L90" s="161">
        <v>1922</v>
      </c>
      <c r="M90" s="161">
        <v>947</v>
      </c>
      <c r="N90" s="161">
        <v>3040</v>
      </c>
      <c r="O90" s="161">
        <v>3728</v>
      </c>
      <c r="P90" s="162">
        <f t="shared" si="39"/>
        <v>0.22631578947368425</v>
      </c>
      <c r="Q90" s="163">
        <f t="shared" si="42"/>
        <v>-0.22879602813405042</v>
      </c>
      <c r="R90" s="162">
        <f t="shared" si="40"/>
        <v>1.1127846660183383E-3</v>
      </c>
      <c r="S90" s="161">
        <v>6907</v>
      </c>
      <c r="T90" s="161">
        <v>2330</v>
      </c>
      <c r="U90" s="161">
        <v>1332</v>
      </c>
      <c r="V90" s="161">
        <v>3698</v>
      </c>
      <c r="W90" s="161">
        <v>4407</v>
      </c>
      <c r="X90" s="162">
        <f t="shared" si="41"/>
        <v>0.19172525689561914</v>
      </c>
      <c r="Y90" s="163">
        <f t="shared" si="43"/>
        <v>-0.36195164326046037</v>
      </c>
      <c r="Z90" s="162">
        <f t="shared" si="36"/>
        <v>7.1688793136390086E-4</v>
      </c>
    </row>
    <row r="91" spans="1:26" x14ac:dyDescent="0.25">
      <c r="A91" s="165" t="s">
        <v>136</v>
      </c>
      <c r="B91" s="166" t="s">
        <v>136</v>
      </c>
      <c r="C91" s="167">
        <f>C83-SUM(C84:C90)</f>
        <v>32769</v>
      </c>
      <c r="D91" s="167">
        <f>D83-SUM(D84:D90)</f>
        <v>7838</v>
      </c>
      <c r="E91" s="167">
        <f>E83-SUM(E84:E90)</f>
        <v>13273</v>
      </c>
      <c r="F91" s="167">
        <f>F83-SUM(F84:F90)</f>
        <v>21554</v>
      </c>
      <c r="G91" s="167">
        <f>G83-SUM(G84:G90)</f>
        <v>23699</v>
      </c>
      <c r="H91" s="168">
        <f t="shared" si="37"/>
        <v>9.9517490952955479E-2</v>
      </c>
      <c r="I91" s="169">
        <f t="shared" si="35"/>
        <v>-0.27678598675577526</v>
      </c>
      <c r="J91" s="168">
        <f t="shared" si="38"/>
        <v>3.2094896560690353E-2</v>
      </c>
      <c r="K91" s="167">
        <f>K83-SUM(K84:K90)</f>
        <v>68790</v>
      </c>
      <c r="L91" s="167">
        <f>L83-SUM(L84:L90)</f>
        <v>21224</v>
      </c>
      <c r="M91" s="167">
        <f>M83-SUM(M84:M90)</f>
        <v>37928</v>
      </c>
      <c r="N91" s="167">
        <f>N83-SUM(N84:N90)</f>
        <v>70455</v>
      </c>
      <c r="O91" s="167">
        <f>O83-SUM(O84:O90)</f>
        <v>95754</v>
      </c>
      <c r="P91" s="168">
        <f t="shared" si="39"/>
        <v>0.35908026399829684</v>
      </c>
      <c r="Q91" s="169">
        <f t="shared" si="42"/>
        <v>0.3919755778456171</v>
      </c>
      <c r="R91" s="168">
        <f t="shared" si="40"/>
        <v>2.8581969664678103E-2</v>
      </c>
      <c r="S91" s="167">
        <f>S83-SUM(S84:S90)</f>
        <v>101559</v>
      </c>
      <c r="T91" s="167">
        <f>T83-SUM(T84:T90)</f>
        <v>29062</v>
      </c>
      <c r="U91" s="167">
        <f>U83-SUM(U84:U90)</f>
        <v>51201</v>
      </c>
      <c r="V91" s="167">
        <f>V83-SUM(V84:V90)</f>
        <v>92009</v>
      </c>
      <c r="W91" s="167">
        <f>W83-SUM(W84:W90)</f>
        <v>119453</v>
      </c>
      <c r="X91" s="168">
        <f t="shared" si="41"/>
        <v>0.29827516873349347</v>
      </c>
      <c r="Y91" s="169">
        <f t="shared" si="43"/>
        <v>0.17619314881005121</v>
      </c>
      <c r="Z91" s="168">
        <f t="shared" si="36"/>
        <v>2.7556590821143458E-2</v>
      </c>
    </row>
    <row r="92" spans="1:26" x14ac:dyDescent="0.25">
      <c r="A92" s="1"/>
      <c r="B92" s="151" t="s">
        <v>41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59</v>
      </c>
      <c r="C93" s="174">
        <f>C94+C97</f>
        <v>13399</v>
      </c>
      <c r="D93" s="174">
        <f>D94+D97</f>
        <v>0</v>
      </c>
      <c r="E93" s="174">
        <f>E94+E97</f>
        <v>0</v>
      </c>
      <c r="F93" s="174">
        <f>F94+F97</f>
        <v>5131</v>
      </c>
      <c r="G93" s="174">
        <f>G94+G97</f>
        <v>7607</v>
      </c>
      <c r="H93" s="175">
        <f>IFERROR(G93/F93-1,"-")</f>
        <v>0.48255700643149479</v>
      </c>
      <c r="I93" s="175">
        <f t="shared" si="35"/>
        <v>-0.43227106500485113</v>
      </c>
      <c r="J93" s="175">
        <f>G93/G$9</f>
        <v>1.0301948526822716E-2</v>
      </c>
      <c r="K93" s="174">
        <f>K94+K97</f>
        <v>42488</v>
      </c>
      <c r="L93" s="174">
        <f>L94+L97</f>
        <v>0</v>
      </c>
      <c r="M93" s="174">
        <f>M94+M97</f>
        <v>0</v>
      </c>
      <c r="N93" s="174">
        <f>N94+N97</f>
        <v>46354</v>
      </c>
      <c r="O93" s="174">
        <f>O94+O97</f>
        <v>50550</v>
      </c>
      <c r="P93" s="175">
        <f>IFERROR(O93/N93-1,"-")</f>
        <v>9.0520774906156953E-2</v>
      </c>
      <c r="Q93" s="175">
        <f t="shared" si="42"/>
        <v>0.18974769346639042</v>
      </c>
      <c r="R93" s="175">
        <f>O93/O$9</f>
        <v>1.508885860172398E-2</v>
      </c>
      <c r="S93" s="174">
        <f>S94+S97</f>
        <v>55887</v>
      </c>
      <c r="T93" s="174">
        <f>T94+T97</f>
        <v>24221</v>
      </c>
      <c r="U93" s="174">
        <f>U94+U97</f>
        <v>33444</v>
      </c>
      <c r="V93" s="174">
        <f>V94+V97</f>
        <v>51485</v>
      </c>
      <c r="W93" s="174">
        <f>W94+W97</f>
        <v>58157</v>
      </c>
      <c r="X93" s="175">
        <f>IFERROR(W93/V93-1,"-")</f>
        <v>0.12959114305137409</v>
      </c>
      <c r="Y93" s="175">
        <f t="shared" si="43"/>
        <v>4.0617674951240801E-2</v>
      </c>
      <c r="Z93" s="175">
        <f t="shared" ref="Z93:Z105" si="44">U93/U$9</f>
        <v>1.7999699682082808E-2</v>
      </c>
    </row>
    <row r="94" spans="1:26" x14ac:dyDescent="0.25">
      <c r="A94" s="1" t="s">
        <v>87</v>
      </c>
      <c r="B94" s="155" t="s">
        <v>88</v>
      </c>
      <c r="C94" s="156">
        <v>9418</v>
      </c>
      <c r="D94" s="156">
        <v>0</v>
      </c>
      <c r="E94" s="156">
        <v>0</v>
      </c>
      <c r="F94" s="156">
        <v>3937</v>
      </c>
      <c r="G94" s="156">
        <v>5346</v>
      </c>
      <c r="H94" s="157">
        <f>IFERROR(G94/F94-1,"-")</f>
        <v>0.35788671577343156</v>
      </c>
      <c r="I94" s="158">
        <f t="shared" si="35"/>
        <v>-0.43236355914206837</v>
      </c>
      <c r="J94" s="157">
        <f>G94/G$9</f>
        <v>7.2399391119224703E-3</v>
      </c>
      <c r="K94" s="156">
        <v>27701</v>
      </c>
      <c r="L94" s="156">
        <v>0</v>
      </c>
      <c r="M94" s="156">
        <v>0</v>
      </c>
      <c r="N94" s="156">
        <v>29872</v>
      </c>
      <c r="O94" s="156">
        <v>32376</v>
      </c>
      <c r="P94" s="157">
        <f>IFERROR(O94/N94-1,"-")</f>
        <v>8.3824317086234501E-2</v>
      </c>
      <c r="Q94" s="158">
        <f t="shared" si="42"/>
        <v>0.16876647052452975</v>
      </c>
      <c r="R94" s="157">
        <f>O94/O$9</f>
        <v>9.6640333548845807E-3</v>
      </c>
      <c r="S94" s="156">
        <v>37119</v>
      </c>
      <c r="T94" s="156">
        <v>16023</v>
      </c>
      <c r="U94" s="156">
        <v>21732</v>
      </c>
      <c r="V94" s="156">
        <v>33809</v>
      </c>
      <c r="W94" s="156">
        <v>37722</v>
      </c>
      <c r="X94" s="157">
        <f>IFERROR(W94/V94-1,"-")</f>
        <v>0.11573841284864983</v>
      </c>
      <c r="Y94" s="158">
        <f t="shared" si="43"/>
        <v>1.6245049705002845E-2</v>
      </c>
      <c r="Z94" s="157">
        <f t="shared" si="44"/>
        <v>1.1696252645946165E-2</v>
      </c>
    </row>
    <row r="95" spans="1:26" x14ac:dyDescent="0.25">
      <c r="A95" s="159" t="s">
        <v>94</v>
      </c>
      <c r="B95" s="160" t="s">
        <v>94</v>
      </c>
      <c r="C95" s="161">
        <v>6900</v>
      </c>
      <c r="D95" s="161">
        <v>0</v>
      </c>
      <c r="E95" s="161">
        <v>0</v>
      </c>
      <c r="F95" s="161">
        <v>2928</v>
      </c>
      <c r="G95" s="161">
        <v>3814</v>
      </c>
      <c r="H95" s="162">
        <f>IFERROR(G95/F95-1,"-")</f>
        <v>0.30259562841530063</v>
      </c>
      <c r="I95" s="163">
        <f t="shared" si="35"/>
        <v>-0.44724637681159418</v>
      </c>
      <c r="J95" s="162">
        <f>G95/G$9</f>
        <v>5.1651941213752906E-3</v>
      </c>
      <c r="K95" s="161">
        <v>12253</v>
      </c>
      <c r="L95" s="161">
        <v>0</v>
      </c>
      <c r="M95" s="161">
        <v>0</v>
      </c>
      <c r="N95" s="161">
        <v>13361</v>
      </c>
      <c r="O95" s="161">
        <v>8210</v>
      </c>
      <c r="P95" s="162">
        <f>IFERROR(O95/N95-1,"-")</f>
        <v>-0.38552503555123119</v>
      </c>
      <c r="Q95" s="163">
        <f t="shared" si="42"/>
        <v>-0.32996000979351992</v>
      </c>
      <c r="R95" s="162">
        <f>O95/O$9</f>
        <v>2.4506336126637759E-3</v>
      </c>
      <c r="S95" s="161">
        <v>19153</v>
      </c>
      <c r="T95" s="161">
        <v>8684</v>
      </c>
      <c r="U95" s="161">
        <v>11001</v>
      </c>
      <c r="V95" s="161">
        <v>16289</v>
      </c>
      <c r="W95" s="161">
        <v>12024</v>
      </c>
      <c r="X95" s="162">
        <f>IFERROR(W95/V95-1,"-")</f>
        <v>-0.261833138928111</v>
      </c>
      <c r="Y95" s="163">
        <f t="shared" si="43"/>
        <v>-0.37221323030334674</v>
      </c>
      <c r="Z95" s="162">
        <f t="shared" si="44"/>
        <v>5.9207838835842888E-3</v>
      </c>
    </row>
    <row r="96" spans="1:26" x14ac:dyDescent="0.25">
      <c r="A96" s="159" t="s">
        <v>91</v>
      </c>
      <c r="B96" s="160" t="s">
        <v>91</v>
      </c>
      <c r="C96" s="161">
        <v>2518</v>
      </c>
      <c r="D96" s="161">
        <v>0</v>
      </c>
      <c r="E96" s="161">
        <v>0</v>
      </c>
      <c r="F96" s="161">
        <v>1009</v>
      </c>
      <c r="G96" s="161">
        <v>1532</v>
      </c>
      <c r="H96" s="162">
        <f>IFERROR(G96/F96-1,"-")</f>
        <v>0.51833498513379594</v>
      </c>
      <c r="I96" s="163">
        <f t="shared" si="35"/>
        <v>-0.39158061953931689</v>
      </c>
      <c r="J96" s="162">
        <f>G96/G$9</f>
        <v>2.0747449905471802E-3</v>
      </c>
      <c r="K96" s="161">
        <v>15448</v>
      </c>
      <c r="L96" s="161">
        <v>0</v>
      </c>
      <c r="M96" s="161">
        <v>0</v>
      </c>
      <c r="N96" s="161">
        <v>16511</v>
      </c>
      <c r="O96" s="161">
        <v>24166</v>
      </c>
      <c r="P96" s="162">
        <f>IFERROR(O96/N96-1,"-")</f>
        <v>0.46363030706801522</v>
      </c>
      <c r="Q96" s="163">
        <f t="shared" si="42"/>
        <v>0.56434489901605378</v>
      </c>
      <c r="R96" s="162">
        <f>O96/O$9</f>
        <v>7.2133997422208053E-3</v>
      </c>
      <c r="S96" s="161">
        <v>17966</v>
      </c>
      <c r="T96" s="161">
        <v>7339</v>
      </c>
      <c r="U96" s="161">
        <v>10731</v>
      </c>
      <c r="V96" s="161">
        <v>17520</v>
      </c>
      <c r="W96" s="161">
        <v>25698</v>
      </c>
      <c r="X96" s="162">
        <f>IFERROR(W96/V96-1,"-")</f>
        <v>0.46678082191780823</v>
      </c>
      <c r="Y96" s="163">
        <f t="shared" si="43"/>
        <v>0.43036847378381382</v>
      </c>
      <c r="Z96" s="162">
        <f t="shared" si="44"/>
        <v>5.7754687623618765E-3</v>
      </c>
    </row>
    <row r="97" spans="1:26" x14ac:dyDescent="0.25">
      <c r="A97" s="1" t="s">
        <v>137</v>
      </c>
      <c r="B97" s="155" t="s">
        <v>98</v>
      </c>
      <c r="C97" s="156">
        <v>3981</v>
      </c>
      <c r="D97" s="156">
        <v>0</v>
      </c>
      <c r="E97" s="156">
        <v>0</v>
      </c>
      <c r="F97" s="156">
        <v>1194</v>
      </c>
      <c r="G97" s="156">
        <v>2261</v>
      </c>
      <c r="H97" s="157">
        <f>IFERROR(G97/F97-1,"-")</f>
        <v>0.89363484087102174</v>
      </c>
      <c r="I97" s="158">
        <f t="shared" si="35"/>
        <v>-0.43205224817884957</v>
      </c>
      <c r="J97" s="157">
        <f>G97/G$9</f>
        <v>3.0620094149002445E-3</v>
      </c>
      <c r="K97" s="156">
        <v>14787</v>
      </c>
      <c r="L97" s="156">
        <v>0</v>
      </c>
      <c r="M97" s="156">
        <v>0</v>
      </c>
      <c r="N97" s="156">
        <v>16482</v>
      </c>
      <c r="O97" s="156">
        <v>18174</v>
      </c>
      <c r="P97" s="157">
        <f>IFERROR(O97/N97-1,"-")</f>
        <v>0.10265744448489267</v>
      </c>
      <c r="Q97" s="158">
        <f t="shared" si="42"/>
        <v>0.22905254615540671</v>
      </c>
      <c r="R97" s="157">
        <f>O97/O$9</f>
        <v>5.4248252468393991E-3</v>
      </c>
      <c r="S97" s="156">
        <v>18768</v>
      </c>
      <c r="T97" s="156">
        <v>8198</v>
      </c>
      <c r="U97" s="156">
        <v>11712</v>
      </c>
      <c r="V97" s="156">
        <v>17676</v>
      </c>
      <c r="W97" s="156">
        <v>20435</v>
      </c>
      <c r="X97" s="157">
        <f>IFERROR(W97/V97-1,"-")</f>
        <v>0.15608735007920349</v>
      </c>
      <c r="Y97" s="158">
        <f t="shared" si="43"/>
        <v>8.882139812446721E-2</v>
      </c>
      <c r="Z97" s="157">
        <f t="shared" si="44"/>
        <v>6.3034470361366416E-3</v>
      </c>
    </row>
    <row r="98" spans="1:26" x14ac:dyDescent="0.25">
      <c r="A98" s="159" t="s">
        <v>101</v>
      </c>
      <c r="B98" s="160" t="s">
        <v>101</v>
      </c>
      <c r="C98" s="161">
        <v>210</v>
      </c>
      <c r="D98" s="161">
        <v>0</v>
      </c>
      <c r="E98" s="161">
        <v>0</v>
      </c>
      <c r="F98" s="161">
        <v>50</v>
      </c>
      <c r="G98" s="161">
        <v>173</v>
      </c>
      <c r="H98" s="162">
        <f t="shared" ref="H98:H105" si="45">IFERROR(G98/F98-1,"-")</f>
        <v>2.46</v>
      </c>
      <c r="I98" s="163">
        <f t="shared" si="35"/>
        <v>-0.17619047619047623</v>
      </c>
      <c r="J98" s="162">
        <f t="shared" ref="J98:J105" si="46">G98/G$9</f>
        <v>2.3428908835813458E-4</v>
      </c>
      <c r="K98" s="161">
        <v>2211</v>
      </c>
      <c r="L98" s="161">
        <v>0</v>
      </c>
      <c r="M98" s="161">
        <v>0</v>
      </c>
      <c r="N98" s="161">
        <v>2353</v>
      </c>
      <c r="O98" s="161">
        <v>2622</v>
      </c>
      <c r="P98" s="162">
        <f t="shared" ref="P98:P105" si="47">IFERROR(O98/N98-1,"-")</f>
        <v>0.11432214194645129</v>
      </c>
      <c r="Q98" s="163">
        <f t="shared" si="42"/>
        <v>0.18588873812754403</v>
      </c>
      <c r="R98" s="162">
        <f t="shared" ref="R98:R105" si="48">O98/O$9</f>
        <v>7.8265058859980764E-4</v>
      </c>
      <c r="S98" s="161">
        <v>2421</v>
      </c>
      <c r="T98" s="161">
        <v>1288</v>
      </c>
      <c r="U98" s="161">
        <v>921</v>
      </c>
      <c r="V98" s="161">
        <v>2403</v>
      </c>
      <c r="W98" s="161">
        <v>2795</v>
      </c>
      <c r="X98" s="162">
        <f t="shared" ref="X98:X105" si="49">IFERROR(W98/V98-1,"-")</f>
        <v>0.16312942155638788</v>
      </c>
      <c r="Y98" s="163">
        <f t="shared" si="43"/>
        <v>0.15448161916563397</v>
      </c>
      <c r="Z98" s="162">
        <f t="shared" si="44"/>
        <v>4.9568602461422869E-4</v>
      </c>
    </row>
    <row r="99" spans="1:26" x14ac:dyDescent="0.25">
      <c r="A99" s="159" t="s">
        <v>104</v>
      </c>
      <c r="B99" s="160" t="s">
        <v>104</v>
      </c>
      <c r="C99" s="161">
        <v>551</v>
      </c>
      <c r="D99" s="161">
        <v>0</v>
      </c>
      <c r="E99" s="161">
        <v>0</v>
      </c>
      <c r="F99" s="161">
        <v>194</v>
      </c>
      <c r="G99" s="161">
        <v>319</v>
      </c>
      <c r="H99" s="162">
        <f t="shared" si="45"/>
        <v>0.64432989690721643</v>
      </c>
      <c r="I99" s="163">
        <f t="shared" si="35"/>
        <v>-0.42105263157894735</v>
      </c>
      <c r="J99" s="162">
        <f t="shared" si="46"/>
        <v>4.3201282766615567E-4</v>
      </c>
      <c r="K99" s="161">
        <v>3354</v>
      </c>
      <c r="L99" s="161">
        <v>0</v>
      </c>
      <c r="M99" s="161">
        <v>0</v>
      </c>
      <c r="N99" s="161">
        <v>3288</v>
      </c>
      <c r="O99" s="161">
        <v>3495</v>
      </c>
      <c r="P99" s="162">
        <f t="shared" si="47"/>
        <v>6.2956204379561953E-2</v>
      </c>
      <c r="Q99" s="163">
        <f t="shared" si="42"/>
        <v>4.2039355992844474E-2</v>
      </c>
      <c r="R99" s="162">
        <f t="shared" si="48"/>
        <v>1.043235624392192E-3</v>
      </c>
      <c r="S99" s="161">
        <v>3905</v>
      </c>
      <c r="T99" s="161">
        <v>1481</v>
      </c>
      <c r="U99" s="161">
        <v>2395</v>
      </c>
      <c r="V99" s="161">
        <v>3482</v>
      </c>
      <c r="W99" s="161">
        <v>3814</v>
      </c>
      <c r="X99" s="162">
        <f t="shared" si="49"/>
        <v>9.5347501435956383E-2</v>
      </c>
      <c r="Y99" s="163">
        <f t="shared" si="43"/>
        <v>-2.3303457106274017E-2</v>
      </c>
      <c r="Z99" s="162">
        <f t="shared" si="44"/>
        <v>1.2889989456580648E-3</v>
      </c>
    </row>
    <row r="100" spans="1:26" x14ac:dyDescent="0.25">
      <c r="A100" s="159" t="s">
        <v>107</v>
      </c>
      <c r="B100" s="160" t="s">
        <v>107</v>
      </c>
      <c r="C100" s="161">
        <v>1170</v>
      </c>
      <c r="D100" s="161">
        <v>0</v>
      </c>
      <c r="E100" s="161">
        <v>0</v>
      </c>
      <c r="F100" s="161">
        <v>346</v>
      </c>
      <c r="G100" s="161">
        <v>771</v>
      </c>
      <c r="H100" s="162">
        <f t="shared" si="45"/>
        <v>1.2283236994219653</v>
      </c>
      <c r="I100" s="163">
        <f t="shared" si="35"/>
        <v>-0.34102564102564104</v>
      </c>
      <c r="J100" s="162">
        <f t="shared" si="46"/>
        <v>1.0441438562087963E-3</v>
      </c>
      <c r="K100" s="161">
        <v>2684</v>
      </c>
      <c r="L100" s="161">
        <v>0</v>
      </c>
      <c r="M100" s="161">
        <v>0</v>
      </c>
      <c r="N100" s="161">
        <v>3066</v>
      </c>
      <c r="O100" s="161">
        <v>3114</v>
      </c>
      <c r="P100" s="162">
        <f t="shared" si="47"/>
        <v>1.5655577299412915E-2</v>
      </c>
      <c r="Q100" s="163">
        <f t="shared" si="42"/>
        <v>0.16020864381520128</v>
      </c>
      <c r="R100" s="162">
        <f t="shared" si="48"/>
        <v>9.2950950911510339E-4</v>
      </c>
      <c r="S100" s="161">
        <v>3854</v>
      </c>
      <c r="T100" s="161">
        <v>1974</v>
      </c>
      <c r="U100" s="161">
        <v>3541</v>
      </c>
      <c r="V100" s="161">
        <v>3412</v>
      </c>
      <c r="W100" s="161">
        <v>3885</v>
      </c>
      <c r="X100" s="162">
        <f t="shared" si="49"/>
        <v>0.13862837045720977</v>
      </c>
      <c r="Y100" s="163">
        <f t="shared" si="43"/>
        <v>8.0435910742087113E-3</v>
      </c>
      <c r="Z100" s="162">
        <f t="shared" si="44"/>
        <v>1.905780904624304E-3</v>
      </c>
    </row>
    <row r="101" spans="1:26" x14ac:dyDescent="0.25">
      <c r="A101" s="159" t="s">
        <v>114</v>
      </c>
      <c r="B101" s="160" t="s">
        <v>114</v>
      </c>
      <c r="C101" s="161">
        <v>56</v>
      </c>
      <c r="D101" s="161">
        <v>0</v>
      </c>
      <c r="E101" s="161">
        <v>0</v>
      </c>
      <c r="F101" s="161">
        <v>32</v>
      </c>
      <c r="G101" s="161">
        <v>58</v>
      </c>
      <c r="H101" s="162">
        <f t="shared" si="45"/>
        <v>0.8125</v>
      </c>
      <c r="I101" s="163">
        <f t="shared" si="35"/>
        <v>3.5714285714285809E-2</v>
      </c>
      <c r="J101" s="162">
        <f t="shared" si="46"/>
        <v>7.8547786848391936E-5</v>
      </c>
      <c r="K101" s="161">
        <v>643</v>
      </c>
      <c r="L101" s="161">
        <v>0</v>
      </c>
      <c r="M101" s="161">
        <v>0</v>
      </c>
      <c r="N101" s="161">
        <v>1140</v>
      </c>
      <c r="O101" s="161">
        <v>880</v>
      </c>
      <c r="P101" s="162">
        <f t="shared" si="47"/>
        <v>-0.22807017543859653</v>
      </c>
      <c r="Q101" s="163">
        <f t="shared" si="42"/>
        <v>0.36858475894245712</v>
      </c>
      <c r="R101" s="162">
        <f t="shared" si="48"/>
        <v>2.6267449197857768E-4</v>
      </c>
      <c r="S101" s="161">
        <v>699</v>
      </c>
      <c r="T101" s="161">
        <v>323</v>
      </c>
      <c r="U101" s="161">
        <v>432</v>
      </c>
      <c r="V101" s="161">
        <v>1172</v>
      </c>
      <c r="W101" s="161">
        <v>938</v>
      </c>
      <c r="X101" s="162">
        <f t="shared" si="49"/>
        <v>-0.19965870307167233</v>
      </c>
      <c r="Y101" s="163">
        <f t="shared" si="43"/>
        <v>0.3419170243204579</v>
      </c>
      <c r="Z101" s="162">
        <f t="shared" si="44"/>
        <v>2.3250419395585972E-4</v>
      </c>
    </row>
    <row r="102" spans="1:26" x14ac:dyDescent="0.25">
      <c r="A102" s="159" t="s">
        <v>110</v>
      </c>
      <c r="B102" s="160" t="s">
        <v>110</v>
      </c>
      <c r="C102" s="161">
        <v>106</v>
      </c>
      <c r="D102" s="161">
        <v>0</v>
      </c>
      <c r="E102" s="161">
        <v>0</v>
      </c>
      <c r="F102" s="161">
        <v>15</v>
      </c>
      <c r="G102" s="161">
        <v>87</v>
      </c>
      <c r="H102" s="162">
        <f t="shared" si="45"/>
        <v>4.8</v>
      </c>
      <c r="I102" s="163">
        <f t="shared" si="35"/>
        <v>-0.17924528301886788</v>
      </c>
      <c r="J102" s="162">
        <f t="shared" si="46"/>
        <v>1.178216802725879E-4</v>
      </c>
      <c r="K102" s="161">
        <v>413</v>
      </c>
      <c r="L102" s="161">
        <v>0</v>
      </c>
      <c r="M102" s="161">
        <v>0</v>
      </c>
      <c r="N102" s="161">
        <v>667</v>
      </c>
      <c r="O102" s="161">
        <v>563</v>
      </c>
      <c r="P102" s="162">
        <f t="shared" si="47"/>
        <v>-0.15592203898050971</v>
      </c>
      <c r="Q102" s="163">
        <f t="shared" si="42"/>
        <v>0.36319612590799033</v>
      </c>
      <c r="R102" s="162">
        <f t="shared" si="48"/>
        <v>1.6805197611811278E-4</v>
      </c>
      <c r="S102" s="161">
        <v>519</v>
      </c>
      <c r="T102" s="161">
        <v>351</v>
      </c>
      <c r="U102" s="161">
        <v>507</v>
      </c>
      <c r="V102" s="161">
        <v>682</v>
      </c>
      <c r="W102" s="161">
        <v>650</v>
      </c>
      <c r="X102" s="162">
        <f t="shared" si="49"/>
        <v>-4.692082111436946E-2</v>
      </c>
      <c r="Y102" s="163">
        <f t="shared" si="43"/>
        <v>0.25240847784200393</v>
      </c>
      <c r="Z102" s="162">
        <f t="shared" si="44"/>
        <v>2.728695054065298E-4</v>
      </c>
    </row>
    <row r="103" spans="1:26" x14ac:dyDescent="0.25">
      <c r="A103" s="159" t="s">
        <v>119</v>
      </c>
      <c r="B103" s="160" t="s">
        <v>119</v>
      </c>
      <c r="C103" s="161">
        <v>42</v>
      </c>
      <c r="D103" s="161">
        <v>0</v>
      </c>
      <c r="E103" s="161">
        <v>0</v>
      </c>
      <c r="F103" s="161">
        <v>10</v>
      </c>
      <c r="G103" s="161">
        <v>22</v>
      </c>
      <c r="H103" s="162">
        <f t="shared" si="45"/>
        <v>1.2000000000000002</v>
      </c>
      <c r="I103" s="163">
        <f t="shared" si="35"/>
        <v>-0.47619047619047616</v>
      </c>
      <c r="J103" s="162">
        <f t="shared" si="46"/>
        <v>2.9793988114907287E-5</v>
      </c>
      <c r="K103" s="161">
        <v>113</v>
      </c>
      <c r="L103" s="161">
        <v>0</v>
      </c>
      <c r="M103" s="161">
        <v>0</v>
      </c>
      <c r="N103" s="161">
        <v>260</v>
      </c>
      <c r="O103" s="161">
        <v>131</v>
      </c>
      <c r="P103" s="162">
        <f t="shared" si="47"/>
        <v>-0.49615384615384617</v>
      </c>
      <c r="Q103" s="163">
        <f t="shared" si="42"/>
        <v>0.15929203539823011</v>
      </c>
      <c r="R103" s="162">
        <f t="shared" si="48"/>
        <v>3.9102680055901911E-5</v>
      </c>
      <c r="S103" s="161">
        <v>155</v>
      </c>
      <c r="T103" s="161">
        <v>124</v>
      </c>
      <c r="U103" s="161">
        <v>105</v>
      </c>
      <c r="V103" s="161">
        <v>270</v>
      </c>
      <c r="W103" s="161">
        <v>153</v>
      </c>
      <c r="X103" s="162">
        <f t="shared" si="49"/>
        <v>-0.43333333333333335</v>
      </c>
      <c r="Y103" s="163">
        <f t="shared" si="43"/>
        <v>-1.2903225806451646E-2</v>
      </c>
      <c r="Z103" s="162">
        <f t="shared" si="44"/>
        <v>5.651143603093813E-5</v>
      </c>
    </row>
    <row r="104" spans="1:26" x14ac:dyDescent="0.25">
      <c r="A104" s="159" t="s">
        <v>122</v>
      </c>
      <c r="B104" s="160" t="s">
        <v>122</v>
      </c>
      <c r="C104" s="161">
        <v>60</v>
      </c>
      <c r="D104" s="161">
        <v>0</v>
      </c>
      <c r="E104" s="161">
        <v>0</v>
      </c>
      <c r="F104" s="161">
        <v>11</v>
      </c>
      <c r="G104" s="161">
        <v>10</v>
      </c>
      <c r="H104" s="162">
        <f t="shared" si="45"/>
        <v>-9.0909090909090939E-2</v>
      </c>
      <c r="I104" s="163">
        <f t="shared" si="35"/>
        <v>-0.83333333333333337</v>
      </c>
      <c r="J104" s="162">
        <f t="shared" si="46"/>
        <v>1.3542721870412402E-5</v>
      </c>
      <c r="K104" s="161">
        <v>211</v>
      </c>
      <c r="L104" s="161">
        <v>0</v>
      </c>
      <c r="M104" s="161">
        <v>0</v>
      </c>
      <c r="N104" s="161">
        <v>157</v>
      </c>
      <c r="O104" s="161">
        <v>260</v>
      </c>
      <c r="P104" s="162">
        <f t="shared" si="47"/>
        <v>0.65605095541401282</v>
      </c>
      <c r="Q104" s="163">
        <f t="shared" si="42"/>
        <v>0.23222748815165883</v>
      </c>
      <c r="R104" s="162">
        <f t="shared" si="48"/>
        <v>7.7608372630034325E-5</v>
      </c>
      <c r="S104" s="161">
        <v>271</v>
      </c>
      <c r="T104" s="161">
        <v>89</v>
      </c>
      <c r="U104" s="161">
        <v>96</v>
      </c>
      <c r="V104" s="161">
        <v>168</v>
      </c>
      <c r="W104" s="161">
        <v>270</v>
      </c>
      <c r="X104" s="162">
        <f t="shared" si="49"/>
        <v>0.60714285714285721</v>
      </c>
      <c r="Y104" s="163">
        <f t="shared" si="43"/>
        <v>-3.6900369003689537E-3</v>
      </c>
      <c r="Z104" s="162">
        <f t="shared" si="44"/>
        <v>5.1667598656857714E-5</v>
      </c>
    </row>
    <row r="105" spans="1:26" x14ac:dyDescent="0.25">
      <c r="A105" s="165" t="s">
        <v>136</v>
      </c>
      <c r="B105" s="166" t="s">
        <v>136</v>
      </c>
      <c r="C105" s="167">
        <f>C97-SUM(C98:C104)</f>
        <v>1786</v>
      </c>
      <c r="D105" s="167">
        <f>D97-SUM(D98:D104)</f>
        <v>0</v>
      </c>
      <c r="E105" s="167">
        <f>E97-SUM(E98:E104)</f>
        <v>0</v>
      </c>
      <c r="F105" s="167">
        <f>F97-SUM(F98:F104)</f>
        <v>536</v>
      </c>
      <c r="G105" s="167">
        <f>G97-SUM(G98:G104)</f>
        <v>821</v>
      </c>
      <c r="H105" s="168">
        <f t="shared" si="45"/>
        <v>0.53171641791044766</v>
      </c>
      <c r="I105" s="169">
        <f t="shared" si="35"/>
        <v>-0.54031354983202684</v>
      </c>
      <c r="J105" s="168">
        <f t="shared" si="46"/>
        <v>1.1118574655608583E-3</v>
      </c>
      <c r="K105" s="167">
        <f>K97-SUM(K98:K104)</f>
        <v>5158</v>
      </c>
      <c r="L105" s="167">
        <f>L97-SUM(L98:L104)</f>
        <v>0</v>
      </c>
      <c r="M105" s="167">
        <f>M97-SUM(M98:M104)</f>
        <v>0</v>
      </c>
      <c r="N105" s="167">
        <f>N97-SUM(N98:N104)</f>
        <v>5551</v>
      </c>
      <c r="O105" s="167">
        <f>O97-SUM(O98:O104)</f>
        <v>7109</v>
      </c>
      <c r="P105" s="168">
        <f t="shared" si="47"/>
        <v>0.28067014952260849</v>
      </c>
      <c r="Q105" s="169">
        <f t="shared" si="42"/>
        <v>0.3782473827064754</v>
      </c>
      <c r="R105" s="168">
        <f t="shared" si="48"/>
        <v>2.1219920039496692E-3</v>
      </c>
      <c r="S105" s="167">
        <f>S97-SUM(S98:S104)</f>
        <v>6944</v>
      </c>
      <c r="T105" s="167">
        <f>T97-SUM(T98:T104)</f>
        <v>2568</v>
      </c>
      <c r="U105" s="167">
        <f>U97-SUM(U98:U104)</f>
        <v>3715</v>
      </c>
      <c r="V105" s="167">
        <f>V97-SUM(V98:V104)</f>
        <v>6087</v>
      </c>
      <c r="W105" s="167">
        <f>W97-SUM(W98:W104)</f>
        <v>7930</v>
      </c>
      <c r="X105" s="168">
        <f t="shared" si="49"/>
        <v>0.30277640873993761</v>
      </c>
      <c r="Y105" s="169">
        <f t="shared" si="43"/>
        <v>0.14199308755760365</v>
      </c>
      <c r="Z105" s="168">
        <f t="shared" si="44"/>
        <v>1.9994284271898587E-3</v>
      </c>
    </row>
    <row r="106" spans="1:26" x14ac:dyDescent="0.25">
      <c r="A106" s="1"/>
      <c r="B106" s="151" t="s">
        <v>42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59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82594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>
        <f t="shared" si="42"/>
        <v>-1</v>
      </c>
      <c r="R107" s="175">
        <f>O107/O$9</f>
        <v>0</v>
      </c>
      <c r="S107" s="174">
        <f>S108+S111</f>
        <v>82594</v>
      </c>
      <c r="T107" s="174">
        <f>T108+T111</f>
        <v>63499</v>
      </c>
      <c r="U107" s="174">
        <f>U108+U111</f>
        <v>95997</v>
      </c>
      <c r="V107" s="174">
        <f>V108+V111</f>
        <v>169794</v>
      </c>
      <c r="W107" s="174">
        <f>W108+W111</f>
        <v>220761</v>
      </c>
      <c r="X107" s="175">
        <f>IFERROR(W107/V107-1,"-")</f>
        <v>0.3001696173009647</v>
      </c>
      <c r="Y107" s="175">
        <f t="shared" si="43"/>
        <v>1.6728454851441992</v>
      </c>
      <c r="Z107" s="175">
        <f t="shared" ref="Z107:Z119" si="50">U107/U$9</f>
        <v>5.166598404439969E-2</v>
      </c>
    </row>
    <row r="108" spans="1:26" x14ac:dyDescent="0.25">
      <c r="A108" s="1" t="s">
        <v>87</v>
      </c>
      <c r="B108" s="155" t="s">
        <v>88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58" t="str">
        <f t="shared" si="35"/>
        <v>-</v>
      </c>
      <c r="J108" s="157">
        <f>G108/G$9</f>
        <v>0</v>
      </c>
      <c r="K108" s="156">
        <v>17569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58">
        <f t="shared" si="42"/>
        <v>-1</v>
      </c>
      <c r="R108" s="157">
        <f>O108/O$9</f>
        <v>0</v>
      </c>
      <c r="S108" s="156">
        <v>17569</v>
      </c>
      <c r="T108" s="156">
        <v>28387</v>
      </c>
      <c r="U108" s="156">
        <v>39659</v>
      </c>
      <c r="V108" s="156">
        <v>41132</v>
      </c>
      <c r="W108" s="156">
        <v>48543</v>
      </c>
      <c r="X108" s="157">
        <f>IFERROR(W108/V108-1,"-")</f>
        <v>0.18017601867159394</v>
      </c>
      <c r="Y108" s="158">
        <f t="shared" si="43"/>
        <v>1.7629916329899253</v>
      </c>
      <c r="Z108" s="157">
        <f t="shared" si="50"/>
        <v>2.134463849096167E-2</v>
      </c>
    </row>
    <row r="109" spans="1:26" x14ac:dyDescent="0.25">
      <c r="A109" s="159" t="s">
        <v>94</v>
      </c>
      <c r="B109" s="160" t="s">
        <v>94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63" t="str">
        <f t="shared" si="35"/>
        <v>-</v>
      </c>
      <c r="J109" s="162">
        <f>G109/G$9</f>
        <v>0</v>
      </c>
      <c r="K109" s="161">
        <v>3028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63">
        <f t="shared" si="42"/>
        <v>-1</v>
      </c>
      <c r="R109" s="162">
        <f>O109/O$9</f>
        <v>0</v>
      </c>
      <c r="S109" s="161">
        <v>3028</v>
      </c>
      <c r="T109" s="161">
        <v>3383</v>
      </c>
      <c r="U109" s="161">
        <v>20351</v>
      </c>
      <c r="V109" s="161">
        <v>11031</v>
      </c>
      <c r="W109" s="161">
        <v>14560</v>
      </c>
      <c r="X109" s="162">
        <f>IFERROR(W109/V109-1,"-")</f>
        <v>0.31991659867645716</v>
      </c>
      <c r="Y109" s="163">
        <f t="shared" si="43"/>
        <v>3.8084544253632764</v>
      </c>
      <c r="Z109" s="162">
        <f t="shared" si="50"/>
        <v>1.0952992711101161E-2</v>
      </c>
    </row>
    <row r="110" spans="1:26" x14ac:dyDescent="0.25">
      <c r="A110" s="159" t="s">
        <v>91</v>
      </c>
      <c r="B110" s="160" t="s">
        <v>91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63" t="str">
        <f t="shared" si="35"/>
        <v>-</v>
      </c>
      <c r="J110" s="162">
        <f>G110/G$9</f>
        <v>0</v>
      </c>
      <c r="K110" s="161">
        <v>14541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63">
        <f t="shared" si="42"/>
        <v>-1</v>
      </c>
      <c r="R110" s="162">
        <f>O110/O$9</f>
        <v>0</v>
      </c>
      <c r="S110" s="161">
        <v>14541</v>
      </c>
      <c r="T110" s="161">
        <v>25004</v>
      </c>
      <c r="U110" s="161">
        <v>19308</v>
      </c>
      <c r="V110" s="161">
        <v>30101</v>
      </c>
      <c r="W110" s="161">
        <v>33983</v>
      </c>
      <c r="X110" s="162">
        <f>IFERROR(W110/V110-1,"-")</f>
        <v>0.12896581508919969</v>
      </c>
      <c r="Y110" s="163">
        <f t="shared" si="43"/>
        <v>1.337046970634757</v>
      </c>
      <c r="Z110" s="162">
        <f t="shared" si="50"/>
        <v>1.0391645779860507E-2</v>
      </c>
    </row>
    <row r="111" spans="1:26" x14ac:dyDescent="0.25">
      <c r="A111" s="1" t="s">
        <v>137</v>
      </c>
      <c r="B111" s="155" t="s">
        <v>98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58" t="str">
        <f t="shared" si="35"/>
        <v>-</v>
      </c>
      <c r="J111" s="157">
        <f>G111/G$9</f>
        <v>0</v>
      </c>
      <c r="K111" s="156">
        <v>65025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58">
        <f t="shared" si="42"/>
        <v>-1</v>
      </c>
      <c r="R111" s="157">
        <f>O111/O$9</f>
        <v>0</v>
      </c>
      <c r="S111" s="156">
        <v>65025</v>
      </c>
      <c r="T111" s="156">
        <v>35112</v>
      </c>
      <c r="U111" s="156">
        <v>56338</v>
      </c>
      <c r="V111" s="156">
        <v>128662</v>
      </c>
      <c r="W111" s="156">
        <v>172218</v>
      </c>
      <c r="X111" s="157">
        <f>IFERROR(W111/V111-1,"-")</f>
        <v>0.3385304130201614</v>
      </c>
      <c r="Y111" s="158">
        <f t="shared" si="43"/>
        <v>1.648489042675894</v>
      </c>
      <c r="Z111" s="157">
        <f t="shared" si="50"/>
        <v>3.0321345553438021E-2</v>
      </c>
    </row>
    <row r="112" spans="1:26" x14ac:dyDescent="0.25">
      <c r="A112" s="159" t="s">
        <v>101</v>
      </c>
      <c r="B112" s="160" t="s">
        <v>101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63" t="str">
        <f t="shared" si="35"/>
        <v>-</v>
      </c>
      <c r="J112" s="162">
        <f t="shared" ref="J112:J119" si="52">G112/G$9</f>
        <v>0</v>
      </c>
      <c r="K112" s="161">
        <v>36612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63">
        <f t="shared" si="42"/>
        <v>-1</v>
      </c>
      <c r="R112" s="162">
        <f t="shared" ref="R112:R119" si="54">O112/O$9</f>
        <v>0</v>
      </c>
      <c r="S112" s="161">
        <v>36612</v>
      </c>
      <c r="T112" s="161">
        <v>20258</v>
      </c>
      <c r="U112" s="161">
        <v>23009</v>
      </c>
      <c r="V112" s="161">
        <v>77726</v>
      </c>
      <c r="W112" s="161">
        <v>113230</v>
      </c>
      <c r="X112" s="162">
        <f t="shared" ref="X112:X119" si="55">IFERROR(W112/V112-1,"-")</f>
        <v>0.45678408769266388</v>
      </c>
      <c r="Y112" s="163">
        <f t="shared" si="43"/>
        <v>2.0927018463891622</v>
      </c>
      <c r="Z112" s="162">
        <f t="shared" si="50"/>
        <v>1.2383539348912908E-2</v>
      </c>
    </row>
    <row r="113" spans="1:26" x14ac:dyDescent="0.25">
      <c r="A113" s="159" t="s">
        <v>104</v>
      </c>
      <c r="B113" s="160" t="s">
        <v>104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63" t="str">
        <f t="shared" si="35"/>
        <v>-</v>
      </c>
      <c r="J113" s="162">
        <f t="shared" si="52"/>
        <v>0</v>
      </c>
      <c r="K113" s="161">
        <v>4407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63">
        <f t="shared" si="42"/>
        <v>-1</v>
      </c>
      <c r="R113" s="162">
        <f t="shared" si="54"/>
        <v>0</v>
      </c>
      <c r="S113" s="161">
        <v>4407</v>
      </c>
      <c r="T113" s="161">
        <v>2717</v>
      </c>
      <c r="U113" s="161">
        <v>6854</v>
      </c>
      <c r="V113" s="161">
        <v>5917</v>
      </c>
      <c r="W113" s="161">
        <v>7594</v>
      </c>
      <c r="X113" s="162">
        <f t="shared" si="55"/>
        <v>0.28342065235761371</v>
      </c>
      <c r="Y113" s="163">
        <f t="shared" si="43"/>
        <v>0.72316768776945772</v>
      </c>
      <c r="Z113" s="162">
        <f t="shared" si="50"/>
        <v>3.6888512624385708E-3</v>
      </c>
    </row>
    <row r="114" spans="1:26" x14ac:dyDescent="0.25">
      <c r="A114" s="159" t="s">
        <v>107</v>
      </c>
      <c r="B114" s="160" t="s">
        <v>107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63" t="str">
        <f t="shared" si="35"/>
        <v>-</v>
      </c>
      <c r="J114" s="162">
        <f t="shared" si="52"/>
        <v>0</v>
      </c>
      <c r="K114" s="161">
        <v>8908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63">
        <f t="shared" si="42"/>
        <v>-1</v>
      </c>
      <c r="R114" s="162">
        <f t="shared" si="54"/>
        <v>0</v>
      </c>
      <c r="S114" s="161">
        <v>8908</v>
      </c>
      <c r="T114" s="161">
        <v>1871</v>
      </c>
      <c r="U114" s="161">
        <v>6300</v>
      </c>
      <c r="V114" s="161">
        <v>8638</v>
      </c>
      <c r="W114" s="161">
        <v>12056</v>
      </c>
      <c r="X114" s="162">
        <f t="shared" si="55"/>
        <v>0.39569344755730484</v>
      </c>
      <c r="Y114" s="163">
        <f t="shared" si="43"/>
        <v>0.35339021104625057</v>
      </c>
      <c r="Z114" s="162">
        <f t="shared" si="50"/>
        <v>3.3906861618562874E-3</v>
      </c>
    </row>
    <row r="115" spans="1:26" x14ac:dyDescent="0.25">
      <c r="A115" s="159" t="s">
        <v>114</v>
      </c>
      <c r="B115" s="160" t="s">
        <v>114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63" t="str">
        <f t="shared" si="35"/>
        <v>-</v>
      </c>
      <c r="J115" s="162">
        <f t="shared" si="52"/>
        <v>0</v>
      </c>
      <c r="K115" s="161">
        <v>1114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63">
        <f t="shared" si="42"/>
        <v>-1</v>
      </c>
      <c r="R115" s="162">
        <f t="shared" si="54"/>
        <v>0</v>
      </c>
      <c r="S115" s="161">
        <v>1114</v>
      </c>
      <c r="T115" s="161">
        <v>1133</v>
      </c>
      <c r="U115" s="161">
        <v>3529</v>
      </c>
      <c r="V115" s="161">
        <v>5894</v>
      </c>
      <c r="W115" s="161">
        <v>6032</v>
      </c>
      <c r="X115" s="162">
        <f t="shared" si="55"/>
        <v>2.3413640990838092E-2</v>
      </c>
      <c r="Y115" s="163">
        <f t="shared" si="43"/>
        <v>4.4147217235188512</v>
      </c>
      <c r="Z115" s="162">
        <f t="shared" si="50"/>
        <v>1.8993224547921967E-3</v>
      </c>
    </row>
    <row r="116" spans="1:26" x14ac:dyDescent="0.25">
      <c r="A116" s="159" t="s">
        <v>110</v>
      </c>
      <c r="B116" s="160" t="s">
        <v>110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63" t="str">
        <f t="shared" si="35"/>
        <v>-</v>
      </c>
      <c r="J116" s="162">
        <f t="shared" si="52"/>
        <v>0</v>
      </c>
      <c r="K116" s="161">
        <v>2915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63">
        <f t="shared" si="42"/>
        <v>-1</v>
      </c>
      <c r="R116" s="162">
        <f t="shared" si="54"/>
        <v>0</v>
      </c>
      <c r="S116" s="161">
        <v>2915</v>
      </c>
      <c r="T116" s="161">
        <v>2557</v>
      </c>
      <c r="U116" s="161">
        <v>4170</v>
      </c>
      <c r="V116" s="161">
        <v>4317</v>
      </c>
      <c r="W116" s="161">
        <v>4916</v>
      </c>
      <c r="X116" s="162">
        <f t="shared" si="55"/>
        <v>0.1387537641880936</v>
      </c>
      <c r="Y116" s="163">
        <f t="shared" si="43"/>
        <v>0.68644939965694673</v>
      </c>
      <c r="Z116" s="162">
        <f t="shared" si="50"/>
        <v>2.244311316657257E-3</v>
      </c>
    </row>
    <row r="117" spans="1:26" x14ac:dyDescent="0.25">
      <c r="A117" s="159" t="s">
        <v>119</v>
      </c>
      <c r="B117" s="160" t="s">
        <v>119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63" t="str">
        <f t="shared" si="35"/>
        <v>-</v>
      </c>
      <c r="J117" s="162">
        <f t="shared" si="52"/>
        <v>0</v>
      </c>
      <c r="K117" s="161">
        <v>419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63">
        <f t="shared" si="42"/>
        <v>-1</v>
      </c>
      <c r="R117" s="162">
        <f t="shared" si="54"/>
        <v>0</v>
      </c>
      <c r="S117" s="161">
        <v>419</v>
      </c>
      <c r="T117" s="161">
        <v>226</v>
      </c>
      <c r="U117" s="161">
        <v>308</v>
      </c>
      <c r="V117" s="161">
        <v>1123</v>
      </c>
      <c r="W117" s="161">
        <v>1300</v>
      </c>
      <c r="X117" s="162">
        <f t="shared" si="55"/>
        <v>0.15761353517364207</v>
      </c>
      <c r="Y117" s="163">
        <f t="shared" si="43"/>
        <v>2.1026252983293556</v>
      </c>
      <c r="Z117" s="162">
        <f t="shared" si="50"/>
        <v>1.6576687902408518E-4</v>
      </c>
    </row>
    <row r="118" spans="1:26" x14ac:dyDescent="0.25">
      <c r="A118" s="159" t="s">
        <v>122</v>
      </c>
      <c r="B118" s="160" t="s">
        <v>122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63" t="str">
        <f t="shared" si="35"/>
        <v>-</v>
      </c>
      <c r="J118" s="162">
        <f t="shared" si="52"/>
        <v>0</v>
      </c>
      <c r="K118" s="161">
        <v>1123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63">
        <f t="shared" si="42"/>
        <v>-1</v>
      </c>
      <c r="R118" s="162">
        <f t="shared" si="54"/>
        <v>0</v>
      </c>
      <c r="S118" s="161">
        <v>1123</v>
      </c>
      <c r="T118" s="161">
        <v>549</v>
      </c>
      <c r="U118" s="161">
        <v>470</v>
      </c>
      <c r="V118" s="161">
        <v>840</v>
      </c>
      <c r="W118" s="161">
        <v>770</v>
      </c>
      <c r="X118" s="162">
        <f t="shared" si="55"/>
        <v>-8.333333333333337E-2</v>
      </c>
      <c r="Y118" s="163">
        <f t="shared" si="43"/>
        <v>-0.31433659839715045</v>
      </c>
      <c r="Z118" s="162">
        <f t="shared" si="50"/>
        <v>2.5295595175753256E-4</v>
      </c>
    </row>
    <row r="119" spans="1:26" x14ac:dyDescent="0.25">
      <c r="A119" s="165" t="s">
        <v>136</v>
      </c>
      <c r="B119" s="166" t="s">
        <v>136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69" t="str">
        <f t="shared" si="35"/>
        <v>-</v>
      </c>
      <c r="J119" s="168">
        <f t="shared" si="52"/>
        <v>0</v>
      </c>
      <c r="K119" s="167">
        <f>K111-SUM(K112:K118)</f>
        <v>9527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69">
        <f t="shared" si="42"/>
        <v>-1</v>
      </c>
      <c r="R119" s="168">
        <f t="shared" si="54"/>
        <v>0</v>
      </c>
      <c r="S119" s="167">
        <f>S111-SUM(S112:S118)</f>
        <v>9527</v>
      </c>
      <c r="T119" s="167">
        <f>T111-SUM(T112:T118)</f>
        <v>5801</v>
      </c>
      <c r="U119" s="167">
        <f>U111-SUM(U112:U118)</f>
        <v>11698</v>
      </c>
      <c r="V119" s="167">
        <f>V111-SUM(V112:V118)</f>
        <v>24207</v>
      </c>
      <c r="W119" s="167">
        <f>W111-SUM(W112:W118)</f>
        <v>26320</v>
      </c>
      <c r="X119" s="168">
        <f t="shared" si="55"/>
        <v>8.7288800760110696E-2</v>
      </c>
      <c r="Y119" s="169">
        <f t="shared" si="43"/>
        <v>1.7626745040411462</v>
      </c>
      <c r="Z119" s="168">
        <f t="shared" si="50"/>
        <v>6.295912177999183E-3</v>
      </c>
    </row>
    <row r="120" spans="1:26" x14ac:dyDescent="0.25">
      <c r="A120" s="1"/>
      <c r="B120" s="151" t="s">
        <v>43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59</v>
      </c>
      <c r="C121" s="174">
        <f>C122+C125</f>
        <v>109587</v>
      </c>
      <c r="D121" s="174">
        <f>D122+D125</f>
        <v>48728</v>
      </c>
      <c r="E121" s="174">
        <f>E122+E125</f>
        <v>61314</v>
      </c>
      <c r="F121" s="174">
        <f>F122+F125</f>
        <v>93434</v>
      </c>
      <c r="G121" s="174">
        <f>G122+G125</f>
        <v>93472</v>
      </c>
      <c r="H121" s="175">
        <f>IFERROR(G121/F121-1,"-")</f>
        <v>4.0670419761545951E-4</v>
      </c>
      <c r="I121" s="175">
        <f t="shared" si="35"/>
        <v>-0.14705211384562034</v>
      </c>
      <c r="J121" s="175">
        <f>G121/G$9</f>
        <v>0.12658652986711882</v>
      </c>
      <c r="K121" s="174">
        <f>K122+K125</f>
        <v>110828</v>
      </c>
      <c r="L121" s="174">
        <f>L122+L125</f>
        <v>54788</v>
      </c>
      <c r="M121" s="174">
        <f>M122+M125</f>
        <v>102944</v>
      </c>
      <c r="N121" s="174">
        <f>N122+N125</f>
        <v>135697</v>
      </c>
      <c r="O121" s="174">
        <f>O122+O125</f>
        <v>145637</v>
      </c>
      <c r="P121" s="175">
        <f>IFERROR(O121/N121-1,"-")</f>
        <v>7.3251435182796865E-2</v>
      </c>
      <c r="Q121" s="175">
        <f t="shared" si="42"/>
        <v>0.31408127909914452</v>
      </c>
      <c r="R121" s="175">
        <f>O121/O$9</f>
        <v>4.3471732941231953E-2</v>
      </c>
      <c r="S121" s="174">
        <f>S122+S125</f>
        <v>220415</v>
      </c>
      <c r="T121" s="174">
        <f>T122+T125</f>
        <v>103516</v>
      </c>
      <c r="U121" s="174">
        <f>U122+U125</f>
        <v>164258</v>
      </c>
      <c r="V121" s="174">
        <f>V122+V125</f>
        <v>229131</v>
      </c>
      <c r="W121" s="174">
        <f>W122+W125</f>
        <v>239109</v>
      </c>
      <c r="X121" s="175">
        <f>IFERROR(W121/V121-1,"-")</f>
        <v>4.3547141155059865E-2</v>
      </c>
      <c r="Y121" s="175">
        <f t="shared" si="43"/>
        <v>8.4812739604836374E-2</v>
      </c>
      <c r="Z121" s="175">
        <f t="shared" ref="Z121:Z133" si="56">U121/U$9</f>
        <v>8.8404337710188907E-2</v>
      </c>
    </row>
    <row r="122" spans="1:26" x14ac:dyDescent="0.25">
      <c r="A122" s="1" t="s">
        <v>87</v>
      </c>
      <c r="B122" s="155" t="s">
        <v>88</v>
      </c>
      <c r="C122" s="156">
        <v>50068</v>
      </c>
      <c r="D122" s="156">
        <v>23736</v>
      </c>
      <c r="E122" s="156">
        <v>32824</v>
      </c>
      <c r="F122" s="156">
        <v>51574</v>
      </c>
      <c r="G122" s="156">
        <v>60712</v>
      </c>
      <c r="H122" s="157">
        <f>IFERROR(G122/F122-1,"-")</f>
        <v>0.17718230115949907</v>
      </c>
      <c r="I122" s="158">
        <f t="shared" si="35"/>
        <v>0.21259087640808505</v>
      </c>
      <c r="J122" s="157">
        <f>G122/G$9</f>
        <v>8.2220573019647775E-2</v>
      </c>
      <c r="K122" s="156">
        <v>70074</v>
      </c>
      <c r="L122" s="156">
        <v>37835</v>
      </c>
      <c r="M122" s="156">
        <v>71733</v>
      </c>
      <c r="N122" s="156">
        <v>83312</v>
      </c>
      <c r="O122" s="156">
        <v>85718</v>
      </c>
      <c r="P122" s="157">
        <f>IFERROR(O122/N122-1,"-")</f>
        <v>2.8879393124639829E-2</v>
      </c>
      <c r="Q122" s="158">
        <f t="shared" si="42"/>
        <v>0.22324970745212203</v>
      </c>
      <c r="R122" s="157">
        <f>O122/O$9</f>
        <v>2.5586286481158776E-2</v>
      </c>
      <c r="S122" s="156">
        <v>120142</v>
      </c>
      <c r="T122" s="156">
        <v>61571</v>
      </c>
      <c r="U122" s="156">
        <v>104557</v>
      </c>
      <c r="V122" s="156">
        <v>134886</v>
      </c>
      <c r="W122" s="156">
        <v>146430</v>
      </c>
      <c r="X122" s="157">
        <f>IFERROR(W122/V122-1,"-")</f>
        <v>8.5583381522174262E-2</v>
      </c>
      <c r="Y122" s="158">
        <f t="shared" si="43"/>
        <v>0.21880774416939963</v>
      </c>
      <c r="Z122" s="157">
        <f t="shared" si="56"/>
        <v>5.6273011591302838E-2</v>
      </c>
    </row>
    <row r="123" spans="1:26" x14ac:dyDescent="0.25">
      <c r="A123" s="159" t="s">
        <v>94</v>
      </c>
      <c r="B123" s="160" t="s">
        <v>94</v>
      </c>
      <c r="C123" s="161">
        <v>24655</v>
      </c>
      <c r="D123" s="161">
        <v>11647</v>
      </c>
      <c r="E123" s="161">
        <v>15693</v>
      </c>
      <c r="F123" s="161">
        <v>29334</v>
      </c>
      <c r="G123" s="161">
        <v>29429</v>
      </c>
      <c r="H123" s="162">
        <f>IFERROR(G123/F123-1,"-")</f>
        <v>3.2385627599371691E-3</v>
      </c>
      <c r="I123" s="163">
        <f t="shared" si="35"/>
        <v>0.19363212330156165</v>
      </c>
      <c r="J123" s="162">
        <f>G123/G$9</f>
        <v>3.9854876192436661E-2</v>
      </c>
      <c r="K123" s="161">
        <v>36421</v>
      </c>
      <c r="L123" s="161">
        <v>16144</v>
      </c>
      <c r="M123" s="161">
        <v>37554</v>
      </c>
      <c r="N123" s="161">
        <v>40531</v>
      </c>
      <c r="O123" s="161">
        <v>36692</v>
      </c>
      <c r="P123" s="162">
        <f>IFERROR(O123/N123-1,"-")</f>
        <v>-9.4717623547408203E-2</v>
      </c>
      <c r="Q123" s="163">
        <f t="shared" si="42"/>
        <v>7.4407621976333438E-3</v>
      </c>
      <c r="R123" s="162">
        <f>O123/O$9</f>
        <v>1.0952332340543151E-2</v>
      </c>
      <c r="S123" s="161">
        <v>61076</v>
      </c>
      <c r="T123" s="161">
        <v>27791</v>
      </c>
      <c r="U123" s="161">
        <v>53247</v>
      </c>
      <c r="V123" s="161">
        <v>69865</v>
      </c>
      <c r="W123" s="161">
        <v>66121</v>
      </c>
      <c r="X123" s="162">
        <f>IFERROR(W123/V123-1,"-")</f>
        <v>-5.3589064624633198E-2</v>
      </c>
      <c r="Y123" s="163">
        <f t="shared" si="43"/>
        <v>8.2602004060514878E-2</v>
      </c>
      <c r="Z123" s="162">
        <f t="shared" si="56"/>
        <v>2.8657756517517737E-2</v>
      </c>
    </row>
    <row r="124" spans="1:26" x14ac:dyDescent="0.25">
      <c r="A124" s="159" t="s">
        <v>91</v>
      </c>
      <c r="B124" s="160" t="s">
        <v>91</v>
      </c>
      <c r="C124" s="161">
        <v>25413</v>
      </c>
      <c r="D124" s="161">
        <v>12089</v>
      </c>
      <c r="E124" s="161">
        <v>17131</v>
      </c>
      <c r="F124" s="161">
        <v>22240</v>
      </c>
      <c r="G124" s="161">
        <v>31283</v>
      </c>
      <c r="H124" s="162">
        <f>IFERROR(G124/F124-1,"-")</f>
        <v>0.40660971223021591</v>
      </c>
      <c r="I124" s="163">
        <f t="shared" si="35"/>
        <v>0.23098414197457995</v>
      </c>
      <c r="J124" s="162">
        <f>G124/G$9</f>
        <v>4.236569682721112E-2</v>
      </c>
      <c r="K124" s="161">
        <v>33653</v>
      </c>
      <c r="L124" s="161">
        <v>21691</v>
      </c>
      <c r="M124" s="161">
        <v>34179</v>
      </c>
      <c r="N124" s="161">
        <v>42781</v>
      </c>
      <c r="O124" s="161">
        <v>49026</v>
      </c>
      <c r="P124" s="162">
        <f>IFERROR(O124/N124-1,"-")</f>
        <v>0.14597601739089794</v>
      </c>
      <c r="Q124" s="163">
        <f t="shared" si="42"/>
        <v>0.45680919977416568</v>
      </c>
      <c r="R124" s="162">
        <f>O124/O$9</f>
        <v>1.4633954140615626E-2</v>
      </c>
      <c r="S124" s="161">
        <v>59066</v>
      </c>
      <c r="T124" s="161">
        <v>33780</v>
      </c>
      <c r="U124" s="161">
        <v>51310</v>
      </c>
      <c r="V124" s="161">
        <v>65021</v>
      </c>
      <c r="W124" s="161">
        <v>80309</v>
      </c>
      <c r="X124" s="162">
        <f>IFERROR(W124/V124-1,"-")</f>
        <v>0.23512403684963323</v>
      </c>
      <c r="Y124" s="163">
        <f t="shared" si="43"/>
        <v>0.3596485287644331</v>
      </c>
      <c r="Z124" s="162">
        <f t="shared" si="56"/>
        <v>2.7615255073785098E-2</v>
      </c>
    </row>
    <row r="125" spans="1:26" x14ac:dyDescent="0.25">
      <c r="A125" s="1" t="s">
        <v>137</v>
      </c>
      <c r="B125" s="155" t="s">
        <v>98</v>
      </c>
      <c r="C125" s="156">
        <v>59519</v>
      </c>
      <c r="D125" s="156">
        <v>24992</v>
      </c>
      <c r="E125" s="156">
        <v>28490</v>
      </c>
      <c r="F125" s="156">
        <v>41860</v>
      </c>
      <c r="G125" s="156">
        <v>32760</v>
      </c>
      <c r="H125" s="157">
        <f>IFERROR(G125/F125-1,"-")</f>
        <v>-0.21739130434782605</v>
      </c>
      <c r="I125" s="158">
        <f t="shared" si="35"/>
        <v>-0.44958752667215507</v>
      </c>
      <c r="J125" s="157">
        <f>G125/G$9</f>
        <v>4.4365956847471029E-2</v>
      </c>
      <c r="K125" s="156">
        <v>40754</v>
      </c>
      <c r="L125" s="156">
        <v>16953</v>
      </c>
      <c r="M125" s="156">
        <v>31211</v>
      </c>
      <c r="N125" s="156">
        <v>52385</v>
      </c>
      <c r="O125" s="156">
        <v>59919</v>
      </c>
      <c r="P125" s="157">
        <f>IFERROR(O125/N125-1,"-")</f>
        <v>0.14381979574305626</v>
      </c>
      <c r="Q125" s="158">
        <f t="shared" si="42"/>
        <v>0.47026058791775038</v>
      </c>
      <c r="R125" s="157">
        <f>O125/O$9</f>
        <v>1.788544646007318E-2</v>
      </c>
      <c r="S125" s="156">
        <v>100273</v>
      </c>
      <c r="T125" s="156">
        <v>41945</v>
      </c>
      <c r="U125" s="156">
        <v>59701</v>
      </c>
      <c r="V125" s="156">
        <v>94245</v>
      </c>
      <c r="W125" s="156">
        <v>92679</v>
      </c>
      <c r="X125" s="157">
        <f>IFERROR(W125/V125-1,"-")</f>
        <v>-1.6616266114913292E-2</v>
      </c>
      <c r="Y125" s="158">
        <f t="shared" si="43"/>
        <v>-7.5733248232325745E-2</v>
      </c>
      <c r="Z125" s="157">
        <f t="shared" si="56"/>
        <v>3.2131326118886069E-2</v>
      </c>
    </row>
    <row r="126" spans="1:26" x14ac:dyDescent="0.25">
      <c r="A126" s="159" t="s">
        <v>101</v>
      </c>
      <c r="B126" s="160" t="s">
        <v>101</v>
      </c>
      <c r="C126" s="161">
        <v>3118</v>
      </c>
      <c r="D126" s="161">
        <v>1440</v>
      </c>
      <c r="E126" s="161">
        <v>653</v>
      </c>
      <c r="F126" s="161">
        <v>2495</v>
      </c>
      <c r="G126" s="161">
        <v>3067</v>
      </c>
      <c r="H126" s="162">
        <f t="shared" ref="H126:H133" si="57">IFERROR(G126/F126-1,"-")</f>
        <v>0.22925851703406819</v>
      </c>
      <c r="I126" s="163">
        <f t="shared" si="35"/>
        <v>-1.6356638871071194E-2</v>
      </c>
      <c r="J126" s="162">
        <f t="shared" ref="J126:J133" si="58">G126/G$9</f>
        <v>4.1535527976554838E-3</v>
      </c>
      <c r="K126" s="161">
        <v>7342</v>
      </c>
      <c r="L126" s="161">
        <v>2501</v>
      </c>
      <c r="M126" s="161">
        <v>2683</v>
      </c>
      <c r="N126" s="161">
        <v>7422</v>
      </c>
      <c r="O126" s="161">
        <v>8579</v>
      </c>
      <c r="P126" s="162">
        <f t="shared" ref="P126:P133" si="59">IFERROR(O126/N126-1,"-")</f>
        <v>0.15588790083535442</v>
      </c>
      <c r="Q126" s="163">
        <f t="shared" si="42"/>
        <v>0.16848270226096429</v>
      </c>
      <c r="R126" s="162">
        <f t="shared" ref="R126:R133" si="60">O126/O$9</f>
        <v>2.560777803050248E-3</v>
      </c>
      <c r="S126" s="161">
        <v>10460</v>
      </c>
      <c r="T126" s="161">
        <v>3941</v>
      </c>
      <c r="U126" s="161">
        <v>3336</v>
      </c>
      <c r="V126" s="161">
        <v>9917</v>
      </c>
      <c r="W126" s="161">
        <v>11646</v>
      </c>
      <c r="X126" s="162">
        <f t="shared" ref="X126:X133" si="61">IFERROR(W126/V126-1,"-")</f>
        <v>0.17434708077039418</v>
      </c>
      <c r="Y126" s="163">
        <f t="shared" si="43"/>
        <v>0.11338432122370934</v>
      </c>
      <c r="Z126" s="162">
        <f t="shared" si="56"/>
        <v>1.7954490533258058E-3</v>
      </c>
    </row>
    <row r="127" spans="1:26" x14ac:dyDescent="0.25">
      <c r="A127" s="159" t="s">
        <v>104</v>
      </c>
      <c r="B127" s="160" t="s">
        <v>104</v>
      </c>
      <c r="C127" s="161">
        <v>4086</v>
      </c>
      <c r="D127" s="161">
        <v>1742</v>
      </c>
      <c r="E127" s="161">
        <v>2401</v>
      </c>
      <c r="F127" s="161">
        <v>4143</v>
      </c>
      <c r="G127" s="161">
        <v>4500</v>
      </c>
      <c r="H127" s="162">
        <f t="shared" si="57"/>
        <v>8.6169442433019494E-2</v>
      </c>
      <c r="I127" s="163">
        <f t="shared" si="35"/>
        <v>0.1013215859030836</v>
      </c>
      <c r="J127" s="162">
        <f t="shared" si="58"/>
        <v>6.0942248416855811E-3</v>
      </c>
      <c r="K127" s="161">
        <v>5464</v>
      </c>
      <c r="L127" s="161">
        <v>2311</v>
      </c>
      <c r="M127" s="161">
        <v>4913</v>
      </c>
      <c r="N127" s="161">
        <v>7118</v>
      </c>
      <c r="O127" s="161">
        <v>8816</v>
      </c>
      <c r="P127" s="162">
        <f t="shared" si="59"/>
        <v>0.23855015453779149</v>
      </c>
      <c r="Q127" s="163">
        <f t="shared" si="42"/>
        <v>0.61346998535871156</v>
      </c>
      <c r="R127" s="162">
        <f t="shared" si="60"/>
        <v>2.6315208196399328E-3</v>
      </c>
      <c r="S127" s="161">
        <v>9550</v>
      </c>
      <c r="T127" s="161">
        <v>4053</v>
      </c>
      <c r="U127" s="161">
        <v>7314</v>
      </c>
      <c r="V127" s="161">
        <v>11261</v>
      </c>
      <c r="W127" s="161">
        <v>13316</v>
      </c>
      <c r="X127" s="162">
        <f t="shared" si="61"/>
        <v>0.18248823372702239</v>
      </c>
      <c r="Y127" s="163">
        <f t="shared" si="43"/>
        <v>0.39434554973822</v>
      </c>
      <c r="Z127" s="162">
        <f t="shared" si="56"/>
        <v>3.936425172669347E-3</v>
      </c>
    </row>
    <row r="128" spans="1:26" x14ac:dyDescent="0.25">
      <c r="A128" s="159" t="s">
        <v>107</v>
      </c>
      <c r="B128" s="160" t="s">
        <v>107</v>
      </c>
      <c r="C128" s="161">
        <v>3044</v>
      </c>
      <c r="D128" s="161">
        <v>1315</v>
      </c>
      <c r="E128" s="161">
        <v>2102</v>
      </c>
      <c r="F128" s="161">
        <v>2821</v>
      </c>
      <c r="G128" s="161">
        <v>3000</v>
      </c>
      <c r="H128" s="162">
        <f t="shared" si="57"/>
        <v>6.3452676355902238E-2</v>
      </c>
      <c r="I128" s="163">
        <f t="shared" si="35"/>
        <v>-1.4454664914586024E-2</v>
      </c>
      <c r="J128" s="162">
        <f t="shared" si="58"/>
        <v>4.0628165611237207E-3</v>
      </c>
      <c r="K128" s="161">
        <v>3665</v>
      </c>
      <c r="L128" s="161">
        <v>1591</v>
      </c>
      <c r="M128" s="161">
        <v>5032</v>
      </c>
      <c r="N128" s="161">
        <v>5703</v>
      </c>
      <c r="O128" s="161">
        <v>5756</v>
      </c>
      <c r="P128" s="162">
        <f t="shared" si="59"/>
        <v>9.2933543748903169E-3</v>
      </c>
      <c r="Q128" s="163">
        <f t="shared" si="42"/>
        <v>0.57053206002728518</v>
      </c>
      <c r="R128" s="162">
        <f t="shared" si="60"/>
        <v>1.718129972532606E-3</v>
      </c>
      <c r="S128" s="161">
        <v>6709</v>
      </c>
      <c r="T128" s="161">
        <v>2906</v>
      </c>
      <c r="U128" s="161">
        <v>7134</v>
      </c>
      <c r="V128" s="161">
        <v>8524</v>
      </c>
      <c r="W128" s="161">
        <v>8756</v>
      </c>
      <c r="X128" s="162">
        <f t="shared" si="61"/>
        <v>2.7217268887846036E-2</v>
      </c>
      <c r="Y128" s="163">
        <f t="shared" si="43"/>
        <v>0.30511253540020866</v>
      </c>
      <c r="Z128" s="162">
        <f t="shared" si="56"/>
        <v>3.8395484251877391E-3</v>
      </c>
    </row>
    <row r="129" spans="1:26" x14ac:dyDescent="0.25">
      <c r="A129" s="159" t="s">
        <v>114</v>
      </c>
      <c r="B129" s="160" t="s">
        <v>114</v>
      </c>
      <c r="C129" s="161">
        <v>820</v>
      </c>
      <c r="D129" s="161">
        <v>369</v>
      </c>
      <c r="E129" s="161">
        <v>359</v>
      </c>
      <c r="F129" s="161">
        <v>801</v>
      </c>
      <c r="G129" s="161">
        <v>649</v>
      </c>
      <c r="H129" s="162">
        <f t="shared" si="57"/>
        <v>-0.18976279650436956</v>
      </c>
      <c r="I129" s="163">
        <f t="shared" si="35"/>
        <v>-0.20853658536585362</v>
      </c>
      <c r="J129" s="162">
        <f t="shared" si="58"/>
        <v>8.7892264938976492E-4</v>
      </c>
      <c r="K129" s="161">
        <v>1046</v>
      </c>
      <c r="L129" s="161">
        <v>415</v>
      </c>
      <c r="M129" s="161">
        <v>974</v>
      </c>
      <c r="N129" s="161">
        <v>1772</v>
      </c>
      <c r="O129" s="161">
        <v>1988</v>
      </c>
      <c r="P129" s="162">
        <f t="shared" si="59"/>
        <v>0.12189616252821667</v>
      </c>
      <c r="Q129" s="163">
        <f t="shared" si="42"/>
        <v>0.9005736137667304</v>
      </c>
      <c r="R129" s="162">
        <f t="shared" si="60"/>
        <v>5.9340555687887784E-4</v>
      </c>
      <c r="S129" s="161">
        <v>1866</v>
      </c>
      <c r="T129" s="161">
        <v>784</v>
      </c>
      <c r="U129" s="161">
        <v>1333</v>
      </c>
      <c r="V129" s="161">
        <v>2573</v>
      </c>
      <c r="W129" s="161">
        <v>2637</v>
      </c>
      <c r="X129" s="162">
        <f t="shared" si="61"/>
        <v>2.4873688301593422E-2</v>
      </c>
      <c r="Y129" s="163">
        <f t="shared" si="43"/>
        <v>0.41318327974276525</v>
      </c>
      <c r="Z129" s="162">
        <f t="shared" si="56"/>
        <v>7.1742613551657643E-4</v>
      </c>
    </row>
    <row r="130" spans="1:26" x14ac:dyDescent="0.25">
      <c r="A130" s="159" t="s">
        <v>110</v>
      </c>
      <c r="B130" s="160" t="s">
        <v>110</v>
      </c>
      <c r="C130" s="161">
        <v>664</v>
      </c>
      <c r="D130" s="161">
        <v>323</v>
      </c>
      <c r="E130" s="161">
        <v>312</v>
      </c>
      <c r="F130" s="161">
        <v>635</v>
      </c>
      <c r="G130" s="161">
        <v>526</v>
      </c>
      <c r="H130" s="162">
        <f t="shared" si="57"/>
        <v>-0.1716535433070866</v>
      </c>
      <c r="I130" s="163">
        <f t="shared" si="35"/>
        <v>-0.20783132530120485</v>
      </c>
      <c r="J130" s="162">
        <f t="shared" si="58"/>
        <v>7.123471703836924E-4</v>
      </c>
      <c r="K130" s="161">
        <v>820</v>
      </c>
      <c r="L130" s="161">
        <v>489</v>
      </c>
      <c r="M130" s="161">
        <v>1045</v>
      </c>
      <c r="N130" s="161">
        <v>1201</v>
      </c>
      <c r="O130" s="161">
        <v>1408</v>
      </c>
      <c r="P130" s="162">
        <f t="shared" si="59"/>
        <v>0.17235636969192347</v>
      </c>
      <c r="Q130" s="163">
        <f t="shared" si="42"/>
        <v>0.71707317073170729</v>
      </c>
      <c r="R130" s="162">
        <f t="shared" si="60"/>
        <v>4.2027918716572434E-4</v>
      </c>
      <c r="S130" s="161">
        <v>1484</v>
      </c>
      <c r="T130" s="161">
        <v>812</v>
      </c>
      <c r="U130" s="161">
        <v>1357</v>
      </c>
      <c r="V130" s="161">
        <v>1836</v>
      </c>
      <c r="W130" s="161">
        <v>1934</v>
      </c>
      <c r="X130" s="162">
        <f t="shared" si="61"/>
        <v>5.3376906318082895E-2</v>
      </c>
      <c r="Y130" s="163">
        <f t="shared" si="43"/>
        <v>0.30323450134770891</v>
      </c>
      <c r="Z130" s="162">
        <f t="shared" si="56"/>
        <v>7.3034303518079084E-4</v>
      </c>
    </row>
    <row r="131" spans="1:26" x14ac:dyDescent="0.25">
      <c r="A131" s="159" t="s">
        <v>119</v>
      </c>
      <c r="B131" s="160" t="s">
        <v>119</v>
      </c>
      <c r="C131" s="161">
        <v>425</v>
      </c>
      <c r="D131" s="161">
        <v>186</v>
      </c>
      <c r="E131" s="161">
        <v>123</v>
      </c>
      <c r="F131" s="161">
        <v>250</v>
      </c>
      <c r="G131" s="161">
        <v>203</v>
      </c>
      <c r="H131" s="162">
        <f t="shared" si="57"/>
        <v>-0.18799999999999994</v>
      </c>
      <c r="I131" s="163">
        <f t="shared" si="35"/>
        <v>-0.52235294117647058</v>
      </c>
      <c r="J131" s="162">
        <f t="shared" si="58"/>
        <v>2.749172539693718E-4</v>
      </c>
      <c r="K131" s="161">
        <v>1198</v>
      </c>
      <c r="L131" s="161">
        <v>492</v>
      </c>
      <c r="M131" s="161">
        <v>432</v>
      </c>
      <c r="N131" s="161">
        <v>825</v>
      </c>
      <c r="O131" s="161">
        <v>1138</v>
      </c>
      <c r="P131" s="162">
        <f t="shared" si="59"/>
        <v>0.37939393939393939</v>
      </c>
      <c r="Q131" s="163">
        <f t="shared" si="42"/>
        <v>-5.0083472454090172E-2</v>
      </c>
      <c r="R131" s="162">
        <f t="shared" si="60"/>
        <v>3.3968587712684251E-4</v>
      </c>
      <c r="S131" s="161">
        <v>1623</v>
      </c>
      <c r="T131" s="161">
        <v>678</v>
      </c>
      <c r="U131" s="161">
        <v>555</v>
      </c>
      <c r="V131" s="161">
        <v>1075</v>
      </c>
      <c r="W131" s="161">
        <v>1341</v>
      </c>
      <c r="X131" s="162">
        <f t="shared" si="61"/>
        <v>0.24744186046511629</v>
      </c>
      <c r="Y131" s="163">
        <f t="shared" si="43"/>
        <v>-0.17375231053604434</v>
      </c>
      <c r="Z131" s="162">
        <f t="shared" si="56"/>
        <v>2.9870330473495866E-4</v>
      </c>
    </row>
    <row r="132" spans="1:26" x14ac:dyDescent="0.25">
      <c r="A132" s="159" t="s">
        <v>122</v>
      </c>
      <c r="B132" s="160" t="s">
        <v>122</v>
      </c>
      <c r="C132" s="161">
        <v>495</v>
      </c>
      <c r="D132" s="161">
        <v>210</v>
      </c>
      <c r="E132" s="161">
        <v>177</v>
      </c>
      <c r="F132" s="161">
        <v>253</v>
      </c>
      <c r="G132" s="161">
        <v>358</v>
      </c>
      <c r="H132" s="162">
        <f t="shared" si="57"/>
        <v>0.41501976284584985</v>
      </c>
      <c r="I132" s="163">
        <f t="shared" si="35"/>
        <v>-0.27676767676767677</v>
      </c>
      <c r="J132" s="162">
        <f t="shared" si="58"/>
        <v>4.8482944296076403E-4</v>
      </c>
      <c r="K132" s="161">
        <v>2186</v>
      </c>
      <c r="L132" s="161">
        <v>887</v>
      </c>
      <c r="M132" s="161">
        <v>742</v>
      </c>
      <c r="N132" s="161">
        <v>1632</v>
      </c>
      <c r="O132" s="161">
        <v>2097</v>
      </c>
      <c r="P132" s="162">
        <f t="shared" si="59"/>
        <v>0.28492647058823528</v>
      </c>
      <c r="Q132" s="163">
        <f t="shared" si="42"/>
        <v>-4.0713632204940509E-2</v>
      </c>
      <c r="R132" s="162">
        <f t="shared" si="60"/>
        <v>6.2594137463531526E-4</v>
      </c>
      <c r="S132" s="161">
        <v>2681</v>
      </c>
      <c r="T132" s="161">
        <v>1097</v>
      </c>
      <c r="U132" s="161">
        <v>919</v>
      </c>
      <c r="V132" s="161">
        <v>1885</v>
      </c>
      <c r="W132" s="161">
        <v>2455</v>
      </c>
      <c r="X132" s="162">
        <f t="shared" si="61"/>
        <v>0.3023872679045092</v>
      </c>
      <c r="Y132" s="163">
        <f t="shared" si="43"/>
        <v>-8.4296904140246154E-2</v>
      </c>
      <c r="Z132" s="162">
        <f t="shared" si="56"/>
        <v>4.9460961630887754E-4</v>
      </c>
    </row>
    <row r="133" spans="1:26" x14ac:dyDescent="0.25">
      <c r="A133" s="165" t="s">
        <v>136</v>
      </c>
      <c r="B133" s="166" t="s">
        <v>136</v>
      </c>
      <c r="C133" s="167">
        <f>C125-SUM(C126:C132)</f>
        <v>46867</v>
      </c>
      <c r="D133" s="167">
        <f>D125-SUM(D126:D132)</f>
        <v>19407</v>
      </c>
      <c r="E133" s="167">
        <f>E125-SUM(E126:E132)</f>
        <v>22363</v>
      </c>
      <c r="F133" s="167">
        <f>F125-SUM(F126:F132)</f>
        <v>30462</v>
      </c>
      <c r="G133" s="167">
        <f>G125-SUM(G126:G132)</f>
        <v>20457</v>
      </c>
      <c r="H133" s="168">
        <f t="shared" si="57"/>
        <v>-0.32844199330313173</v>
      </c>
      <c r="I133" s="169">
        <f t="shared" si="35"/>
        <v>-0.56350950562229285</v>
      </c>
      <c r="J133" s="168">
        <f t="shared" si="58"/>
        <v>2.7704346130302652E-2</v>
      </c>
      <c r="K133" s="167">
        <f>K125-SUM(K126:K132)</f>
        <v>19033</v>
      </c>
      <c r="L133" s="167">
        <f>L125-SUM(L126:L132)</f>
        <v>8267</v>
      </c>
      <c r="M133" s="167">
        <f>M125-SUM(M126:M132)</f>
        <v>15390</v>
      </c>
      <c r="N133" s="167">
        <f>N125-SUM(N126:N132)</f>
        <v>26712</v>
      </c>
      <c r="O133" s="167">
        <f>O125-SUM(O126:O132)</f>
        <v>30137</v>
      </c>
      <c r="P133" s="168">
        <f t="shared" si="59"/>
        <v>0.12821952680443238</v>
      </c>
      <c r="Q133" s="169">
        <f t="shared" si="42"/>
        <v>0.58340776545999051</v>
      </c>
      <c r="R133" s="168">
        <f t="shared" si="60"/>
        <v>8.9957058690436319E-3</v>
      </c>
      <c r="S133" s="167">
        <f>S125-SUM(S126:S132)</f>
        <v>65900</v>
      </c>
      <c r="T133" s="167">
        <f>T125-SUM(T126:T132)</f>
        <v>27674</v>
      </c>
      <c r="U133" s="167">
        <f>U125-SUM(U126:U132)</f>
        <v>37753</v>
      </c>
      <c r="V133" s="167">
        <f>V125-SUM(V126:V132)</f>
        <v>57174</v>
      </c>
      <c r="W133" s="167">
        <f>W125-SUM(W126:W132)</f>
        <v>50594</v>
      </c>
      <c r="X133" s="168">
        <f t="shared" si="61"/>
        <v>-0.11508727743379854</v>
      </c>
      <c r="Y133" s="169">
        <f t="shared" si="43"/>
        <v>-0.23226100151745066</v>
      </c>
      <c r="Z133" s="168">
        <f t="shared" si="56"/>
        <v>2.0318821375961974E-2</v>
      </c>
    </row>
    <row r="134" spans="1:26" x14ac:dyDescent="0.25">
      <c r="A134" s="1"/>
      <c r="B134" s="151" t="s">
        <v>44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59</v>
      </c>
      <c r="C135" s="174">
        <f>C136+C139</f>
        <v>29854</v>
      </c>
      <c r="D135" s="174">
        <f>D136+D139</f>
        <v>0</v>
      </c>
      <c r="E135" s="174">
        <f>E136+E139</f>
        <v>29237</v>
      </c>
      <c r="F135" s="174">
        <f>F136+F139</f>
        <v>47385</v>
      </c>
      <c r="G135" s="174">
        <f>G136+G139</f>
        <v>49008</v>
      </c>
      <c r="H135" s="175">
        <f>IFERROR(G135/F135-1,"-")</f>
        <v>3.4251345362456442E-2</v>
      </c>
      <c r="I135" s="175">
        <f t="shared" si="35"/>
        <v>0.64158906679171968</v>
      </c>
      <c r="J135" s="175">
        <f>G135/G$9</f>
        <v>6.6370171342517104E-2</v>
      </c>
      <c r="K135" s="174">
        <f>K136+K139</f>
        <v>149743</v>
      </c>
      <c r="L135" s="174">
        <f>L136+L139</f>
        <v>0</v>
      </c>
      <c r="M135" s="174">
        <f>M136+M139</f>
        <v>87353</v>
      </c>
      <c r="N135" s="174">
        <f>N136+N139</f>
        <v>163913</v>
      </c>
      <c r="O135" s="174">
        <f>O136+O139</f>
        <v>180038</v>
      </c>
      <c r="P135" s="175">
        <f>IFERROR(O135/N135-1,"-")</f>
        <v>9.8375357659246099E-2</v>
      </c>
      <c r="Q135" s="175">
        <f t="shared" si="42"/>
        <v>0.20231329678181953</v>
      </c>
      <c r="R135" s="175">
        <f>O135/O$9</f>
        <v>5.3740216121408148E-2</v>
      </c>
      <c r="S135" s="174">
        <f>S136+S139</f>
        <v>179597</v>
      </c>
      <c r="T135" s="174">
        <f>T136+T139</f>
        <v>77095</v>
      </c>
      <c r="U135" s="174">
        <f>U136+U139</f>
        <v>116590</v>
      </c>
      <c r="V135" s="174">
        <f>V136+V139</f>
        <v>211298</v>
      </c>
      <c r="W135" s="174">
        <f>W136+W139</f>
        <v>229046</v>
      </c>
      <c r="X135" s="175">
        <f>IFERROR(W135/V135-1,"-")</f>
        <v>8.3995115902658846E-2</v>
      </c>
      <c r="Y135" s="175">
        <f t="shared" si="43"/>
        <v>0.27533310690044943</v>
      </c>
      <c r="Z135" s="175">
        <f t="shared" ref="Z135:Z147" si="62">U135/U$9</f>
        <v>6.2749222160448342E-2</v>
      </c>
    </row>
    <row r="136" spans="1:26" x14ac:dyDescent="0.25">
      <c r="A136" s="1" t="s">
        <v>87</v>
      </c>
      <c r="B136" s="155" t="s">
        <v>88</v>
      </c>
      <c r="C136" s="156">
        <v>8311</v>
      </c>
      <c r="D136" s="156">
        <v>0</v>
      </c>
      <c r="E136" s="156">
        <v>9339</v>
      </c>
      <c r="F136" s="156">
        <v>5486</v>
      </c>
      <c r="G136" s="156">
        <v>7999</v>
      </c>
      <c r="H136" s="157">
        <f>IFERROR(G136/F136-1,"-")</f>
        <v>0.45807510025519504</v>
      </c>
      <c r="I136" s="158">
        <f t="shared" si="35"/>
        <v>-3.7540608831668876E-2</v>
      </c>
      <c r="J136" s="157">
        <f>G136/G$9</f>
        <v>1.0832823224142881E-2</v>
      </c>
      <c r="K136" s="156">
        <v>26862</v>
      </c>
      <c r="L136" s="156">
        <v>0</v>
      </c>
      <c r="M136" s="156">
        <v>28431</v>
      </c>
      <c r="N136" s="156">
        <v>15843</v>
      </c>
      <c r="O136" s="156">
        <v>15164</v>
      </c>
      <c r="P136" s="157">
        <f>IFERROR(O136/N136-1,"-")</f>
        <v>-4.2858044562267272E-2</v>
      </c>
      <c r="Q136" s="158">
        <f t="shared" si="42"/>
        <v>-0.43548507184870822</v>
      </c>
      <c r="R136" s="157">
        <f>O136/O$9</f>
        <v>4.526359086776309E-3</v>
      </c>
      <c r="S136" s="156">
        <v>35173</v>
      </c>
      <c r="T136" s="156">
        <v>22432</v>
      </c>
      <c r="U136" s="156">
        <v>37770</v>
      </c>
      <c r="V136" s="156">
        <v>21329</v>
      </c>
      <c r="W136" s="156">
        <v>23163</v>
      </c>
      <c r="X136" s="157">
        <f>IFERROR(W136/V136-1,"-")</f>
        <v>8.5986215950114797E-2</v>
      </c>
      <c r="Y136" s="158">
        <f t="shared" si="43"/>
        <v>-0.34145509339550228</v>
      </c>
      <c r="Z136" s="157">
        <f t="shared" si="62"/>
        <v>2.0327970846557457E-2</v>
      </c>
    </row>
    <row r="137" spans="1:26" x14ac:dyDescent="0.25">
      <c r="A137" s="159" t="s">
        <v>94</v>
      </c>
      <c r="B137" s="160" t="s">
        <v>94</v>
      </c>
      <c r="C137" s="161">
        <v>8311</v>
      </c>
      <c r="D137" s="161">
        <v>0</v>
      </c>
      <c r="E137" s="161">
        <v>9339</v>
      </c>
      <c r="F137" s="161">
        <v>5415</v>
      </c>
      <c r="G137" s="161">
        <v>7999</v>
      </c>
      <c r="H137" s="162">
        <f>IFERROR(G137/F137-1,"-")</f>
        <v>0.47719298245614028</v>
      </c>
      <c r="I137" s="163">
        <f t="shared" si="35"/>
        <v>-3.7540608831668876E-2</v>
      </c>
      <c r="J137" s="162">
        <f>G137/G$9</f>
        <v>1.0832823224142881E-2</v>
      </c>
      <c r="K137" s="161">
        <v>8866</v>
      </c>
      <c r="L137" s="161">
        <v>0</v>
      </c>
      <c r="M137" s="161">
        <v>20185</v>
      </c>
      <c r="N137" s="161">
        <v>9264</v>
      </c>
      <c r="O137" s="161">
        <v>6639</v>
      </c>
      <c r="P137" s="162">
        <f>IFERROR(O137/N137-1,"-")</f>
        <v>-0.28335492227979275</v>
      </c>
      <c r="Q137" s="163">
        <f t="shared" si="42"/>
        <v>-0.25118429957139632</v>
      </c>
      <c r="R137" s="162">
        <f>O137/O$9</f>
        <v>1.981699945733838E-3</v>
      </c>
      <c r="S137" s="161">
        <v>17177</v>
      </c>
      <c r="T137" s="161">
        <v>16366</v>
      </c>
      <c r="U137" s="161">
        <v>29524</v>
      </c>
      <c r="V137" s="161">
        <v>14679</v>
      </c>
      <c r="W137" s="161">
        <v>14638</v>
      </c>
      <c r="X137" s="162">
        <f>IFERROR(W137/V137-1,"-")</f>
        <v>-2.7931057973976658E-3</v>
      </c>
      <c r="Y137" s="163">
        <f t="shared" si="43"/>
        <v>-0.14781393724166036</v>
      </c>
      <c r="Z137" s="162">
        <f t="shared" si="62"/>
        <v>1.5889939403594452E-2</v>
      </c>
    </row>
    <row r="138" spans="1:26" x14ac:dyDescent="0.25">
      <c r="A138" s="159" t="s">
        <v>91</v>
      </c>
      <c r="B138" s="160" t="s">
        <v>91</v>
      </c>
      <c r="C138" s="161">
        <v>0</v>
      </c>
      <c r="D138" s="161">
        <v>0</v>
      </c>
      <c r="E138" s="161">
        <v>0</v>
      </c>
      <c r="F138" s="161">
        <v>71</v>
      </c>
      <c r="G138" s="161">
        <v>0</v>
      </c>
      <c r="H138" s="162">
        <f>IFERROR(G138/F138-1,"-")</f>
        <v>-1</v>
      </c>
      <c r="I138" s="163" t="str">
        <f t="shared" ref="I138:I161" si="63">IFERROR(G138/C138-1,"-")</f>
        <v>-</v>
      </c>
      <c r="J138" s="162">
        <f>G138/G$9</f>
        <v>0</v>
      </c>
      <c r="K138" s="161">
        <v>17996</v>
      </c>
      <c r="L138" s="161">
        <v>0</v>
      </c>
      <c r="M138" s="161">
        <v>8246</v>
      </c>
      <c r="N138" s="161">
        <v>6579</v>
      </c>
      <c r="O138" s="161">
        <v>8525</v>
      </c>
      <c r="P138" s="162">
        <f>IFERROR(O138/N138-1,"-")</f>
        <v>0.29578963368293043</v>
      </c>
      <c r="Q138" s="163">
        <f t="shared" si="42"/>
        <v>-0.52628361858190709</v>
      </c>
      <c r="R138" s="162">
        <f>O138/O$9</f>
        <v>2.5446591410424714E-3</v>
      </c>
      <c r="S138" s="161">
        <v>17996</v>
      </c>
      <c r="T138" s="161">
        <v>6066</v>
      </c>
      <c r="U138" s="161">
        <v>8246</v>
      </c>
      <c r="V138" s="161">
        <v>6650</v>
      </c>
      <c r="W138" s="161">
        <v>8525</v>
      </c>
      <c r="X138" s="162">
        <f>IFERROR(W138/V138-1,"-")</f>
        <v>0.28195488721804507</v>
      </c>
      <c r="Y138" s="163">
        <f t="shared" si="43"/>
        <v>-0.52628361858190709</v>
      </c>
      <c r="Z138" s="162">
        <f t="shared" si="62"/>
        <v>4.4380314429630077E-3</v>
      </c>
    </row>
    <row r="139" spans="1:26" x14ac:dyDescent="0.25">
      <c r="A139" s="1" t="s">
        <v>137</v>
      </c>
      <c r="B139" s="155" t="s">
        <v>98</v>
      </c>
      <c r="C139" s="156">
        <v>21543</v>
      </c>
      <c r="D139" s="156">
        <v>0</v>
      </c>
      <c r="E139" s="156">
        <v>19898</v>
      </c>
      <c r="F139" s="156">
        <v>41899</v>
      </c>
      <c r="G139" s="156">
        <v>41009</v>
      </c>
      <c r="H139" s="157">
        <f>IFERROR(G139/F139-1,"-")</f>
        <v>-2.1241557077734563E-2</v>
      </c>
      <c r="I139" s="158">
        <f t="shared" si="63"/>
        <v>0.90358817249222478</v>
      </c>
      <c r="J139" s="157">
        <f>G139/G$9</f>
        <v>5.553734811837422E-2</v>
      </c>
      <c r="K139" s="156">
        <v>122881</v>
      </c>
      <c r="L139" s="156">
        <v>0</v>
      </c>
      <c r="M139" s="156">
        <v>58922</v>
      </c>
      <c r="N139" s="156">
        <v>148070</v>
      </c>
      <c r="O139" s="156">
        <v>164874</v>
      </c>
      <c r="P139" s="157">
        <f>IFERROR(O139/N139-1,"-")</f>
        <v>0.11348686432092925</v>
      </c>
      <c r="Q139" s="158">
        <f t="shared" si="42"/>
        <v>0.34173712779030119</v>
      </c>
      <c r="R139" s="157">
        <f>O139/O$9</f>
        <v>4.9213857034631839E-2</v>
      </c>
      <c r="S139" s="156">
        <v>144424</v>
      </c>
      <c r="T139" s="156">
        <v>54663</v>
      </c>
      <c r="U139" s="156">
        <v>78820</v>
      </c>
      <c r="V139" s="156">
        <v>189969</v>
      </c>
      <c r="W139" s="156">
        <v>205883</v>
      </c>
      <c r="X139" s="157">
        <f>IFERROR(W139/V139-1,"-")</f>
        <v>8.3771562728655713E-2</v>
      </c>
      <c r="Y139" s="158">
        <f t="shared" si="43"/>
        <v>0.42554561568714333</v>
      </c>
      <c r="Z139" s="157">
        <f t="shared" si="62"/>
        <v>4.2421251313890886E-2</v>
      </c>
    </row>
    <row r="140" spans="1:26" x14ac:dyDescent="0.25">
      <c r="A140" s="159" t="s">
        <v>101</v>
      </c>
      <c r="B140" s="160" t="s">
        <v>101</v>
      </c>
      <c r="C140" s="161">
        <v>12618</v>
      </c>
      <c r="D140" s="161">
        <v>0</v>
      </c>
      <c r="E140" s="161">
        <v>8616</v>
      </c>
      <c r="F140" s="161">
        <v>22074</v>
      </c>
      <c r="G140" s="161">
        <v>20929</v>
      </c>
      <c r="H140" s="162">
        <f t="shared" ref="H140:H147" si="64">IFERROR(G140/F140-1,"-")</f>
        <v>-5.1870979432816933E-2</v>
      </c>
      <c r="I140" s="163">
        <f t="shared" si="63"/>
        <v>0.65866222856237111</v>
      </c>
      <c r="J140" s="162">
        <f t="shared" ref="J140:J147" si="65">G140/G$9</f>
        <v>2.8343562602586119E-2</v>
      </c>
      <c r="K140" s="161">
        <v>57689</v>
      </c>
      <c r="L140" s="161">
        <v>0</v>
      </c>
      <c r="M140" s="161">
        <v>13586</v>
      </c>
      <c r="N140" s="161">
        <v>60071</v>
      </c>
      <c r="O140" s="161">
        <v>68669</v>
      </c>
      <c r="P140" s="162">
        <f t="shared" ref="P140:P147" si="66">IFERROR(O140/N140-1,"-")</f>
        <v>0.14313062875597216</v>
      </c>
      <c r="Q140" s="163">
        <f t="shared" si="42"/>
        <v>0.19033091230563892</v>
      </c>
      <c r="R140" s="162">
        <f t="shared" ref="R140:R147" si="67">O140/O$9</f>
        <v>2.0497266692814719E-2</v>
      </c>
      <c r="S140" s="161">
        <v>70307</v>
      </c>
      <c r="T140" s="161">
        <v>18862</v>
      </c>
      <c r="U140" s="161">
        <v>22202</v>
      </c>
      <c r="V140" s="161">
        <v>82145</v>
      </c>
      <c r="W140" s="161">
        <v>89598</v>
      </c>
      <c r="X140" s="162">
        <f t="shared" ref="X140:X147" si="68">IFERROR(W140/V140-1,"-")</f>
        <v>9.0729807048511857E-2</v>
      </c>
      <c r="Y140" s="163">
        <f t="shared" si="43"/>
        <v>0.27438235168617631</v>
      </c>
      <c r="Z140" s="162">
        <f t="shared" si="62"/>
        <v>1.1949208597703698E-2</v>
      </c>
    </row>
    <row r="141" spans="1:26" x14ac:dyDescent="0.25">
      <c r="A141" s="159" t="s">
        <v>104</v>
      </c>
      <c r="B141" s="160" t="s">
        <v>104</v>
      </c>
      <c r="C141" s="161">
        <v>2167</v>
      </c>
      <c r="D141" s="161">
        <v>0</v>
      </c>
      <c r="E141" s="161">
        <v>1411</v>
      </c>
      <c r="F141" s="161">
        <v>1553</v>
      </c>
      <c r="G141" s="161">
        <v>1880</v>
      </c>
      <c r="H141" s="162">
        <f t="shared" si="64"/>
        <v>0.21056020605280112</v>
      </c>
      <c r="I141" s="163">
        <f t="shared" si="63"/>
        <v>-0.13244116289801566</v>
      </c>
      <c r="J141" s="162">
        <f t="shared" si="65"/>
        <v>2.5460317116375317E-3</v>
      </c>
      <c r="K141" s="161">
        <v>10331</v>
      </c>
      <c r="L141" s="161">
        <v>0</v>
      </c>
      <c r="M141" s="161">
        <v>6291</v>
      </c>
      <c r="N141" s="161">
        <v>11965</v>
      </c>
      <c r="O141" s="161">
        <v>16181</v>
      </c>
      <c r="P141" s="162">
        <f t="shared" si="66"/>
        <v>0.35236105307145849</v>
      </c>
      <c r="Q141" s="163">
        <f t="shared" si="42"/>
        <v>0.5662568967186139</v>
      </c>
      <c r="R141" s="162">
        <f t="shared" si="67"/>
        <v>4.8299272212560971E-3</v>
      </c>
      <c r="S141" s="161">
        <v>12498</v>
      </c>
      <c r="T141" s="161">
        <v>5188</v>
      </c>
      <c r="U141" s="161">
        <v>7702</v>
      </c>
      <c r="V141" s="161">
        <v>13518</v>
      </c>
      <c r="W141" s="161">
        <v>18061</v>
      </c>
      <c r="X141" s="162">
        <f t="shared" si="68"/>
        <v>0.33607042461902648</v>
      </c>
      <c r="Y141" s="163">
        <f t="shared" si="43"/>
        <v>0.44511121779484708</v>
      </c>
      <c r="Z141" s="162">
        <f t="shared" si="62"/>
        <v>4.1452483839074803E-3</v>
      </c>
    </row>
    <row r="142" spans="1:26" x14ac:dyDescent="0.25">
      <c r="A142" s="159" t="s">
        <v>107</v>
      </c>
      <c r="B142" s="160" t="s">
        <v>107</v>
      </c>
      <c r="C142" s="161">
        <v>822</v>
      </c>
      <c r="D142" s="161">
        <v>0</v>
      </c>
      <c r="E142" s="161">
        <v>2188</v>
      </c>
      <c r="F142" s="161">
        <v>5813</v>
      </c>
      <c r="G142" s="161">
        <v>5043</v>
      </c>
      <c r="H142" s="162">
        <f t="shared" si="64"/>
        <v>-0.13246172372269049</v>
      </c>
      <c r="I142" s="163">
        <f t="shared" si="63"/>
        <v>5.1350364963503647</v>
      </c>
      <c r="J142" s="162">
        <f t="shared" si="65"/>
        <v>6.8295946392489745E-3</v>
      </c>
      <c r="K142" s="161">
        <v>15318</v>
      </c>
      <c r="L142" s="161">
        <v>0</v>
      </c>
      <c r="M142" s="161">
        <v>10850</v>
      </c>
      <c r="N142" s="161">
        <v>17158</v>
      </c>
      <c r="O142" s="161">
        <v>15976</v>
      </c>
      <c r="P142" s="162">
        <f t="shared" si="66"/>
        <v>-6.8889147919337868E-2</v>
      </c>
      <c r="Q142" s="163">
        <f t="shared" si="42"/>
        <v>4.2955999477738649E-2</v>
      </c>
      <c r="R142" s="162">
        <f t="shared" si="67"/>
        <v>4.7687360043747245E-3</v>
      </c>
      <c r="S142" s="161">
        <v>16140</v>
      </c>
      <c r="T142" s="161">
        <v>5864</v>
      </c>
      <c r="U142" s="161">
        <v>13038</v>
      </c>
      <c r="V142" s="161">
        <v>22971</v>
      </c>
      <c r="W142" s="161">
        <v>21019</v>
      </c>
      <c r="X142" s="162">
        <f t="shared" si="68"/>
        <v>-8.4976709764485681E-2</v>
      </c>
      <c r="Y142" s="163">
        <f t="shared" si="43"/>
        <v>0.30229244114002474</v>
      </c>
      <c r="Z142" s="162">
        <f t="shared" si="62"/>
        <v>7.0171057425844887E-3</v>
      </c>
    </row>
    <row r="143" spans="1:26" x14ac:dyDescent="0.25">
      <c r="A143" s="159" t="s">
        <v>114</v>
      </c>
      <c r="B143" s="160" t="s">
        <v>114</v>
      </c>
      <c r="C143" s="161">
        <v>514</v>
      </c>
      <c r="D143" s="161">
        <v>0</v>
      </c>
      <c r="E143" s="161">
        <v>2549</v>
      </c>
      <c r="F143" s="161">
        <v>4370</v>
      </c>
      <c r="G143" s="161">
        <v>3569</v>
      </c>
      <c r="H143" s="162">
        <f t="shared" si="64"/>
        <v>-0.18329519450800913</v>
      </c>
      <c r="I143" s="163">
        <f t="shared" si="63"/>
        <v>5.9435797665369652</v>
      </c>
      <c r="J143" s="162">
        <f t="shared" si="65"/>
        <v>4.8333974355501868E-3</v>
      </c>
      <c r="K143" s="161">
        <v>1966</v>
      </c>
      <c r="L143" s="161">
        <v>0</v>
      </c>
      <c r="M143" s="161">
        <v>1210</v>
      </c>
      <c r="N143" s="161">
        <v>3896</v>
      </c>
      <c r="O143" s="161">
        <v>3738</v>
      </c>
      <c r="P143" s="162">
        <f t="shared" si="66"/>
        <v>-4.0554414784394255E-2</v>
      </c>
      <c r="Q143" s="163">
        <f t="shared" si="42"/>
        <v>0.90132248219735511</v>
      </c>
      <c r="R143" s="162">
        <f t="shared" si="67"/>
        <v>1.1157696034271858E-3</v>
      </c>
      <c r="S143" s="161">
        <v>2480</v>
      </c>
      <c r="T143" s="161">
        <v>782</v>
      </c>
      <c r="U143" s="161">
        <v>3759</v>
      </c>
      <c r="V143" s="161">
        <v>8266</v>
      </c>
      <c r="W143" s="161">
        <v>7307</v>
      </c>
      <c r="X143" s="162">
        <f t="shared" si="68"/>
        <v>-0.11601742075973864</v>
      </c>
      <c r="Y143" s="163">
        <f t="shared" si="43"/>
        <v>1.9463709677419354</v>
      </c>
      <c r="Z143" s="162">
        <f t="shared" si="62"/>
        <v>2.0231094099075848E-3</v>
      </c>
    </row>
    <row r="144" spans="1:26" x14ac:dyDescent="0.25">
      <c r="A144" s="159" t="s">
        <v>110</v>
      </c>
      <c r="B144" s="160" t="s">
        <v>110</v>
      </c>
      <c r="C144" s="161">
        <v>228</v>
      </c>
      <c r="D144" s="161">
        <v>0</v>
      </c>
      <c r="E144" s="161">
        <v>902</v>
      </c>
      <c r="F144" s="161">
        <v>435</v>
      </c>
      <c r="G144" s="161">
        <v>1205</v>
      </c>
      <c r="H144" s="162">
        <f t="shared" si="64"/>
        <v>1.7701149425287355</v>
      </c>
      <c r="I144" s="163">
        <f t="shared" si="63"/>
        <v>4.2850877192982457</v>
      </c>
      <c r="J144" s="162">
        <f t="shared" si="65"/>
        <v>1.6318979853846946E-3</v>
      </c>
      <c r="K144" s="161">
        <v>3291</v>
      </c>
      <c r="L144" s="161">
        <v>0</v>
      </c>
      <c r="M144" s="161">
        <v>1918</v>
      </c>
      <c r="N144" s="161">
        <v>3253</v>
      </c>
      <c r="O144" s="161">
        <v>3495</v>
      </c>
      <c r="P144" s="162">
        <f t="shared" si="66"/>
        <v>7.4392868121733846E-2</v>
      </c>
      <c r="Q144" s="163">
        <f t="shared" si="42"/>
        <v>6.1987237921604432E-2</v>
      </c>
      <c r="R144" s="162">
        <f t="shared" si="67"/>
        <v>1.043235624392192E-3</v>
      </c>
      <c r="S144" s="161">
        <v>3519</v>
      </c>
      <c r="T144" s="161">
        <v>1676</v>
      </c>
      <c r="U144" s="161">
        <v>2820</v>
      </c>
      <c r="V144" s="161">
        <v>3688</v>
      </c>
      <c r="W144" s="161">
        <v>4700</v>
      </c>
      <c r="X144" s="162">
        <f t="shared" si="68"/>
        <v>0.27440347071583515</v>
      </c>
      <c r="Y144" s="163">
        <f t="shared" si="43"/>
        <v>0.33560670645069623</v>
      </c>
      <c r="Z144" s="162">
        <f t="shared" si="62"/>
        <v>1.5177357105451955E-3</v>
      </c>
    </row>
    <row r="145" spans="1:26" x14ac:dyDescent="0.25">
      <c r="A145" s="159" t="s">
        <v>119</v>
      </c>
      <c r="B145" s="160" t="s">
        <v>119</v>
      </c>
      <c r="C145" s="161">
        <v>356</v>
      </c>
      <c r="D145" s="161">
        <v>0</v>
      </c>
      <c r="E145" s="161">
        <v>93</v>
      </c>
      <c r="F145" s="161">
        <v>79</v>
      </c>
      <c r="G145" s="161">
        <v>139</v>
      </c>
      <c r="H145" s="162">
        <f t="shared" si="64"/>
        <v>0.759493670886076</v>
      </c>
      <c r="I145" s="163">
        <f t="shared" si="63"/>
        <v>-0.6095505617977528</v>
      </c>
      <c r="J145" s="162">
        <f t="shared" si="65"/>
        <v>1.882438339987324E-4</v>
      </c>
      <c r="K145" s="161">
        <v>1180</v>
      </c>
      <c r="L145" s="161">
        <v>0</v>
      </c>
      <c r="M145" s="161">
        <v>1104</v>
      </c>
      <c r="N145" s="161">
        <v>2826</v>
      </c>
      <c r="O145" s="161">
        <v>3106</v>
      </c>
      <c r="P145" s="162">
        <f t="shared" si="66"/>
        <v>9.9079971691436564E-2</v>
      </c>
      <c r="Q145" s="163">
        <f t="shared" si="42"/>
        <v>1.6322033898305084</v>
      </c>
      <c r="R145" s="162">
        <f t="shared" si="67"/>
        <v>9.2712155918802535E-4</v>
      </c>
      <c r="S145" s="161">
        <v>1536</v>
      </c>
      <c r="T145" s="161">
        <v>1597</v>
      </c>
      <c r="U145" s="161">
        <v>1197</v>
      </c>
      <c r="V145" s="161">
        <v>2905</v>
      </c>
      <c r="W145" s="161">
        <v>3245</v>
      </c>
      <c r="X145" s="162">
        <f t="shared" si="68"/>
        <v>0.11703958691910499</v>
      </c>
      <c r="Y145" s="163">
        <f t="shared" si="43"/>
        <v>1.1126302083333335</v>
      </c>
      <c r="Z145" s="162">
        <f t="shared" si="62"/>
        <v>6.4423037075269469E-4</v>
      </c>
    </row>
    <row r="146" spans="1:26" x14ac:dyDescent="0.25">
      <c r="A146" s="159" t="s">
        <v>122</v>
      </c>
      <c r="B146" s="160" t="s">
        <v>122</v>
      </c>
      <c r="C146" s="161">
        <v>532</v>
      </c>
      <c r="D146" s="161">
        <v>0</v>
      </c>
      <c r="E146" s="161">
        <v>75</v>
      </c>
      <c r="F146" s="161">
        <v>49</v>
      </c>
      <c r="G146" s="161">
        <v>93</v>
      </c>
      <c r="H146" s="162">
        <f t="shared" si="64"/>
        <v>0.8979591836734695</v>
      </c>
      <c r="I146" s="163">
        <f t="shared" si="63"/>
        <v>-0.82518796992481203</v>
      </c>
      <c r="J146" s="162">
        <f t="shared" si="65"/>
        <v>1.2594731339483534E-4</v>
      </c>
      <c r="K146" s="161">
        <v>3806</v>
      </c>
      <c r="L146" s="161">
        <v>0</v>
      </c>
      <c r="M146" s="161">
        <v>715</v>
      </c>
      <c r="N146" s="161">
        <v>1637</v>
      </c>
      <c r="O146" s="161">
        <v>2212</v>
      </c>
      <c r="P146" s="162">
        <f t="shared" si="66"/>
        <v>0.35125229077580933</v>
      </c>
      <c r="Q146" s="163">
        <f t="shared" si="42"/>
        <v>-0.41881240147136101</v>
      </c>
      <c r="R146" s="162">
        <f t="shared" si="67"/>
        <v>6.6026815483706124E-4</v>
      </c>
      <c r="S146" s="161">
        <v>4338</v>
      </c>
      <c r="T146" s="161">
        <v>3384</v>
      </c>
      <c r="U146" s="161">
        <v>790</v>
      </c>
      <c r="V146" s="161">
        <v>1686</v>
      </c>
      <c r="W146" s="161">
        <v>2305</v>
      </c>
      <c r="X146" s="162">
        <f t="shared" si="68"/>
        <v>0.36714116251482798</v>
      </c>
      <c r="Y146" s="163">
        <f t="shared" si="43"/>
        <v>-0.46864914707238359</v>
      </c>
      <c r="Z146" s="162">
        <f t="shared" si="62"/>
        <v>4.2518128061372497E-4</v>
      </c>
    </row>
    <row r="147" spans="1:26" x14ac:dyDescent="0.25">
      <c r="A147" s="165" t="s">
        <v>136</v>
      </c>
      <c r="B147" s="166" t="s">
        <v>136</v>
      </c>
      <c r="C147" s="167">
        <f>C139-SUM(C140:C146)</f>
        <v>4306</v>
      </c>
      <c r="D147" s="167">
        <f>D139-SUM(D140:D146)</f>
        <v>0</v>
      </c>
      <c r="E147" s="167">
        <f>E139-SUM(E140:E146)</f>
        <v>4064</v>
      </c>
      <c r="F147" s="167">
        <f>F139-SUM(F140:F146)</f>
        <v>7526</v>
      </c>
      <c r="G147" s="167">
        <f>G139-SUM(G140:G146)</f>
        <v>8151</v>
      </c>
      <c r="H147" s="168">
        <f t="shared" si="64"/>
        <v>8.3045442466117558E-2</v>
      </c>
      <c r="I147" s="169">
        <f t="shared" si="63"/>
        <v>0.89294008360427313</v>
      </c>
      <c r="J147" s="168">
        <f t="shared" si="65"/>
        <v>1.103867259657315E-2</v>
      </c>
      <c r="K147" s="167">
        <f>K139-SUM(K140:K146)</f>
        <v>29300</v>
      </c>
      <c r="L147" s="167">
        <f>L139-SUM(L140:L146)</f>
        <v>0</v>
      </c>
      <c r="M147" s="167">
        <f>M139-SUM(M140:M146)</f>
        <v>23248</v>
      </c>
      <c r="N147" s="167">
        <f>N139-SUM(N140:N146)</f>
        <v>47264</v>
      </c>
      <c r="O147" s="167">
        <f>O139-SUM(O140:O146)</f>
        <v>51497</v>
      </c>
      <c r="P147" s="168">
        <f t="shared" si="66"/>
        <v>8.9560765064319536E-2</v>
      </c>
      <c r="Q147" s="169">
        <f t="shared" si="42"/>
        <v>0.75757679180887383</v>
      </c>
      <c r="R147" s="168">
        <f t="shared" si="67"/>
        <v>1.5371532174341836E-2</v>
      </c>
      <c r="S147" s="167">
        <f>S139-SUM(S140:S146)</f>
        <v>33606</v>
      </c>
      <c r="T147" s="167">
        <f>T139-SUM(T140:T146)</f>
        <v>17310</v>
      </c>
      <c r="U147" s="167">
        <f>U139-SUM(U140:U146)</f>
        <v>27312</v>
      </c>
      <c r="V147" s="167">
        <f>V139-SUM(V140:V146)</f>
        <v>54790</v>
      </c>
      <c r="W147" s="167">
        <f>W139-SUM(W140:W146)</f>
        <v>59648</v>
      </c>
      <c r="X147" s="168">
        <f t="shared" si="68"/>
        <v>8.866581492973169E-2</v>
      </c>
      <c r="Y147" s="169">
        <f t="shared" si="43"/>
        <v>0.77492114503362486</v>
      </c>
      <c r="Z147" s="168">
        <f t="shared" si="62"/>
        <v>1.4699431817876021E-2</v>
      </c>
    </row>
    <row r="148" spans="1:26" x14ac:dyDescent="0.25">
      <c r="A148" s="1"/>
      <c r="B148" s="151" t="s">
        <v>45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59</v>
      </c>
      <c r="C149" s="174">
        <f>C150+C153</f>
        <v>27519</v>
      </c>
      <c r="D149" s="174">
        <f>D150+D153</f>
        <v>11846</v>
      </c>
      <c r="E149" s="174">
        <f>E150+E153</f>
        <v>15189</v>
      </c>
      <c r="F149" s="174">
        <f>F150+F153</f>
        <v>30370</v>
      </c>
      <c r="G149" s="174">
        <f>G150+G153</f>
        <v>30695</v>
      </c>
      <c r="H149" s="175">
        <f>IFERROR(G149/F149-1,"-")</f>
        <v>1.0701350016463662E-2</v>
      </c>
      <c r="I149" s="175">
        <f t="shared" si="63"/>
        <v>0.11541117046404303</v>
      </c>
      <c r="J149" s="175">
        <f>G149/G$9</f>
        <v>4.1569384781230873E-2</v>
      </c>
      <c r="K149" s="174">
        <f>K150+K153</f>
        <v>94097</v>
      </c>
      <c r="L149" s="174">
        <f>L150+L153</f>
        <v>30203</v>
      </c>
      <c r="M149" s="174">
        <f>M150+M153</f>
        <v>55599</v>
      </c>
      <c r="N149" s="174">
        <f>N150+N153</f>
        <v>77698</v>
      </c>
      <c r="O149" s="174">
        <f>O150+O153</f>
        <v>83047</v>
      </c>
      <c r="P149" s="175">
        <f>IFERROR(O149/N149-1,"-")</f>
        <v>6.8843470874411228E-2</v>
      </c>
      <c r="Q149" s="175">
        <f t="shared" si="42"/>
        <v>-0.11743201164755523</v>
      </c>
      <c r="R149" s="175">
        <f>O149/O$9</f>
        <v>2.4789009699255616E-2</v>
      </c>
      <c r="S149" s="174">
        <f>S150+S153</f>
        <v>121616</v>
      </c>
      <c r="T149" s="174">
        <f>T150+T153</f>
        <v>42049</v>
      </c>
      <c r="U149" s="174">
        <f>U150+U153</f>
        <v>70788</v>
      </c>
      <c r="V149" s="174">
        <f>V150+V153</f>
        <v>108068</v>
      </c>
      <c r="W149" s="174">
        <f>W150+W153</f>
        <v>113742</v>
      </c>
      <c r="X149" s="175">
        <f>IFERROR(W149/V149-1,"-")</f>
        <v>5.2503978976200072E-2</v>
      </c>
      <c r="Y149" s="175">
        <f t="shared" si="43"/>
        <v>-6.4744770424944087E-2</v>
      </c>
      <c r="Z149" s="175">
        <f t="shared" ref="Z149:Z161" si="69">U149/U$9</f>
        <v>3.8098395559600456E-2</v>
      </c>
    </row>
    <row r="150" spans="1:26" x14ac:dyDescent="0.25">
      <c r="A150" s="1" t="s">
        <v>87</v>
      </c>
      <c r="B150" s="155" t="s">
        <v>88</v>
      </c>
      <c r="C150" s="156">
        <v>17412</v>
      </c>
      <c r="D150" s="156">
        <v>8198</v>
      </c>
      <c r="E150" s="156">
        <v>8139</v>
      </c>
      <c r="F150" s="156">
        <v>18008</v>
      </c>
      <c r="G150" s="156">
        <v>17683</v>
      </c>
      <c r="H150" s="157">
        <f>IFERROR(G150/F150-1,"-")</f>
        <v>-1.8047534429142642E-2</v>
      </c>
      <c r="I150" s="158">
        <f t="shared" si="63"/>
        <v>1.5563978865150485E-2</v>
      </c>
      <c r="J150" s="157">
        <f>G150/G$9</f>
        <v>2.3947595083450252E-2</v>
      </c>
      <c r="K150" s="156">
        <v>36028</v>
      </c>
      <c r="L150" s="156">
        <v>13645</v>
      </c>
      <c r="M150" s="156">
        <v>31999</v>
      </c>
      <c r="N150" s="156">
        <v>38624</v>
      </c>
      <c r="O150" s="156">
        <v>38986</v>
      </c>
      <c r="P150" s="157">
        <f>IFERROR(O150/N150-1,"-")</f>
        <v>9.3724109362054442E-3</v>
      </c>
      <c r="Q150" s="158">
        <f t="shared" si="42"/>
        <v>8.2102808926390658E-2</v>
      </c>
      <c r="R150" s="157">
        <f>O150/O$9</f>
        <v>1.1637076982132762E-2</v>
      </c>
      <c r="S150" s="156">
        <v>53440</v>
      </c>
      <c r="T150" s="156">
        <v>21843</v>
      </c>
      <c r="U150" s="156">
        <v>40138</v>
      </c>
      <c r="V150" s="156">
        <v>56632</v>
      </c>
      <c r="W150" s="156">
        <v>56669</v>
      </c>
      <c r="X150" s="157">
        <f>IFERROR(W150/V150-1,"-")</f>
        <v>6.5334086735413521E-4</v>
      </c>
      <c r="Y150" s="158">
        <f t="shared" si="43"/>
        <v>6.0422904191616666E-2</v>
      </c>
      <c r="Z150" s="157">
        <f t="shared" si="69"/>
        <v>2.160243828009328E-2</v>
      </c>
    </row>
    <row r="151" spans="1:26" x14ac:dyDescent="0.25">
      <c r="A151" s="159" t="s">
        <v>94</v>
      </c>
      <c r="B151" s="160" t="s">
        <v>94</v>
      </c>
      <c r="C151" s="161">
        <v>6183</v>
      </c>
      <c r="D151" s="161">
        <v>3239</v>
      </c>
      <c r="E151" s="161">
        <v>4159</v>
      </c>
      <c r="F151" s="161">
        <v>6621</v>
      </c>
      <c r="G151" s="161">
        <v>5819</v>
      </c>
      <c r="H151" s="162">
        <f>IFERROR(G151/F151-1,"-")</f>
        <v>-0.12112973871016464</v>
      </c>
      <c r="I151" s="163">
        <f t="shared" si="63"/>
        <v>-5.8871098172408209E-2</v>
      </c>
      <c r="J151" s="162">
        <f>G151/G$9</f>
        <v>7.8805098563929765E-3</v>
      </c>
      <c r="K151" s="161">
        <v>26435</v>
      </c>
      <c r="L151" s="161">
        <v>11144</v>
      </c>
      <c r="M151" s="161">
        <v>28141</v>
      </c>
      <c r="N151" s="161">
        <v>34603</v>
      </c>
      <c r="O151" s="161">
        <v>36698</v>
      </c>
      <c r="P151" s="162">
        <f>IFERROR(O151/N151-1,"-")</f>
        <v>6.0543883478311189E-2</v>
      </c>
      <c r="Q151" s="163">
        <f t="shared" ref="Q151:Q161" si="70">IFERROR(O151/K151-1,"-")</f>
        <v>0.38823529411764701</v>
      </c>
      <c r="R151" s="162">
        <f>O151/O$9</f>
        <v>1.095412330298846E-2</v>
      </c>
      <c r="S151" s="161">
        <v>32618</v>
      </c>
      <c r="T151" s="161">
        <v>14383</v>
      </c>
      <c r="U151" s="161">
        <v>32300</v>
      </c>
      <c r="V151" s="161">
        <v>41224</v>
      </c>
      <c r="W151" s="161">
        <v>42517</v>
      </c>
      <c r="X151" s="162">
        <f>IFERROR(W151/V151-1,"-")</f>
        <v>3.1365224141276959E-2</v>
      </c>
      <c r="Y151" s="163">
        <f t="shared" ref="Y151:Y161" si="71">IFERROR(W151/S151-1,"-")</f>
        <v>0.30348273959163663</v>
      </c>
      <c r="Z151" s="162">
        <f t="shared" si="69"/>
        <v>1.7383994131421918E-2</v>
      </c>
    </row>
    <row r="152" spans="1:26" x14ac:dyDescent="0.25">
      <c r="A152" s="159" t="s">
        <v>91</v>
      </c>
      <c r="B152" s="160" t="s">
        <v>91</v>
      </c>
      <c r="C152" s="161">
        <v>11229</v>
      </c>
      <c r="D152" s="161">
        <v>4959</v>
      </c>
      <c r="E152" s="161">
        <v>3980</v>
      </c>
      <c r="F152" s="161">
        <v>11387</v>
      </c>
      <c r="G152" s="161">
        <v>11864</v>
      </c>
      <c r="H152" s="162">
        <f>IFERROR(G152/F152-1,"-")</f>
        <v>4.1889874418196138E-2</v>
      </c>
      <c r="I152" s="163">
        <f t="shared" si="63"/>
        <v>5.6550004452756264E-2</v>
      </c>
      <c r="J152" s="162">
        <f>G152/G$9</f>
        <v>1.6067085227057274E-2</v>
      </c>
      <c r="K152" s="161">
        <v>9593</v>
      </c>
      <c r="L152" s="161">
        <v>2501</v>
      </c>
      <c r="M152" s="161">
        <v>3858</v>
      </c>
      <c r="N152" s="161">
        <v>4021</v>
      </c>
      <c r="O152" s="161">
        <v>2288</v>
      </c>
      <c r="P152" s="162">
        <f>IFERROR(O152/N152-1,"-")</f>
        <v>-0.43098731658791345</v>
      </c>
      <c r="Q152" s="163">
        <f t="shared" si="70"/>
        <v>-0.76149275513395187</v>
      </c>
      <c r="R152" s="162">
        <f>O152/O$9</f>
        <v>6.8295367914430203E-4</v>
      </c>
      <c r="S152" s="161">
        <v>20822</v>
      </c>
      <c r="T152" s="161">
        <v>7460</v>
      </c>
      <c r="U152" s="161">
        <v>7838</v>
      </c>
      <c r="V152" s="161">
        <v>15408</v>
      </c>
      <c r="W152" s="161">
        <v>14152</v>
      </c>
      <c r="X152" s="162">
        <f>IFERROR(W152/V152-1,"-")</f>
        <v>-8.1516095534787114E-2</v>
      </c>
      <c r="Y152" s="163">
        <f t="shared" si="71"/>
        <v>-0.32033426183844016</v>
      </c>
      <c r="Z152" s="162">
        <f t="shared" si="69"/>
        <v>4.2184441486713626E-3</v>
      </c>
    </row>
    <row r="153" spans="1:26" x14ac:dyDescent="0.25">
      <c r="A153" s="1" t="s">
        <v>137</v>
      </c>
      <c r="B153" s="155" t="s">
        <v>98</v>
      </c>
      <c r="C153" s="156">
        <v>10107</v>
      </c>
      <c r="D153" s="156">
        <v>3648</v>
      </c>
      <c r="E153" s="156">
        <v>7050</v>
      </c>
      <c r="F153" s="156">
        <v>12362</v>
      </c>
      <c r="G153" s="156">
        <v>13012</v>
      </c>
      <c r="H153" s="157">
        <f>IFERROR(G153/F153-1,"-")</f>
        <v>5.25804885940786E-2</v>
      </c>
      <c r="I153" s="158">
        <f t="shared" si="63"/>
        <v>0.28742455723755822</v>
      </c>
      <c r="J153" s="157">
        <f>G153/G$9</f>
        <v>1.762178969778062E-2</v>
      </c>
      <c r="K153" s="156">
        <v>58069</v>
      </c>
      <c r="L153" s="156">
        <v>16558</v>
      </c>
      <c r="M153" s="156">
        <v>23600</v>
      </c>
      <c r="N153" s="156">
        <v>39074</v>
      </c>
      <c r="O153" s="156">
        <v>44061</v>
      </c>
      <c r="P153" s="157">
        <f>IFERROR(O153/N153-1,"-")</f>
        <v>0.12762962583815329</v>
      </c>
      <c r="Q153" s="158">
        <f t="shared" si="70"/>
        <v>-0.24123026055210184</v>
      </c>
      <c r="R153" s="157">
        <f>O153/O$9</f>
        <v>1.3151932717122854E-2</v>
      </c>
      <c r="S153" s="156">
        <v>68176</v>
      </c>
      <c r="T153" s="156">
        <v>20206</v>
      </c>
      <c r="U153" s="156">
        <v>30650</v>
      </c>
      <c r="V153" s="156">
        <v>51436</v>
      </c>
      <c r="W153" s="156">
        <v>57073</v>
      </c>
      <c r="X153" s="157">
        <f>IFERROR(W153/V153-1,"-")</f>
        <v>0.10959250330507819</v>
      </c>
      <c r="Y153" s="158">
        <f t="shared" si="71"/>
        <v>-0.16285789720722832</v>
      </c>
      <c r="Z153" s="157">
        <f t="shared" si="69"/>
        <v>1.6495957279507176E-2</v>
      </c>
    </row>
    <row r="154" spans="1:26" x14ac:dyDescent="0.25">
      <c r="A154" s="159" t="s">
        <v>101</v>
      </c>
      <c r="B154" s="160" t="s">
        <v>101</v>
      </c>
      <c r="C154" s="161">
        <v>1074</v>
      </c>
      <c r="D154" s="161">
        <v>434</v>
      </c>
      <c r="E154" s="161">
        <v>401</v>
      </c>
      <c r="F154" s="161">
        <v>974</v>
      </c>
      <c r="G154" s="161">
        <v>983</v>
      </c>
      <c r="H154" s="162">
        <f t="shared" ref="H154:H161" si="72">IFERROR(G154/F154-1,"-")</f>
        <v>9.2402464065708401E-3</v>
      </c>
      <c r="I154" s="163">
        <f t="shared" si="63"/>
        <v>-8.472998137802612E-2</v>
      </c>
      <c r="J154" s="162">
        <f t="shared" ref="J154:J161" si="73">G154/G$9</f>
        <v>1.3312495598615391E-3</v>
      </c>
      <c r="K154" s="161">
        <v>20546</v>
      </c>
      <c r="L154" s="161">
        <v>5335</v>
      </c>
      <c r="M154" s="161">
        <v>5197</v>
      </c>
      <c r="N154" s="161">
        <v>18197</v>
      </c>
      <c r="O154" s="161">
        <v>17767</v>
      </c>
      <c r="P154" s="162">
        <f t="shared" ref="P154:P161" si="74">IFERROR(O154/N154-1,"-")</f>
        <v>-2.3630268725614134E-2</v>
      </c>
      <c r="Q154" s="163">
        <f t="shared" si="70"/>
        <v>-0.13525747104059183</v>
      </c>
      <c r="R154" s="162">
        <f t="shared" ref="R154:R161" si="75">O154/O$9</f>
        <v>5.3033382942993066E-3</v>
      </c>
      <c r="S154" s="161">
        <v>21620</v>
      </c>
      <c r="T154" s="161">
        <v>5769</v>
      </c>
      <c r="U154" s="161">
        <v>5598</v>
      </c>
      <c r="V154" s="161">
        <v>19171</v>
      </c>
      <c r="W154" s="161">
        <v>18750</v>
      </c>
      <c r="X154" s="162">
        <f t="shared" ref="X154:X161" si="76">IFERROR(W154/V154-1,"-")</f>
        <v>-2.1960252464660157E-2</v>
      </c>
      <c r="Y154" s="163">
        <f t="shared" si="71"/>
        <v>-0.13274745605920446</v>
      </c>
      <c r="Z154" s="162">
        <f t="shared" si="69"/>
        <v>3.0128668466780158E-3</v>
      </c>
    </row>
    <row r="155" spans="1:26" x14ac:dyDescent="0.25">
      <c r="A155" s="159" t="s">
        <v>104</v>
      </c>
      <c r="B155" s="160" t="s">
        <v>104</v>
      </c>
      <c r="C155" s="161">
        <v>1972</v>
      </c>
      <c r="D155" s="161">
        <v>651</v>
      </c>
      <c r="E155" s="161">
        <v>1400</v>
      </c>
      <c r="F155" s="161">
        <v>2438</v>
      </c>
      <c r="G155" s="161">
        <v>2568</v>
      </c>
      <c r="H155" s="162">
        <f t="shared" si="72"/>
        <v>5.3322395406070644E-2</v>
      </c>
      <c r="I155" s="163">
        <f t="shared" si="63"/>
        <v>0.30223123732251511</v>
      </c>
      <c r="J155" s="162">
        <f t="shared" si="73"/>
        <v>3.4777709763219051E-3</v>
      </c>
      <c r="K155" s="161">
        <v>14400</v>
      </c>
      <c r="L155" s="161">
        <v>3972</v>
      </c>
      <c r="M155" s="161">
        <v>6636</v>
      </c>
      <c r="N155" s="161">
        <v>7498</v>
      </c>
      <c r="O155" s="161">
        <v>7764</v>
      </c>
      <c r="P155" s="162">
        <f t="shared" si="74"/>
        <v>3.5476126967191268E-2</v>
      </c>
      <c r="Q155" s="163">
        <f t="shared" si="70"/>
        <v>-0.46083333333333332</v>
      </c>
      <c r="R155" s="162">
        <f t="shared" si="75"/>
        <v>2.3175054042291789E-3</v>
      </c>
      <c r="S155" s="161">
        <v>16372</v>
      </c>
      <c r="T155" s="161">
        <v>4623</v>
      </c>
      <c r="U155" s="161">
        <v>8036</v>
      </c>
      <c r="V155" s="161">
        <v>9936</v>
      </c>
      <c r="W155" s="161">
        <v>10332</v>
      </c>
      <c r="X155" s="162">
        <f t="shared" si="76"/>
        <v>3.9855072463768071E-2</v>
      </c>
      <c r="Y155" s="163">
        <f t="shared" si="71"/>
        <v>-0.36892255069631075</v>
      </c>
      <c r="Z155" s="162">
        <f t="shared" si="69"/>
        <v>4.325008570901131E-3</v>
      </c>
    </row>
    <row r="156" spans="1:26" x14ac:dyDescent="0.25">
      <c r="A156" s="159" t="s">
        <v>107</v>
      </c>
      <c r="B156" s="160" t="s">
        <v>107</v>
      </c>
      <c r="C156" s="161">
        <v>1295</v>
      </c>
      <c r="D156" s="161">
        <v>563</v>
      </c>
      <c r="E156" s="161">
        <v>1370</v>
      </c>
      <c r="F156" s="161">
        <v>2211</v>
      </c>
      <c r="G156" s="161">
        <v>2245</v>
      </c>
      <c r="H156" s="162">
        <f t="shared" si="72"/>
        <v>1.5377657168701875E-2</v>
      </c>
      <c r="I156" s="163">
        <f t="shared" si="63"/>
        <v>0.73359073359073368</v>
      </c>
      <c r="J156" s="162">
        <f t="shared" si="73"/>
        <v>3.0403410599075843E-3</v>
      </c>
      <c r="K156" s="161">
        <v>8444</v>
      </c>
      <c r="L156" s="161">
        <v>1717</v>
      </c>
      <c r="M156" s="161">
        <v>3754</v>
      </c>
      <c r="N156" s="161">
        <v>4261</v>
      </c>
      <c r="O156" s="161">
        <v>7004</v>
      </c>
      <c r="P156" s="162">
        <f t="shared" si="74"/>
        <v>0.6437455996245014</v>
      </c>
      <c r="Q156" s="163">
        <f t="shared" si="70"/>
        <v>-0.17053529133112266</v>
      </c>
      <c r="R156" s="162">
        <f t="shared" si="75"/>
        <v>2.0906501611567705E-3</v>
      </c>
      <c r="S156" s="161">
        <v>9739</v>
      </c>
      <c r="T156" s="161">
        <v>2280</v>
      </c>
      <c r="U156" s="161">
        <v>5124</v>
      </c>
      <c r="V156" s="161">
        <v>6472</v>
      </c>
      <c r="W156" s="161">
        <v>9249</v>
      </c>
      <c r="X156" s="162">
        <f t="shared" si="76"/>
        <v>0.42907911001236099</v>
      </c>
      <c r="Y156" s="163">
        <f t="shared" si="71"/>
        <v>-5.0313173837149616E-2</v>
      </c>
      <c r="Z156" s="162">
        <f t="shared" si="69"/>
        <v>2.7577580783097804E-3</v>
      </c>
    </row>
    <row r="157" spans="1:26" x14ac:dyDescent="0.25">
      <c r="A157" s="159" t="s">
        <v>114</v>
      </c>
      <c r="B157" s="160" t="s">
        <v>114</v>
      </c>
      <c r="C157" s="161">
        <v>534</v>
      </c>
      <c r="D157" s="161">
        <v>250</v>
      </c>
      <c r="E157" s="161">
        <v>317</v>
      </c>
      <c r="F157" s="161">
        <v>761</v>
      </c>
      <c r="G157" s="161">
        <v>634</v>
      </c>
      <c r="H157" s="162">
        <f t="shared" si="72"/>
        <v>-0.16688567674113008</v>
      </c>
      <c r="I157" s="163">
        <f t="shared" si="63"/>
        <v>0.18726591760299627</v>
      </c>
      <c r="J157" s="162">
        <f t="shared" si="73"/>
        <v>8.5860856658414632E-4</v>
      </c>
      <c r="K157" s="161">
        <v>1018</v>
      </c>
      <c r="L157" s="161">
        <v>328</v>
      </c>
      <c r="M157" s="161">
        <v>589</v>
      </c>
      <c r="N157" s="161">
        <v>856</v>
      </c>
      <c r="O157" s="161">
        <v>868</v>
      </c>
      <c r="P157" s="162">
        <f t="shared" si="74"/>
        <v>1.4018691588784993E-2</v>
      </c>
      <c r="Q157" s="163">
        <f t="shared" si="70"/>
        <v>-0.1473477406679764</v>
      </c>
      <c r="R157" s="162">
        <f t="shared" si="75"/>
        <v>2.5909256708796073E-4</v>
      </c>
      <c r="S157" s="161">
        <v>1552</v>
      </c>
      <c r="T157" s="161">
        <v>578</v>
      </c>
      <c r="U157" s="161">
        <v>906</v>
      </c>
      <c r="V157" s="161">
        <v>1617</v>
      </c>
      <c r="W157" s="161">
        <v>1502</v>
      </c>
      <c r="X157" s="162">
        <f t="shared" si="76"/>
        <v>-7.1119356833642566E-2</v>
      </c>
      <c r="Y157" s="163">
        <f t="shared" si="71"/>
        <v>-3.2216494845360821E-2</v>
      </c>
      <c r="Z157" s="162">
        <f t="shared" si="69"/>
        <v>4.8761296232409471E-4</v>
      </c>
    </row>
    <row r="158" spans="1:26" x14ac:dyDescent="0.25">
      <c r="A158" s="159" t="s">
        <v>110</v>
      </c>
      <c r="B158" s="160" t="s">
        <v>110</v>
      </c>
      <c r="C158" s="161">
        <v>433</v>
      </c>
      <c r="D158" s="161">
        <v>236</v>
      </c>
      <c r="E158" s="161">
        <v>351</v>
      </c>
      <c r="F158" s="161">
        <v>597</v>
      </c>
      <c r="G158" s="161">
        <v>569</v>
      </c>
      <c r="H158" s="162">
        <f t="shared" si="72"/>
        <v>-4.6901172529313251E-2</v>
      </c>
      <c r="I158" s="163">
        <f t="shared" si="63"/>
        <v>0.31408775981524251</v>
      </c>
      <c r="J158" s="162">
        <f t="shared" si="73"/>
        <v>7.7058087442646568E-4</v>
      </c>
      <c r="K158" s="161">
        <v>2553</v>
      </c>
      <c r="L158" s="161">
        <v>1262</v>
      </c>
      <c r="M158" s="161">
        <v>1393</v>
      </c>
      <c r="N158" s="161">
        <v>2346</v>
      </c>
      <c r="O158" s="161">
        <v>2305</v>
      </c>
      <c r="P158" s="162">
        <f t="shared" si="74"/>
        <v>-1.7476555839727181E-2</v>
      </c>
      <c r="Q158" s="163">
        <f t="shared" si="70"/>
        <v>-9.7140618879749341E-2</v>
      </c>
      <c r="R158" s="162">
        <f t="shared" si="75"/>
        <v>6.8802807273934269E-4</v>
      </c>
      <c r="S158" s="161">
        <v>2986</v>
      </c>
      <c r="T158" s="161">
        <v>1498</v>
      </c>
      <c r="U158" s="161">
        <v>1744</v>
      </c>
      <c r="V158" s="161">
        <v>2943</v>
      </c>
      <c r="W158" s="161">
        <v>2874</v>
      </c>
      <c r="X158" s="162">
        <f t="shared" si="76"/>
        <v>-2.3445463812436285E-2</v>
      </c>
      <c r="Y158" s="163">
        <f t="shared" si="71"/>
        <v>-3.7508372404554624E-2</v>
      </c>
      <c r="Z158" s="162">
        <f t="shared" si="69"/>
        <v>9.386280422662485E-4</v>
      </c>
    </row>
    <row r="159" spans="1:26" x14ac:dyDescent="0.25">
      <c r="A159" s="159" t="s">
        <v>119</v>
      </c>
      <c r="B159" s="160" t="s">
        <v>119</v>
      </c>
      <c r="C159" s="161">
        <v>159</v>
      </c>
      <c r="D159" s="161">
        <v>58</v>
      </c>
      <c r="E159" s="161">
        <v>71</v>
      </c>
      <c r="F159" s="161">
        <v>195</v>
      </c>
      <c r="G159" s="161">
        <v>156</v>
      </c>
      <c r="H159" s="162">
        <f t="shared" si="72"/>
        <v>-0.19999999999999996</v>
      </c>
      <c r="I159" s="163">
        <f t="shared" si="63"/>
        <v>-1.8867924528301883E-2</v>
      </c>
      <c r="J159" s="162">
        <f t="shared" si="73"/>
        <v>2.1126646117843349E-4</v>
      </c>
      <c r="K159" s="161">
        <v>251</v>
      </c>
      <c r="L159" s="161">
        <v>174</v>
      </c>
      <c r="M159" s="161">
        <v>211</v>
      </c>
      <c r="N159" s="161">
        <v>277</v>
      </c>
      <c r="O159" s="161">
        <v>276</v>
      </c>
      <c r="P159" s="162">
        <f t="shared" si="74"/>
        <v>-3.6101083032491488E-3</v>
      </c>
      <c r="Q159" s="163">
        <f t="shared" si="70"/>
        <v>9.960159362549792E-2</v>
      </c>
      <c r="R159" s="162">
        <f t="shared" si="75"/>
        <v>8.2384272484190284E-5</v>
      </c>
      <c r="S159" s="161">
        <v>410</v>
      </c>
      <c r="T159" s="161">
        <v>232</v>
      </c>
      <c r="U159" s="161">
        <v>282</v>
      </c>
      <c r="V159" s="161">
        <v>472</v>
      </c>
      <c r="W159" s="161">
        <v>432</v>
      </c>
      <c r="X159" s="162">
        <f t="shared" si="76"/>
        <v>-8.4745762711864403E-2</v>
      </c>
      <c r="Y159" s="163">
        <f t="shared" si="71"/>
        <v>5.3658536585365901E-2</v>
      </c>
      <c r="Z159" s="162">
        <f t="shared" si="69"/>
        <v>1.5177357105451955E-4</v>
      </c>
    </row>
    <row r="160" spans="1:26" x14ac:dyDescent="0.25">
      <c r="A160" s="159" t="s">
        <v>122</v>
      </c>
      <c r="B160" s="160" t="s">
        <v>122</v>
      </c>
      <c r="C160" s="161">
        <v>218</v>
      </c>
      <c r="D160" s="161">
        <v>70</v>
      </c>
      <c r="E160" s="161">
        <v>84</v>
      </c>
      <c r="F160" s="161">
        <v>99</v>
      </c>
      <c r="G160" s="161">
        <v>155</v>
      </c>
      <c r="H160" s="162">
        <f t="shared" si="72"/>
        <v>0.56565656565656575</v>
      </c>
      <c r="I160" s="163">
        <f t="shared" si="63"/>
        <v>-0.28899082568807344</v>
      </c>
      <c r="J160" s="162">
        <f t="shared" si="73"/>
        <v>2.0991218899139226E-4</v>
      </c>
      <c r="K160" s="161">
        <v>755</v>
      </c>
      <c r="L160" s="161">
        <v>228</v>
      </c>
      <c r="M160" s="161">
        <v>362</v>
      </c>
      <c r="N160" s="161">
        <v>555</v>
      </c>
      <c r="O160" s="161">
        <v>677</v>
      </c>
      <c r="P160" s="162">
        <f t="shared" si="74"/>
        <v>0.2198198198198198</v>
      </c>
      <c r="Q160" s="163">
        <f t="shared" si="70"/>
        <v>-0.10331125827814569</v>
      </c>
      <c r="R160" s="162">
        <f t="shared" si="75"/>
        <v>2.0208026257897399E-4</v>
      </c>
      <c r="S160" s="161">
        <v>973</v>
      </c>
      <c r="T160" s="161">
        <v>298</v>
      </c>
      <c r="U160" s="161">
        <v>446</v>
      </c>
      <c r="V160" s="161">
        <v>654</v>
      </c>
      <c r="W160" s="161">
        <v>832</v>
      </c>
      <c r="X160" s="162">
        <f t="shared" si="76"/>
        <v>0.27217125382262997</v>
      </c>
      <c r="Y160" s="163">
        <f t="shared" si="71"/>
        <v>-0.14491264131551906</v>
      </c>
      <c r="Z160" s="162">
        <f t="shared" si="69"/>
        <v>2.4003905209331815E-4</v>
      </c>
    </row>
    <row r="161" spans="1:26" x14ac:dyDescent="0.25">
      <c r="A161" s="165" t="s">
        <v>136</v>
      </c>
      <c r="B161" s="166" t="s">
        <v>136</v>
      </c>
      <c r="C161" s="167">
        <f>C153-SUM(C154:C160)</f>
        <v>4422</v>
      </c>
      <c r="D161" s="167">
        <f>D153-SUM(D154:D160)</f>
        <v>1386</v>
      </c>
      <c r="E161" s="167">
        <f>E153-SUM(E154:E160)</f>
        <v>3056</v>
      </c>
      <c r="F161" s="167">
        <f>F153-SUM(F154:F160)</f>
        <v>5087</v>
      </c>
      <c r="G161" s="167">
        <f>G153-SUM(G154:G160)</f>
        <v>5702</v>
      </c>
      <c r="H161" s="168">
        <f t="shared" si="72"/>
        <v>0.12089640259484957</v>
      </c>
      <c r="I161" s="169">
        <f t="shared" si="63"/>
        <v>0.28946178199909545</v>
      </c>
      <c r="J161" s="168">
        <f t="shared" si="73"/>
        <v>7.7220600105091519E-3</v>
      </c>
      <c r="K161" s="167">
        <f>K153-SUM(K154:K160)</f>
        <v>10102</v>
      </c>
      <c r="L161" s="167">
        <f>L153-SUM(L154:L160)</f>
        <v>3542</v>
      </c>
      <c r="M161" s="167">
        <f>M153-SUM(M154:M160)</f>
        <v>5458</v>
      </c>
      <c r="N161" s="167">
        <f>N153-SUM(N154:N160)</f>
        <v>5084</v>
      </c>
      <c r="O161" s="167">
        <f>O153-SUM(O154:O160)</f>
        <v>7400</v>
      </c>
      <c r="P161" s="168">
        <f t="shared" si="74"/>
        <v>0.45554681353265147</v>
      </c>
      <c r="Q161" s="169">
        <f t="shared" si="70"/>
        <v>-0.26747178776479907</v>
      </c>
      <c r="R161" s="168">
        <f t="shared" si="75"/>
        <v>2.2088536825471306E-3</v>
      </c>
      <c r="S161" s="167">
        <f>S153-SUM(S154:S160)</f>
        <v>14524</v>
      </c>
      <c r="T161" s="167">
        <f>T153-SUM(T154:T160)</f>
        <v>4928</v>
      </c>
      <c r="U161" s="167">
        <f>U153-SUM(U154:U160)</f>
        <v>8514</v>
      </c>
      <c r="V161" s="167">
        <f>V153-SUM(V154:V160)</f>
        <v>10171</v>
      </c>
      <c r="W161" s="167">
        <f>W153-SUM(W154:W160)</f>
        <v>13102</v>
      </c>
      <c r="X161" s="168">
        <f t="shared" si="76"/>
        <v>0.28817225444892336</v>
      </c>
      <c r="Y161" s="169">
        <f t="shared" si="71"/>
        <v>-9.7906912696226978E-2</v>
      </c>
      <c r="Z161" s="168">
        <f t="shared" si="69"/>
        <v>4.5822701558800687E-3</v>
      </c>
    </row>
    <row r="162" spans="1:26" ht="6" customHeight="1" x14ac:dyDescent="0.25">
      <c r="C162" s="77"/>
      <c r="D162" s="77"/>
      <c r="E162" s="77"/>
      <c r="F162" s="77"/>
      <c r="G162" s="77"/>
      <c r="H162" s="77"/>
      <c r="K162" s="77"/>
      <c r="L162" s="77"/>
      <c r="M162" s="77"/>
      <c r="N162" s="77"/>
      <c r="O162" s="77"/>
      <c r="P162" s="77"/>
      <c r="S162" s="77"/>
      <c r="T162" s="77"/>
      <c r="U162" s="77"/>
      <c r="V162" s="77"/>
      <c r="W162" s="77"/>
      <c r="X162" s="77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3" t="s">
        <v>30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EF3CA-91B8-405B-84AD-ED928558406F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A731C-A7FD-47E6-A2BE-B71518CA522F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5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5"/>
      <c r="D5" s="265"/>
      <c r="E5" s="265"/>
      <c r="F5" s="265"/>
      <c r="G5" s="265"/>
      <c r="H5" s="265"/>
      <c r="I5" s="265"/>
      <c r="J5" s="265"/>
      <c r="L5" s="265" t="s">
        <v>259</v>
      </c>
      <c r="M5" s="265"/>
      <c r="N5" s="265"/>
      <c r="O5" s="265"/>
      <c r="P5" s="265"/>
      <c r="Q5" s="265"/>
      <c r="R5" s="265"/>
      <c r="S5" s="265"/>
      <c r="T5" s="265"/>
    </row>
    <row r="6" spans="1:20" ht="6" customHeight="1" x14ac:dyDescent="0.25"/>
    <row r="7" spans="1:20" ht="15.75" x14ac:dyDescent="0.25">
      <c r="B7" s="141"/>
      <c r="C7" s="297" t="s">
        <v>35</v>
      </c>
      <c r="D7" s="298"/>
      <c r="E7" s="298"/>
      <c r="F7" s="298"/>
      <c r="G7" s="298"/>
      <c r="H7" s="298"/>
      <c r="I7" s="298"/>
      <c r="J7" s="298"/>
    </row>
    <row r="8" spans="1:20" s="142" customFormat="1" ht="72" customHeight="1" x14ac:dyDescent="0.25">
      <c r="A8"/>
      <c r="B8" s="181"/>
      <c r="C8" s="170" t="s">
        <v>213</v>
      </c>
      <c r="D8" s="170" t="s">
        <v>214</v>
      </c>
      <c r="E8" s="170" t="s">
        <v>215</v>
      </c>
      <c r="F8" s="170" t="s">
        <v>216</v>
      </c>
      <c r="G8" s="170" t="s">
        <v>217</v>
      </c>
      <c r="H8" s="171" t="str">
        <f>CONCATENATE("var. ",RIGHT(G8,2),"/",RIGHT(F8,2))</f>
        <v>var. 24/23</v>
      </c>
      <c r="I8" s="171" t="str">
        <f>CONCATENATE("var. ",RIGHT(G8,2),"/",RIGHT(C8,2))</f>
        <v>var. 24/19</v>
      </c>
      <c r="J8" s="171" t="str">
        <f>CONCATENATE("Cuota s/ total lugares de residencia ",RIGHT(G8,4))</f>
        <v>Cuota s/ total lugares de residencia 2024</v>
      </c>
      <c r="L8" s="181"/>
      <c r="M8" s="170" t="s">
        <v>213</v>
      </c>
      <c r="N8" s="170" t="s">
        <v>214</v>
      </c>
      <c r="O8" s="170" t="s">
        <v>215</v>
      </c>
      <c r="P8" s="170" t="s">
        <v>216</v>
      </c>
      <c r="Q8" s="170" t="s">
        <v>217</v>
      </c>
      <c r="R8" s="171" t="str">
        <f>CONCATENATE("var. ",RIGHT(Q8,2),"/",RIGHT(P8,2))</f>
        <v>var. 24/23</v>
      </c>
      <c r="S8" s="171" t="str">
        <f>CONCATENATE("var. ",RIGHT(Q8,2),"/",RIGHT(M8,2))</f>
        <v>var. 24/19</v>
      </c>
      <c r="T8" s="171" t="str">
        <f>CONCATENATE("Cuota s/ total lugares de residencia ",RIGHT(Q8,4))</f>
        <v>Cuota s/ total lugares de residencia 2024</v>
      </c>
    </row>
    <row r="9" spans="1:20" x14ac:dyDescent="0.25">
      <c r="B9" s="148" t="s">
        <v>35</v>
      </c>
      <c r="C9" s="149"/>
      <c r="D9" s="149"/>
      <c r="E9" s="149"/>
      <c r="F9" s="149"/>
      <c r="G9" s="149"/>
      <c r="H9" s="150"/>
      <c r="I9" s="150"/>
      <c r="J9" s="150"/>
      <c r="L9" s="151" t="s">
        <v>36</v>
      </c>
      <c r="M9" s="172"/>
      <c r="N9" s="172"/>
      <c r="O9" s="172"/>
      <c r="P9" s="172"/>
      <c r="Q9" s="172"/>
      <c r="R9" s="173"/>
      <c r="S9" s="173"/>
      <c r="T9" s="173"/>
    </row>
    <row r="10" spans="1:20" x14ac:dyDescent="0.25">
      <c r="B10" s="152" t="s">
        <v>59</v>
      </c>
      <c r="C10" s="174">
        <v>452504</v>
      </c>
      <c r="D10" s="174">
        <v>126630</v>
      </c>
      <c r="E10" s="174">
        <v>442696</v>
      </c>
      <c r="F10" s="174">
        <v>458991</v>
      </c>
      <c r="G10" s="174">
        <v>524287</v>
      </c>
      <c r="H10" s="175">
        <f t="shared" ref="H10:H22" si="0">IFERROR(G10/F10-1,"-")</f>
        <v>0.1422598700192379</v>
      </c>
      <c r="I10" s="175">
        <f t="shared" ref="I10:I22" si="1">IFERROR(G10/C10-1,"-")</f>
        <v>0.15863506178950915</v>
      </c>
      <c r="J10" s="175">
        <f t="shared" ref="J10:J22" si="2">G10/G$10</f>
        <v>1</v>
      </c>
      <c r="L10" s="152" t="s">
        <v>59</v>
      </c>
      <c r="M10" s="174">
        <v>174128</v>
      </c>
      <c r="N10" s="174">
        <v>46850</v>
      </c>
      <c r="O10" s="174">
        <v>173757</v>
      </c>
      <c r="P10" s="174">
        <v>180265</v>
      </c>
      <c r="Q10" s="174">
        <v>191773</v>
      </c>
      <c r="R10" s="175">
        <f t="shared" ref="R10:R22" si="3">IFERROR(Q10/P10-1,"-")</f>
        <v>6.3839347627104637E-2</v>
      </c>
      <c r="S10" s="175">
        <f t="shared" ref="S10:S22" si="4">IFERROR(Q10/M10-1,"-")</f>
        <v>0.10133350179178535</v>
      </c>
      <c r="T10" s="175">
        <f t="shared" ref="T10:T22" si="5">Q10/Q$10</f>
        <v>1</v>
      </c>
    </row>
    <row r="11" spans="1:20" x14ac:dyDescent="0.25">
      <c r="B11" s="155" t="s">
        <v>88</v>
      </c>
      <c r="C11" s="156">
        <v>106915</v>
      </c>
      <c r="D11" s="156">
        <v>68864</v>
      </c>
      <c r="E11" s="156">
        <v>103104</v>
      </c>
      <c r="F11" s="156">
        <v>94324</v>
      </c>
      <c r="G11" s="156">
        <v>114813</v>
      </c>
      <c r="H11" s="157">
        <f t="shared" si="0"/>
        <v>0.21721937152792492</v>
      </c>
      <c r="I11" s="158">
        <f t="shared" si="1"/>
        <v>7.3871767291773915E-2</v>
      </c>
      <c r="J11" s="157">
        <f t="shared" si="2"/>
        <v>0.21898883626715901</v>
      </c>
      <c r="K11" s="77"/>
      <c r="L11" s="155" t="s">
        <v>88</v>
      </c>
      <c r="M11" s="156">
        <v>22318</v>
      </c>
      <c r="N11" s="156">
        <v>24667</v>
      </c>
      <c r="O11" s="156">
        <v>22911</v>
      </c>
      <c r="P11" s="156">
        <v>16892</v>
      </c>
      <c r="Q11" s="156">
        <v>16677</v>
      </c>
      <c r="R11" s="157">
        <f t="shared" si="3"/>
        <v>-1.2727918541321381E-2</v>
      </c>
      <c r="S11" s="158">
        <f t="shared" si="4"/>
        <v>-0.25275562326373335</v>
      </c>
      <c r="T11" s="157">
        <f t="shared" si="5"/>
        <v>8.6962189672164486E-2</v>
      </c>
    </row>
    <row r="12" spans="1:20" x14ac:dyDescent="0.25">
      <c r="B12" s="160" t="s">
        <v>94</v>
      </c>
      <c r="C12" s="161">
        <v>41939</v>
      </c>
      <c r="D12" s="161">
        <v>45371</v>
      </c>
      <c r="E12" s="161">
        <v>43615</v>
      </c>
      <c r="F12" s="161">
        <v>37537</v>
      </c>
      <c r="G12" s="161">
        <v>47905</v>
      </c>
      <c r="H12" s="162">
        <f t="shared" si="0"/>
        <v>0.27620747529104617</v>
      </c>
      <c r="I12" s="163">
        <f t="shared" si="1"/>
        <v>0.14225422637640373</v>
      </c>
      <c r="J12" s="162">
        <f t="shared" si="2"/>
        <v>9.1371710532589981E-2</v>
      </c>
      <c r="K12" s="77"/>
      <c r="L12" s="160" t="s">
        <v>94</v>
      </c>
      <c r="M12" s="161">
        <v>11507</v>
      </c>
      <c r="N12" s="161">
        <v>14505</v>
      </c>
      <c r="O12" s="161">
        <v>10418</v>
      </c>
      <c r="P12" s="161">
        <v>7310</v>
      </c>
      <c r="Q12" s="161">
        <v>6365</v>
      </c>
      <c r="R12" s="162">
        <f t="shared" si="3"/>
        <v>-0.12927496580027364</v>
      </c>
      <c r="S12" s="163">
        <f t="shared" si="4"/>
        <v>-0.44685843399669767</v>
      </c>
      <c r="T12" s="162">
        <f t="shared" si="5"/>
        <v>3.3190282260797919E-2</v>
      </c>
    </row>
    <row r="13" spans="1:20" x14ac:dyDescent="0.25">
      <c r="B13" s="160" t="s">
        <v>91</v>
      </c>
      <c r="C13" s="161">
        <v>64976</v>
      </c>
      <c r="D13" s="161">
        <v>23493</v>
      </c>
      <c r="E13" s="161">
        <v>59489</v>
      </c>
      <c r="F13" s="161">
        <v>56787</v>
      </c>
      <c r="G13" s="161">
        <v>66908</v>
      </c>
      <c r="H13" s="162">
        <f t="shared" si="0"/>
        <v>0.17822741120326846</v>
      </c>
      <c r="I13" s="163">
        <f t="shared" si="1"/>
        <v>2.9734055651317481E-2</v>
      </c>
      <c r="J13" s="162">
        <f t="shared" si="2"/>
        <v>0.12761712573456904</v>
      </c>
      <c r="K13" s="77"/>
      <c r="L13" s="160" t="s">
        <v>91</v>
      </c>
      <c r="M13" s="161">
        <v>10811</v>
      </c>
      <c r="N13" s="161">
        <v>10162</v>
      </c>
      <c r="O13" s="161">
        <v>12493</v>
      </c>
      <c r="P13" s="161">
        <v>9582</v>
      </c>
      <c r="Q13" s="161">
        <v>10312</v>
      </c>
      <c r="R13" s="162">
        <f t="shared" si="3"/>
        <v>7.6184512627843981E-2</v>
      </c>
      <c r="S13" s="163">
        <f t="shared" si="4"/>
        <v>-4.6156692257885434E-2</v>
      </c>
      <c r="T13" s="162">
        <f>Q13/Q$10</f>
        <v>5.3771907411366567E-2</v>
      </c>
    </row>
    <row r="14" spans="1:20" x14ac:dyDescent="0.25">
      <c r="B14" s="155" t="s">
        <v>98</v>
      </c>
      <c r="C14" s="156">
        <v>345589</v>
      </c>
      <c r="D14" s="156">
        <v>57766</v>
      </c>
      <c r="E14" s="156">
        <v>339592</v>
      </c>
      <c r="F14" s="156">
        <v>364667</v>
      </c>
      <c r="G14" s="156">
        <v>409474</v>
      </c>
      <c r="H14" s="157">
        <f t="shared" si="0"/>
        <v>0.12287100286014363</v>
      </c>
      <c r="I14" s="158">
        <f t="shared" si="1"/>
        <v>0.18485831435607025</v>
      </c>
      <c r="J14" s="157">
        <f t="shared" si="2"/>
        <v>0.78101116373284096</v>
      </c>
      <c r="K14" s="77"/>
      <c r="L14" s="155" t="s">
        <v>98</v>
      </c>
      <c r="M14" s="156">
        <v>151810</v>
      </c>
      <c r="N14" s="156">
        <v>22183</v>
      </c>
      <c r="O14" s="156">
        <v>150846</v>
      </c>
      <c r="P14" s="156">
        <v>163373</v>
      </c>
      <c r="Q14" s="156">
        <v>175096</v>
      </c>
      <c r="R14" s="157">
        <f t="shared" si="3"/>
        <v>7.1756042920188667E-2</v>
      </c>
      <c r="S14" s="158">
        <f t="shared" si="4"/>
        <v>0.15338910480205525</v>
      </c>
      <c r="T14" s="157">
        <f t="shared" si="5"/>
        <v>0.91303781032783549</v>
      </c>
    </row>
    <row r="15" spans="1:20" x14ac:dyDescent="0.25">
      <c r="B15" s="160" t="s">
        <v>101</v>
      </c>
      <c r="C15" s="161">
        <v>180074</v>
      </c>
      <c r="D15" s="161">
        <v>2799</v>
      </c>
      <c r="E15" s="161">
        <v>173101</v>
      </c>
      <c r="F15" s="161">
        <v>191142</v>
      </c>
      <c r="G15" s="161">
        <v>214028</v>
      </c>
      <c r="H15" s="162">
        <f t="shared" si="0"/>
        <v>0.11973297339151001</v>
      </c>
      <c r="I15" s="163">
        <f t="shared" si="1"/>
        <v>0.18855581594233484</v>
      </c>
      <c r="J15" s="162">
        <f t="shared" si="2"/>
        <v>0.40822679181440702</v>
      </c>
      <c r="K15" s="77"/>
      <c r="L15" s="160" t="s">
        <v>101</v>
      </c>
      <c r="M15" s="161">
        <v>79498</v>
      </c>
      <c r="N15" s="161">
        <v>947</v>
      </c>
      <c r="O15" s="161">
        <v>81442</v>
      </c>
      <c r="P15" s="161">
        <v>90898</v>
      </c>
      <c r="Q15" s="161">
        <v>100258</v>
      </c>
      <c r="R15" s="162">
        <f t="shared" si="3"/>
        <v>0.10297256265264365</v>
      </c>
      <c r="S15" s="163">
        <f t="shared" si="4"/>
        <v>0.2611386449973585</v>
      </c>
      <c r="T15" s="162">
        <f t="shared" si="5"/>
        <v>0.52279517971768708</v>
      </c>
    </row>
    <row r="16" spans="1:20" x14ac:dyDescent="0.25">
      <c r="B16" s="160" t="s">
        <v>104</v>
      </c>
      <c r="C16" s="161">
        <v>42928</v>
      </c>
      <c r="D16" s="161">
        <v>7942</v>
      </c>
      <c r="E16" s="161">
        <v>30700</v>
      </c>
      <c r="F16" s="161">
        <v>34040</v>
      </c>
      <c r="G16" s="161">
        <v>36056</v>
      </c>
      <c r="H16" s="162">
        <f t="shared" si="0"/>
        <v>5.9224441833137575E-2</v>
      </c>
      <c r="I16" s="163">
        <f t="shared" si="1"/>
        <v>-0.16008199776369736</v>
      </c>
      <c r="J16" s="162">
        <f t="shared" si="2"/>
        <v>6.8771493475901557E-2</v>
      </c>
      <c r="K16" s="77"/>
      <c r="L16" s="160" t="s">
        <v>104</v>
      </c>
      <c r="M16" s="161">
        <v>20277</v>
      </c>
      <c r="N16" s="161">
        <v>3356</v>
      </c>
      <c r="O16" s="161">
        <v>15556</v>
      </c>
      <c r="P16" s="161">
        <v>16956</v>
      </c>
      <c r="Q16" s="161">
        <v>16630</v>
      </c>
      <c r="R16" s="162">
        <f t="shared" si="3"/>
        <v>-1.9226232602028825E-2</v>
      </c>
      <c r="S16" s="163">
        <f t="shared" si="4"/>
        <v>-0.17985895349410663</v>
      </c>
      <c r="T16" s="162">
        <f t="shared" si="5"/>
        <v>8.6717108247772109E-2</v>
      </c>
    </row>
    <row r="17" spans="2:24" x14ac:dyDescent="0.25">
      <c r="B17" s="160" t="s">
        <v>107</v>
      </c>
      <c r="C17" s="161">
        <v>16992</v>
      </c>
      <c r="D17" s="161">
        <v>11215</v>
      </c>
      <c r="E17" s="161">
        <v>20452</v>
      </c>
      <c r="F17" s="161">
        <v>20168</v>
      </c>
      <c r="G17" s="161">
        <v>23282</v>
      </c>
      <c r="H17" s="162">
        <f t="shared" si="0"/>
        <v>0.15440301467671569</v>
      </c>
      <c r="I17" s="163">
        <f t="shared" si="1"/>
        <v>0.37017419962335207</v>
      </c>
      <c r="J17" s="162">
        <f t="shared" si="2"/>
        <v>4.4406975568724763E-2</v>
      </c>
      <c r="K17" s="77"/>
      <c r="L17" s="160" t="s">
        <v>107</v>
      </c>
      <c r="M17" s="161">
        <v>5952</v>
      </c>
      <c r="N17" s="161">
        <v>3626</v>
      </c>
      <c r="O17" s="161">
        <v>6804</v>
      </c>
      <c r="P17" s="161">
        <v>6506</v>
      </c>
      <c r="Q17" s="161">
        <v>5838</v>
      </c>
      <c r="R17" s="162">
        <f t="shared" si="3"/>
        <v>-0.10267445434983091</v>
      </c>
      <c r="S17" s="163">
        <f t="shared" si="4"/>
        <v>-1.9153225806451624E-2</v>
      </c>
      <c r="T17" s="162">
        <f t="shared" si="5"/>
        <v>3.0442241608568465E-2</v>
      </c>
    </row>
    <row r="18" spans="2:24" x14ac:dyDescent="0.25">
      <c r="B18" s="160" t="s">
        <v>114</v>
      </c>
      <c r="C18" s="161">
        <v>15053</v>
      </c>
      <c r="D18" s="161">
        <v>1800</v>
      </c>
      <c r="E18" s="161">
        <v>21965</v>
      </c>
      <c r="F18" s="161">
        <v>17389</v>
      </c>
      <c r="G18" s="161">
        <v>19718</v>
      </c>
      <c r="H18" s="162">
        <f t="shared" si="0"/>
        <v>0.13393524642015064</v>
      </c>
      <c r="I18" s="163">
        <f t="shared" si="1"/>
        <v>0.30990500232511797</v>
      </c>
      <c r="J18" s="162">
        <f t="shared" si="2"/>
        <v>3.7609172075599814E-2</v>
      </c>
      <c r="K18" s="77"/>
      <c r="L18" s="160" t="s">
        <v>114</v>
      </c>
      <c r="M18" s="161">
        <v>7176</v>
      </c>
      <c r="N18" s="161">
        <v>802</v>
      </c>
      <c r="O18" s="161">
        <v>10442</v>
      </c>
      <c r="P18" s="161">
        <v>8681</v>
      </c>
      <c r="Q18" s="161">
        <v>8885</v>
      </c>
      <c r="R18" s="162">
        <f t="shared" si="3"/>
        <v>2.3499596820642843E-2</v>
      </c>
      <c r="S18" s="163">
        <f t="shared" si="4"/>
        <v>0.23815496098104805</v>
      </c>
      <c r="T18" s="162">
        <f t="shared" si="5"/>
        <v>4.6330818206942584E-2</v>
      </c>
    </row>
    <row r="19" spans="2:24" x14ac:dyDescent="0.25">
      <c r="B19" s="160" t="s">
        <v>110</v>
      </c>
      <c r="C19" s="161">
        <v>10455</v>
      </c>
      <c r="D19" s="161">
        <v>4175</v>
      </c>
      <c r="E19" s="161">
        <v>11030</v>
      </c>
      <c r="F19" s="161">
        <v>13476</v>
      </c>
      <c r="G19" s="161">
        <v>13485</v>
      </c>
      <c r="H19" s="162">
        <f t="shared" si="0"/>
        <v>6.6785396260016228E-4</v>
      </c>
      <c r="I19" s="163">
        <f t="shared" si="1"/>
        <v>0.2898134863701578</v>
      </c>
      <c r="J19" s="162">
        <f t="shared" si="2"/>
        <v>2.5720645371714347E-2</v>
      </c>
      <c r="K19" s="77"/>
      <c r="L19" s="160" t="s">
        <v>110</v>
      </c>
      <c r="M19" s="161">
        <v>5712</v>
      </c>
      <c r="N19" s="161">
        <v>2421</v>
      </c>
      <c r="O19" s="161">
        <v>6603</v>
      </c>
      <c r="P19" s="161">
        <v>7452</v>
      </c>
      <c r="Q19" s="161">
        <v>6962</v>
      </c>
      <c r="R19" s="162">
        <f t="shared" si="3"/>
        <v>-6.5754159957058467E-2</v>
      </c>
      <c r="S19" s="163">
        <f t="shared" si="4"/>
        <v>0.21883753501400571</v>
      </c>
      <c r="T19" s="162">
        <f t="shared" si="5"/>
        <v>3.6303337800420291E-2</v>
      </c>
    </row>
    <row r="20" spans="2:24" x14ac:dyDescent="0.25">
      <c r="B20" s="160" t="s">
        <v>119</v>
      </c>
      <c r="C20" s="161">
        <v>3787</v>
      </c>
      <c r="D20" s="161">
        <v>109</v>
      </c>
      <c r="E20" s="161">
        <v>1268</v>
      </c>
      <c r="F20" s="161">
        <v>1329</v>
      </c>
      <c r="G20" s="161">
        <v>1674</v>
      </c>
      <c r="H20" s="162">
        <f t="shared" si="0"/>
        <v>0.25959367945823919</v>
      </c>
      <c r="I20" s="163">
        <f t="shared" si="1"/>
        <v>-0.55796144705571693</v>
      </c>
      <c r="J20" s="162">
        <f t="shared" si="2"/>
        <v>3.1929077013162638E-3</v>
      </c>
      <c r="K20" s="77"/>
      <c r="L20" s="160" t="s">
        <v>119</v>
      </c>
      <c r="M20" s="161">
        <v>2710</v>
      </c>
      <c r="N20" s="161">
        <v>31</v>
      </c>
      <c r="O20" s="161">
        <v>589</v>
      </c>
      <c r="P20" s="161">
        <v>533</v>
      </c>
      <c r="Q20" s="161">
        <v>768</v>
      </c>
      <c r="R20" s="162">
        <f t="shared" si="3"/>
        <v>0.44090056285178236</v>
      </c>
      <c r="S20" s="163">
        <f t="shared" si="4"/>
        <v>-0.71660516605166058</v>
      </c>
      <c r="T20" s="162">
        <f t="shared" si="5"/>
        <v>4.0047347645393253E-3</v>
      </c>
    </row>
    <row r="21" spans="2:24" x14ac:dyDescent="0.25">
      <c r="B21" s="160" t="s">
        <v>122</v>
      </c>
      <c r="C21" s="161">
        <v>1452</v>
      </c>
      <c r="D21" s="161">
        <v>247</v>
      </c>
      <c r="E21" s="161">
        <v>569</v>
      </c>
      <c r="F21" s="161">
        <v>1057</v>
      </c>
      <c r="G21" s="161">
        <v>607</v>
      </c>
      <c r="H21" s="162">
        <f t="shared" si="0"/>
        <v>-0.42573320719016083</v>
      </c>
      <c r="I21" s="163">
        <f t="shared" si="1"/>
        <v>-0.58195592286501374</v>
      </c>
      <c r="J21" s="162">
        <f t="shared" si="2"/>
        <v>1.1577628283745353E-3</v>
      </c>
      <c r="K21" s="77"/>
      <c r="L21" s="160" t="s">
        <v>122</v>
      </c>
      <c r="M21" s="161">
        <v>768</v>
      </c>
      <c r="N21" s="161">
        <v>42</v>
      </c>
      <c r="O21" s="161">
        <v>272</v>
      </c>
      <c r="P21" s="161">
        <v>386</v>
      </c>
      <c r="Q21" s="161">
        <v>210</v>
      </c>
      <c r="R21" s="162">
        <f t="shared" si="3"/>
        <v>-0.45595854922279788</v>
      </c>
      <c r="S21" s="163">
        <f t="shared" si="4"/>
        <v>-0.7265625</v>
      </c>
      <c r="T21" s="162">
        <f t="shared" si="5"/>
        <v>1.0950446621787217E-3</v>
      </c>
    </row>
    <row r="22" spans="2:24" x14ac:dyDescent="0.25">
      <c r="B22" s="166" t="s">
        <v>136</v>
      </c>
      <c r="C22" s="167">
        <f>C14-SUM(C15:C21)</f>
        <v>74848</v>
      </c>
      <c r="D22" s="167">
        <f>D14-SUM(D15:D21)</f>
        <v>29479</v>
      </c>
      <c r="E22" s="167">
        <f>E14-SUM(E15:E21)</f>
        <v>80507</v>
      </c>
      <c r="F22" s="167">
        <f>F14-SUM(F15:F21)</f>
        <v>86066</v>
      </c>
      <c r="G22" s="167">
        <f>G14-SUM(G15:G21)</f>
        <v>100624</v>
      </c>
      <c r="H22" s="168">
        <f t="shared" si="0"/>
        <v>0.16914925754653409</v>
      </c>
      <c r="I22" s="169">
        <f t="shared" si="1"/>
        <v>0.34437793929029503</v>
      </c>
      <c r="J22" s="168">
        <f t="shared" si="2"/>
        <v>0.1919254148968027</v>
      </c>
      <c r="K22" s="77"/>
      <c r="L22" s="166" t="s">
        <v>136</v>
      </c>
      <c r="M22" s="167">
        <f>M14-SUM(M15:M21)</f>
        <v>29717</v>
      </c>
      <c r="N22" s="167">
        <f>N14-SUM(N15:N21)</f>
        <v>10958</v>
      </c>
      <c r="O22" s="167">
        <f>O14-SUM(O15:O21)</f>
        <v>29138</v>
      </c>
      <c r="P22" s="167">
        <f>P14-SUM(P15:P21)</f>
        <v>31961</v>
      </c>
      <c r="Q22" s="167">
        <f>Q14-SUM(Q15:Q21)</f>
        <v>35545</v>
      </c>
      <c r="R22" s="168">
        <f t="shared" si="3"/>
        <v>0.11213666656237287</v>
      </c>
      <c r="S22" s="169">
        <f t="shared" si="4"/>
        <v>0.19611670087828514</v>
      </c>
      <c r="T22" s="168">
        <f t="shared" si="5"/>
        <v>0.18534934531972697</v>
      </c>
    </row>
    <row r="23" spans="2:24" x14ac:dyDescent="0.25">
      <c r="B23" s="151" t="s">
        <v>36</v>
      </c>
      <c r="C23" s="172"/>
      <c r="D23" s="172"/>
      <c r="E23" s="172"/>
      <c r="F23" s="172"/>
      <c r="G23" s="172"/>
      <c r="H23" s="173"/>
      <c r="I23" s="173"/>
      <c r="J23" s="173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2:24" x14ac:dyDescent="0.25">
      <c r="B24" s="152" t="s">
        <v>59</v>
      </c>
      <c r="C24" s="174">
        <v>174128</v>
      </c>
      <c r="D24" s="174">
        <v>46850</v>
      </c>
      <c r="E24" s="174">
        <v>173757</v>
      </c>
      <c r="F24" s="174">
        <v>180265</v>
      </c>
      <c r="G24" s="174">
        <v>191773</v>
      </c>
      <c r="H24" s="175">
        <f t="shared" ref="H24:H36" si="6">IFERROR(G24/F24-1,"-")</f>
        <v>6.3839347627104637E-2</v>
      </c>
      <c r="I24" s="175">
        <f t="shared" ref="I24:I36" si="7">IFERROR(G24/C24-1,"-")</f>
        <v>0.10133350179178535</v>
      </c>
      <c r="J24" s="175">
        <f t="shared" ref="J24:J36" si="8">G24/G$10</f>
        <v>0.36577866702779205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2:24" x14ac:dyDescent="0.25">
      <c r="B25" s="155" t="s">
        <v>88</v>
      </c>
      <c r="C25" s="156">
        <v>22318</v>
      </c>
      <c r="D25" s="156">
        <v>24667</v>
      </c>
      <c r="E25" s="156">
        <v>22911</v>
      </c>
      <c r="F25" s="156">
        <v>16892</v>
      </c>
      <c r="G25" s="156">
        <v>16677</v>
      </c>
      <c r="H25" s="157">
        <f t="shared" si="6"/>
        <v>-1.2727918541321381E-2</v>
      </c>
      <c r="I25" s="158">
        <f t="shared" si="7"/>
        <v>-0.25275562326373335</v>
      </c>
      <c r="J25" s="157">
        <f t="shared" si="8"/>
        <v>3.1808913820102348E-2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2:24" x14ac:dyDescent="0.25">
      <c r="B26" s="160" t="s">
        <v>94</v>
      </c>
      <c r="C26" s="161">
        <v>11507</v>
      </c>
      <c r="D26" s="161">
        <v>14505</v>
      </c>
      <c r="E26" s="161">
        <v>10418</v>
      </c>
      <c r="F26" s="161">
        <v>7310</v>
      </c>
      <c r="G26" s="161">
        <v>6365</v>
      </c>
      <c r="H26" s="162">
        <f t="shared" si="6"/>
        <v>-0.12927496580027364</v>
      </c>
      <c r="I26" s="163">
        <f t="shared" si="7"/>
        <v>-0.44685843399669767</v>
      </c>
      <c r="J26" s="162">
        <f t="shared" si="8"/>
        <v>1.2140297203630836E-2</v>
      </c>
    </row>
    <row r="27" spans="2:24" x14ac:dyDescent="0.25">
      <c r="B27" s="160" t="s">
        <v>91</v>
      </c>
      <c r="C27" s="161">
        <v>10811</v>
      </c>
      <c r="D27" s="161">
        <v>10162</v>
      </c>
      <c r="E27" s="161">
        <v>12493</v>
      </c>
      <c r="F27" s="161">
        <v>9582</v>
      </c>
      <c r="G27" s="161">
        <v>10312</v>
      </c>
      <c r="H27" s="162">
        <f t="shared" si="6"/>
        <v>7.6184512627843981E-2</v>
      </c>
      <c r="I27" s="163">
        <f t="shared" si="7"/>
        <v>-4.6156692257885434E-2</v>
      </c>
      <c r="J27" s="162">
        <f t="shared" si="8"/>
        <v>1.9668616616471513E-2</v>
      </c>
    </row>
    <row r="28" spans="2:24" x14ac:dyDescent="0.25">
      <c r="B28" s="155" t="s">
        <v>98</v>
      </c>
      <c r="C28" s="156">
        <v>151810</v>
      </c>
      <c r="D28" s="156">
        <v>22183</v>
      </c>
      <c r="E28" s="156">
        <v>150846</v>
      </c>
      <c r="F28" s="156">
        <v>163373</v>
      </c>
      <c r="G28" s="156">
        <v>175096</v>
      </c>
      <c r="H28" s="157">
        <f t="shared" si="6"/>
        <v>7.1756042920188667E-2</v>
      </c>
      <c r="I28" s="158">
        <f t="shared" si="7"/>
        <v>0.15338910480205525</v>
      </c>
      <c r="J28" s="157">
        <f t="shared" si="8"/>
        <v>0.33396975320768968</v>
      </c>
    </row>
    <row r="29" spans="2:24" x14ac:dyDescent="0.25">
      <c r="B29" s="160" t="s">
        <v>101</v>
      </c>
      <c r="C29" s="161">
        <v>79498</v>
      </c>
      <c r="D29" s="161">
        <v>947</v>
      </c>
      <c r="E29" s="161">
        <v>81442</v>
      </c>
      <c r="F29" s="161">
        <v>90898</v>
      </c>
      <c r="G29" s="161">
        <v>100258</v>
      </c>
      <c r="H29" s="162">
        <f t="shared" si="6"/>
        <v>0.10297256265264365</v>
      </c>
      <c r="I29" s="163">
        <f t="shared" si="7"/>
        <v>0.2611386449973585</v>
      </c>
      <c r="J29" s="162">
        <f t="shared" si="8"/>
        <v>0.19122732396569056</v>
      </c>
    </row>
    <row r="30" spans="2:24" x14ac:dyDescent="0.25">
      <c r="B30" s="160" t="s">
        <v>104</v>
      </c>
      <c r="C30" s="161">
        <v>20277</v>
      </c>
      <c r="D30" s="161">
        <v>3356</v>
      </c>
      <c r="E30" s="161">
        <v>15556</v>
      </c>
      <c r="F30" s="161">
        <v>16956</v>
      </c>
      <c r="G30" s="161">
        <v>16630</v>
      </c>
      <c r="H30" s="162">
        <f t="shared" si="6"/>
        <v>-1.9226232602028825E-2</v>
      </c>
      <c r="I30" s="163">
        <f t="shared" si="7"/>
        <v>-0.17985895349410663</v>
      </c>
      <c r="J30" s="162">
        <f t="shared" si="8"/>
        <v>3.1719268263374831E-2</v>
      </c>
    </row>
    <row r="31" spans="2:24" x14ac:dyDescent="0.25">
      <c r="B31" s="160" t="s">
        <v>107</v>
      </c>
      <c r="C31" s="161">
        <v>5952</v>
      </c>
      <c r="D31" s="161">
        <v>3626</v>
      </c>
      <c r="E31" s="161">
        <v>6804</v>
      </c>
      <c r="F31" s="161">
        <v>6506</v>
      </c>
      <c r="G31" s="161">
        <v>5838</v>
      </c>
      <c r="H31" s="162">
        <f t="shared" si="6"/>
        <v>-0.10267445434983091</v>
      </c>
      <c r="I31" s="163">
        <f t="shared" si="7"/>
        <v>-1.9153225806451624E-2</v>
      </c>
      <c r="J31" s="162">
        <f t="shared" si="8"/>
        <v>1.113512255692016E-2</v>
      </c>
    </row>
    <row r="32" spans="2:24" x14ac:dyDescent="0.25">
      <c r="B32" s="160" t="s">
        <v>114</v>
      </c>
      <c r="C32" s="161">
        <v>7176</v>
      </c>
      <c r="D32" s="161">
        <v>802</v>
      </c>
      <c r="E32" s="161">
        <v>10442</v>
      </c>
      <c r="F32" s="161">
        <v>8681</v>
      </c>
      <c r="G32" s="161">
        <v>8885</v>
      </c>
      <c r="H32" s="162">
        <f t="shared" si="6"/>
        <v>2.3499596820642843E-2</v>
      </c>
      <c r="I32" s="163">
        <f t="shared" si="7"/>
        <v>0.23815496098104805</v>
      </c>
      <c r="J32" s="162">
        <f t="shared" si="8"/>
        <v>1.6946824926042416E-2</v>
      </c>
    </row>
    <row r="33" spans="2:10" x14ac:dyDescent="0.25">
      <c r="B33" s="160" t="s">
        <v>110</v>
      </c>
      <c r="C33" s="161">
        <v>5712</v>
      </c>
      <c r="D33" s="161">
        <v>2421</v>
      </c>
      <c r="E33" s="161">
        <v>6603</v>
      </c>
      <c r="F33" s="161">
        <v>7452</v>
      </c>
      <c r="G33" s="161">
        <v>6962</v>
      </c>
      <c r="H33" s="162">
        <f t="shared" si="6"/>
        <v>-6.5754159957058467E-2</v>
      </c>
      <c r="I33" s="163">
        <f t="shared" si="7"/>
        <v>0.21883753501400571</v>
      </c>
      <c r="J33" s="162">
        <f t="shared" si="8"/>
        <v>1.3278986509297389E-2</v>
      </c>
    </row>
    <row r="34" spans="2:10" x14ac:dyDescent="0.25">
      <c r="B34" s="160" t="s">
        <v>119</v>
      </c>
      <c r="C34" s="161">
        <v>2710</v>
      </c>
      <c r="D34" s="161">
        <v>31</v>
      </c>
      <c r="E34" s="161">
        <v>589</v>
      </c>
      <c r="F34" s="161">
        <v>533</v>
      </c>
      <c r="G34" s="161">
        <v>768</v>
      </c>
      <c r="H34" s="162">
        <f t="shared" si="6"/>
        <v>0.44090056285178236</v>
      </c>
      <c r="I34" s="163">
        <f t="shared" si="7"/>
        <v>-0.71660516605166058</v>
      </c>
      <c r="J34" s="162">
        <f t="shared" si="8"/>
        <v>1.4648465439730529E-3</v>
      </c>
    </row>
    <row r="35" spans="2:10" x14ac:dyDescent="0.25">
      <c r="B35" s="160" t="s">
        <v>122</v>
      </c>
      <c r="C35" s="161">
        <v>768</v>
      </c>
      <c r="D35" s="161">
        <v>42</v>
      </c>
      <c r="E35" s="161">
        <v>272</v>
      </c>
      <c r="F35" s="161">
        <v>386</v>
      </c>
      <c r="G35" s="161">
        <v>210</v>
      </c>
      <c r="H35" s="162">
        <f t="shared" si="6"/>
        <v>-0.45595854922279788</v>
      </c>
      <c r="I35" s="163">
        <f t="shared" si="7"/>
        <v>-0.7265625</v>
      </c>
      <c r="J35" s="162">
        <f t="shared" si="8"/>
        <v>4.0054397686763166E-4</v>
      </c>
    </row>
    <row r="36" spans="2:10" x14ac:dyDescent="0.25">
      <c r="B36" s="166" t="s">
        <v>136</v>
      </c>
      <c r="C36" s="167">
        <f>C28-SUM(C29:C35)</f>
        <v>29717</v>
      </c>
      <c r="D36" s="167">
        <f>D28-SUM(D29:D35)</f>
        <v>10958</v>
      </c>
      <c r="E36" s="167">
        <f>E28-SUM(E29:E35)</f>
        <v>29138</v>
      </c>
      <c r="F36" s="167">
        <f>F28-SUM(F29:F35)</f>
        <v>31961</v>
      </c>
      <c r="G36" s="167">
        <f>G28-SUM(G29:G35)</f>
        <v>35545</v>
      </c>
      <c r="H36" s="168">
        <f t="shared" si="6"/>
        <v>0.11213666656237287</v>
      </c>
      <c r="I36" s="169">
        <f t="shared" si="7"/>
        <v>0.19611670087828514</v>
      </c>
      <c r="J36" s="168">
        <f t="shared" si="8"/>
        <v>6.779683646552366E-2</v>
      </c>
    </row>
    <row r="37" spans="2:10" x14ac:dyDescent="0.25">
      <c r="B37" s="151" t="s">
        <v>37</v>
      </c>
      <c r="C37" s="172"/>
      <c r="D37" s="172"/>
      <c r="E37" s="172"/>
      <c r="F37" s="172"/>
      <c r="G37" s="172"/>
      <c r="H37" s="173"/>
      <c r="I37" s="173"/>
      <c r="J37" s="173"/>
    </row>
    <row r="38" spans="2:10" x14ac:dyDescent="0.25">
      <c r="B38" s="152" t="s">
        <v>59</v>
      </c>
      <c r="C38" s="174">
        <v>123120</v>
      </c>
      <c r="D38" s="174">
        <v>17266</v>
      </c>
      <c r="E38" s="174">
        <v>114893</v>
      </c>
      <c r="F38" s="174">
        <v>115342</v>
      </c>
      <c r="G38" s="174">
        <v>130601</v>
      </c>
      <c r="H38" s="175">
        <f t="shared" ref="H38:H50" si="9">IFERROR(G38/F38-1,"-")</f>
        <v>0.13229352707600017</v>
      </c>
      <c r="I38" s="175">
        <f t="shared" ref="I38:I50" si="10">IFERROR(G38/C38-1,"-")</f>
        <v>6.0761858349577702E-2</v>
      </c>
      <c r="J38" s="175">
        <f t="shared" ref="J38:J50" si="11">G38/G$10</f>
        <v>0.24910211391852172</v>
      </c>
    </row>
    <row r="39" spans="2:10" x14ac:dyDescent="0.25">
      <c r="B39" s="155" t="s">
        <v>88</v>
      </c>
      <c r="C39" s="156">
        <v>9938</v>
      </c>
      <c r="D39" s="156">
        <v>6241</v>
      </c>
      <c r="E39" s="156">
        <v>10994</v>
      </c>
      <c r="F39" s="156">
        <v>8924</v>
      </c>
      <c r="G39" s="156">
        <v>10599</v>
      </c>
      <c r="H39" s="157">
        <f t="shared" si="9"/>
        <v>0.18769610040340656</v>
      </c>
      <c r="I39" s="158">
        <f t="shared" si="10"/>
        <v>6.6512376735761825E-2</v>
      </c>
      <c r="J39" s="157">
        <f t="shared" si="11"/>
        <v>2.0216026718190609E-2</v>
      </c>
    </row>
    <row r="40" spans="2:10" x14ac:dyDescent="0.25">
      <c r="B40" s="160" t="s">
        <v>94</v>
      </c>
      <c r="C40" s="161">
        <v>4952</v>
      </c>
      <c r="D40" s="161">
        <v>4982</v>
      </c>
      <c r="E40" s="161">
        <v>5017</v>
      </c>
      <c r="F40" s="161">
        <v>4156</v>
      </c>
      <c r="G40" s="161">
        <v>4598</v>
      </c>
      <c r="H40" s="162">
        <f t="shared" si="9"/>
        <v>0.10635226179018287</v>
      </c>
      <c r="I40" s="163">
        <f t="shared" si="10"/>
        <v>-7.1486268174475009E-2</v>
      </c>
      <c r="J40" s="162">
        <f t="shared" si="11"/>
        <v>8.770005741130335E-3</v>
      </c>
    </row>
    <row r="41" spans="2:10" x14ac:dyDescent="0.25">
      <c r="B41" s="160" t="s">
        <v>91</v>
      </c>
      <c r="C41" s="161">
        <v>4986</v>
      </c>
      <c r="D41" s="161">
        <v>1259</v>
      </c>
      <c r="E41" s="161">
        <v>5977</v>
      </c>
      <c r="F41" s="161">
        <v>4768</v>
      </c>
      <c r="G41" s="161">
        <v>6001</v>
      </c>
      <c r="H41" s="162">
        <f t="shared" si="9"/>
        <v>0.2585989932885906</v>
      </c>
      <c r="I41" s="163">
        <f t="shared" si="10"/>
        <v>0.20356999598876846</v>
      </c>
      <c r="J41" s="162">
        <f t="shared" si="11"/>
        <v>1.1446020977060274E-2</v>
      </c>
    </row>
    <row r="42" spans="2:10" x14ac:dyDescent="0.25">
      <c r="B42" s="155" t="s">
        <v>98</v>
      </c>
      <c r="C42" s="156">
        <v>113182</v>
      </c>
      <c r="D42" s="156">
        <v>11025</v>
      </c>
      <c r="E42" s="156">
        <v>103899</v>
      </c>
      <c r="F42" s="156">
        <v>106418</v>
      </c>
      <c r="G42" s="156">
        <v>120002</v>
      </c>
      <c r="H42" s="157">
        <f t="shared" si="9"/>
        <v>0.1276475784171851</v>
      </c>
      <c r="I42" s="158">
        <f t="shared" si="10"/>
        <v>6.025693131416654E-2</v>
      </c>
      <c r="J42" s="157">
        <f t="shared" si="11"/>
        <v>0.22888608720033113</v>
      </c>
    </row>
    <row r="43" spans="2:10" x14ac:dyDescent="0.25">
      <c r="B43" s="160" t="s">
        <v>101</v>
      </c>
      <c r="C43" s="161">
        <v>75831</v>
      </c>
      <c r="D43" s="161">
        <v>234</v>
      </c>
      <c r="E43" s="161">
        <v>61203</v>
      </c>
      <c r="F43" s="161">
        <v>64373</v>
      </c>
      <c r="G43" s="161">
        <v>72308</v>
      </c>
      <c r="H43" s="162">
        <f t="shared" si="9"/>
        <v>0.12326596554456071</v>
      </c>
      <c r="I43" s="163">
        <f t="shared" si="10"/>
        <v>-4.6458572351676719E-2</v>
      </c>
      <c r="J43" s="162">
        <f t="shared" si="11"/>
        <v>0.13791682799687957</v>
      </c>
    </row>
    <row r="44" spans="2:10" x14ac:dyDescent="0.25">
      <c r="B44" s="160" t="s">
        <v>104</v>
      </c>
      <c r="C44" s="161">
        <v>4265</v>
      </c>
      <c r="D44" s="161">
        <v>860</v>
      </c>
      <c r="E44" s="161">
        <v>2310</v>
      </c>
      <c r="F44" s="161">
        <v>2571</v>
      </c>
      <c r="G44" s="161">
        <v>3135</v>
      </c>
      <c r="H44" s="162">
        <f t="shared" si="9"/>
        <v>0.21936989498249715</v>
      </c>
      <c r="I44" s="163">
        <f t="shared" si="10"/>
        <v>-0.26494724501758504</v>
      </c>
      <c r="J44" s="162">
        <f t="shared" si="11"/>
        <v>5.9795493689525012E-3</v>
      </c>
    </row>
    <row r="45" spans="2:10" x14ac:dyDescent="0.25">
      <c r="B45" s="160" t="s">
        <v>107</v>
      </c>
      <c r="C45" s="161">
        <v>2137</v>
      </c>
      <c r="D45" s="161">
        <v>1706</v>
      </c>
      <c r="E45" s="161">
        <v>2632</v>
      </c>
      <c r="F45" s="161">
        <v>2924</v>
      </c>
      <c r="G45" s="161">
        <v>2809</v>
      </c>
      <c r="H45" s="162">
        <f t="shared" si="9"/>
        <v>-3.9329685362517131E-2</v>
      </c>
      <c r="I45" s="163">
        <f t="shared" si="10"/>
        <v>0.31445952269536726</v>
      </c>
      <c r="J45" s="162">
        <f t="shared" si="11"/>
        <v>5.357752528672273E-3</v>
      </c>
    </row>
    <row r="46" spans="2:10" x14ac:dyDescent="0.25">
      <c r="B46" s="160" t="s">
        <v>114</v>
      </c>
      <c r="C46" s="161">
        <v>6008</v>
      </c>
      <c r="D46" s="161">
        <v>424</v>
      </c>
      <c r="E46" s="161">
        <v>7782</v>
      </c>
      <c r="F46" s="161">
        <v>5608</v>
      </c>
      <c r="G46" s="161">
        <v>6694</v>
      </c>
      <c r="H46" s="162">
        <f t="shared" si="9"/>
        <v>0.1936519258202567</v>
      </c>
      <c r="I46" s="163">
        <f t="shared" si="10"/>
        <v>0.11418109187749659</v>
      </c>
      <c r="J46" s="162">
        <f t="shared" si="11"/>
        <v>1.2767816100723459E-2</v>
      </c>
    </row>
    <row r="47" spans="2:10" x14ac:dyDescent="0.25">
      <c r="B47" s="160" t="s">
        <v>110</v>
      </c>
      <c r="C47" s="161">
        <v>3086</v>
      </c>
      <c r="D47" s="161">
        <v>557</v>
      </c>
      <c r="E47" s="161">
        <v>3107</v>
      </c>
      <c r="F47" s="161">
        <v>4015</v>
      </c>
      <c r="G47" s="161">
        <v>3954</v>
      </c>
      <c r="H47" s="162">
        <f t="shared" si="9"/>
        <v>-1.51930261519303E-2</v>
      </c>
      <c r="I47" s="163">
        <f t="shared" si="10"/>
        <v>0.28127025275437467</v>
      </c>
      <c r="J47" s="162">
        <f t="shared" si="11"/>
        <v>7.5416708787362646E-3</v>
      </c>
    </row>
    <row r="48" spans="2:10" x14ac:dyDescent="0.25">
      <c r="B48" s="160" t="s">
        <v>119</v>
      </c>
      <c r="C48" s="161">
        <v>782</v>
      </c>
      <c r="D48" s="161">
        <v>7</v>
      </c>
      <c r="E48" s="161">
        <v>501</v>
      </c>
      <c r="F48" s="161">
        <v>466</v>
      </c>
      <c r="G48" s="161">
        <v>658</v>
      </c>
      <c r="H48" s="162">
        <f t="shared" si="9"/>
        <v>0.41201716738197436</v>
      </c>
      <c r="I48" s="163">
        <f t="shared" si="10"/>
        <v>-0.15856777493606133</v>
      </c>
      <c r="J48" s="162">
        <f t="shared" si="11"/>
        <v>1.2550377941852459E-3</v>
      </c>
    </row>
    <row r="49" spans="2:10" x14ac:dyDescent="0.25">
      <c r="B49" s="160" t="s">
        <v>122</v>
      </c>
      <c r="C49" s="161">
        <v>495</v>
      </c>
      <c r="D49" s="161">
        <v>25</v>
      </c>
      <c r="E49" s="161">
        <v>117</v>
      </c>
      <c r="F49" s="161">
        <v>387</v>
      </c>
      <c r="G49" s="161">
        <v>159</v>
      </c>
      <c r="H49" s="162">
        <f t="shared" si="9"/>
        <v>-0.58914728682170536</v>
      </c>
      <c r="I49" s="163">
        <f t="shared" si="10"/>
        <v>-0.67878787878787872</v>
      </c>
      <c r="J49" s="162">
        <f t="shared" si="11"/>
        <v>3.0326901105692111E-4</v>
      </c>
    </row>
    <row r="50" spans="2:10" x14ac:dyDescent="0.25">
      <c r="B50" s="166" t="s">
        <v>136</v>
      </c>
      <c r="C50" s="167">
        <f>C42-SUM(C43:C49)</f>
        <v>20578</v>
      </c>
      <c r="D50" s="167">
        <f>D42-SUM(D43:D49)</f>
        <v>7212</v>
      </c>
      <c r="E50" s="167">
        <f>E42-SUM(E43:E49)</f>
        <v>26247</v>
      </c>
      <c r="F50" s="167">
        <f>F42-SUM(F43:F49)</f>
        <v>26074</v>
      </c>
      <c r="G50" s="167">
        <f>G42-SUM(G43:G49)</f>
        <v>30285</v>
      </c>
      <c r="H50" s="168">
        <f t="shared" si="9"/>
        <v>0.16150187926670245</v>
      </c>
      <c r="I50" s="169">
        <f t="shared" si="10"/>
        <v>0.47171736806297981</v>
      </c>
      <c r="J50" s="168">
        <f t="shared" si="11"/>
        <v>5.776416352112488E-2</v>
      </c>
    </row>
    <row r="51" spans="2:10" x14ac:dyDescent="0.25">
      <c r="B51" s="151" t="s">
        <v>38</v>
      </c>
      <c r="C51" s="172"/>
      <c r="D51" s="172"/>
      <c r="E51" s="172"/>
      <c r="F51" s="172"/>
      <c r="G51" s="172"/>
      <c r="H51" s="173"/>
      <c r="I51" s="173"/>
      <c r="J51" s="173"/>
    </row>
    <row r="52" spans="2:10" x14ac:dyDescent="0.25">
      <c r="B52" s="152" t="s">
        <v>59</v>
      </c>
      <c r="C52" s="174">
        <v>3767</v>
      </c>
      <c r="D52" s="174">
        <v>1138</v>
      </c>
      <c r="E52" s="174">
        <v>2720</v>
      </c>
      <c r="F52" s="174">
        <v>3840</v>
      </c>
      <c r="G52" s="174">
        <v>2122</v>
      </c>
      <c r="H52" s="175">
        <f t="shared" ref="H52:H64" si="12">IFERROR(G52/F52-1,"-")</f>
        <v>-0.44739583333333333</v>
      </c>
      <c r="I52" s="175">
        <f t="shared" ref="I52:I64" si="13">IFERROR(G52/C52-1,"-")</f>
        <v>-0.43668701884788952</v>
      </c>
      <c r="J52" s="175">
        <f t="shared" ref="J52:J64" si="14">G52/G$10</f>
        <v>4.047401518633878E-3</v>
      </c>
    </row>
    <row r="53" spans="2:10" x14ac:dyDescent="0.25">
      <c r="B53" s="155" t="s">
        <v>88</v>
      </c>
      <c r="C53" s="156">
        <v>846</v>
      </c>
      <c r="D53" s="156">
        <v>330</v>
      </c>
      <c r="E53" s="156">
        <v>547</v>
      </c>
      <c r="F53" s="156">
        <v>2113</v>
      </c>
      <c r="G53" s="156">
        <v>663</v>
      </c>
      <c r="H53" s="157">
        <f t="shared" si="12"/>
        <v>-0.68622811168954101</v>
      </c>
      <c r="I53" s="158">
        <f t="shared" si="13"/>
        <v>-0.21631205673758869</v>
      </c>
      <c r="J53" s="157">
        <f t="shared" si="14"/>
        <v>1.2645745555392371E-3</v>
      </c>
    </row>
    <row r="54" spans="2:10" x14ac:dyDescent="0.25">
      <c r="B54" s="160" t="s">
        <v>94</v>
      </c>
      <c r="C54" s="161">
        <v>436</v>
      </c>
      <c r="D54" s="161">
        <v>132</v>
      </c>
      <c r="E54" s="161">
        <v>264</v>
      </c>
      <c r="F54" s="161">
        <v>1635</v>
      </c>
      <c r="G54" s="161">
        <v>541</v>
      </c>
      <c r="H54" s="162">
        <f t="shared" si="12"/>
        <v>-0.6691131498470948</v>
      </c>
      <c r="I54" s="163">
        <f t="shared" si="13"/>
        <v>0.24082568807339455</v>
      </c>
      <c r="J54" s="162">
        <f t="shared" si="14"/>
        <v>1.0318775785018511E-3</v>
      </c>
    </row>
    <row r="55" spans="2:10" x14ac:dyDescent="0.25">
      <c r="B55" s="160" t="s">
        <v>91</v>
      </c>
      <c r="C55" s="161">
        <v>410</v>
      </c>
      <c r="D55" s="161">
        <v>198</v>
      </c>
      <c r="E55" s="161">
        <v>283</v>
      </c>
      <c r="F55" s="161">
        <v>478</v>
      </c>
      <c r="G55" s="161">
        <v>122</v>
      </c>
      <c r="H55" s="162">
        <f t="shared" si="12"/>
        <v>-0.7447698744769875</v>
      </c>
      <c r="I55" s="163">
        <f t="shared" si="13"/>
        <v>-0.70243902439024386</v>
      </c>
      <c r="J55" s="162">
        <f t="shared" si="14"/>
        <v>2.3269697703738601E-4</v>
      </c>
    </row>
    <row r="56" spans="2:10" x14ac:dyDescent="0.25">
      <c r="B56" s="155" t="s">
        <v>98</v>
      </c>
      <c r="C56" s="156">
        <v>2921</v>
      </c>
      <c r="D56" s="156">
        <v>808</v>
      </c>
      <c r="E56" s="156">
        <v>2173</v>
      </c>
      <c r="F56" s="156">
        <v>1727</v>
      </c>
      <c r="G56" s="156">
        <v>1459</v>
      </c>
      <c r="H56" s="157">
        <f t="shared" si="12"/>
        <v>-0.15518239722061378</v>
      </c>
      <c r="I56" s="158">
        <f t="shared" si="13"/>
        <v>-0.50051352276617589</v>
      </c>
      <c r="J56" s="157">
        <f t="shared" si="14"/>
        <v>2.7828269630946409E-3</v>
      </c>
    </row>
    <row r="57" spans="2:10" x14ac:dyDescent="0.25">
      <c r="B57" s="160" t="s">
        <v>101</v>
      </c>
      <c r="C57" s="161">
        <v>1172</v>
      </c>
      <c r="D57" s="161">
        <v>25</v>
      </c>
      <c r="E57" s="161">
        <v>962</v>
      </c>
      <c r="F57" s="161">
        <v>763</v>
      </c>
      <c r="G57" s="161">
        <v>898</v>
      </c>
      <c r="H57" s="162">
        <f t="shared" si="12"/>
        <v>0.17693315858453462</v>
      </c>
      <c r="I57" s="163">
        <f t="shared" si="13"/>
        <v>-0.2337883959044369</v>
      </c>
      <c r="J57" s="162">
        <f t="shared" si="14"/>
        <v>1.7128023391768249E-3</v>
      </c>
    </row>
    <row r="58" spans="2:10" x14ac:dyDescent="0.25">
      <c r="B58" s="160" t="s">
        <v>104</v>
      </c>
      <c r="C58" s="161">
        <v>600</v>
      </c>
      <c r="D58" s="161">
        <v>212</v>
      </c>
      <c r="E58" s="161">
        <v>346</v>
      </c>
      <c r="F58" s="161">
        <v>139</v>
      </c>
      <c r="G58" s="161">
        <v>99</v>
      </c>
      <c r="H58" s="162">
        <f t="shared" si="12"/>
        <v>-0.28776978417266186</v>
      </c>
      <c r="I58" s="163">
        <f t="shared" si="13"/>
        <v>-0.83499999999999996</v>
      </c>
      <c r="J58" s="162">
        <f t="shared" si="14"/>
        <v>1.8882787480902635E-4</v>
      </c>
    </row>
    <row r="59" spans="2:10" x14ac:dyDescent="0.25">
      <c r="B59" s="160" t="s">
        <v>107</v>
      </c>
      <c r="C59" s="161">
        <v>215</v>
      </c>
      <c r="D59" s="161">
        <v>191</v>
      </c>
      <c r="E59" s="161">
        <v>196</v>
      </c>
      <c r="F59" s="161">
        <v>163</v>
      </c>
      <c r="G59" s="161">
        <v>76</v>
      </c>
      <c r="H59" s="162">
        <f t="shared" si="12"/>
        <v>-0.53374233128834359</v>
      </c>
      <c r="I59" s="163">
        <f t="shared" si="13"/>
        <v>-0.64651162790697669</v>
      </c>
      <c r="J59" s="162">
        <f t="shared" si="14"/>
        <v>1.4495877258066669E-4</v>
      </c>
    </row>
    <row r="60" spans="2:10" x14ac:dyDescent="0.25">
      <c r="B60" s="160" t="s">
        <v>114</v>
      </c>
      <c r="C60" s="161">
        <v>55</v>
      </c>
      <c r="D60" s="161">
        <v>24</v>
      </c>
      <c r="E60" s="161">
        <v>52</v>
      </c>
      <c r="F60" s="161">
        <v>23</v>
      </c>
      <c r="G60" s="161">
        <v>27</v>
      </c>
      <c r="H60" s="162">
        <f t="shared" si="12"/>
        <v>0.17391304347826098</v>
      </c>
      <c r="I60" s="163">
        <f t="shared" si="13"/>
        <v>-0.50909090909090904</v>
      </c>
      <c r="J60" s="162">
        <f t="shared" si="14"/>
        <v>5.1498511311552642E-5</v>
      </c>
    </row>
    <row r="61" spans="2:10" x14ac:dyDescent="0.25">
      <c r="B61" s="160" t="s">
        <v>110</v>
      </c>
      <c r="C61" s="161">
        <v>66</v>
      </c>
      <c r="D61" s="161">
        <v>33</v>
      </c>
      <c r="E61" s="161">
        <v>22</v>
      </c>
      <c r="F61" s="161">
        <v>43</v>
      </c>
      <c r="G61" s="161">
        <v>9</v>
      </c>
      <c r="H61" s="162">
        <f t="shared" si="12"/>
        <v>-0.79069767441860461</v>
      </c>
      <c r="I61" s="163">
        <f t="shared" si="13"/>
        <v>-0.86363636363636365</v>
      </c>
      <c r="J61" s="162">
        <f t="shared" si="14"/>
        <v>1.7166170437184214E-5</v>
      </c>
    </row>
    <row r="62" spans="2:10" x14ac:dyDescent="0.25">
      <c r="B62" s="160" t="s">
        <v>119</v>
      </c>
      <c r="C62" s="161">
        <v>1</v>
      </c>
      <c r="D62" s="161">
        <v>5</v>
      </c>
      <c r="E62" s="161">
        <v>2</v>
      </c>
      <c r="F62" s="161">
        <v>4</v>
      </c>
      <c r="G62" s="161">
        <v>0</v>
      </c>
      <c r="H62" s="162">
        <f t="shared" si="12"/>
        <v>-1</v>
      </c>
      <c r="I62" s="163">
        <f t="shared" si="13"/>
        <v>-1</v>
      </c>
      <c r="J62" s="162">
        <f t="shared" si="14"/>
        <v>0</v>
      </c>
    </row>
    <row r="63" spans="2:10" x14ac:dyDescent="0.25">
      <c r="B63" s="160" t="s">
        <v>122</v>
      </c>
      <c r="C63" s="161">
        <v>12</v>
      </c>
      <c r="D63" s="161">
        <v>2</v>
      </c>
      <c r="E63" s="161">
        <v>2</v>
      </c>
      <c r="F63" s="161">
        <v>1</v>
      </c>
      <c r="G63" s="161">
        <v>0</v>
      </c>
      <c r="H63" s="162">
        <f t="shared" si="12"/>
        <v>-1</v>
      </c>
      <c r="I63" s="163">
        <f t="shared" si="13"/>
        <v>-1</v>
      </c>
      <c r="J63" s="162">
        <f t="shared" si="14"/>
        <v>0</v>
      </c>
    </row>
    <row r="64" spans="2:10" x14ac:dyDescent="0.25">
      <c r="B64" s="166" t="s">
        <v>136</v>
      </c>
      <c r="C64" s="167">
        <f>C56-SUM(C57:C63)</f>
        <v>800</v>
      </c>
      <c r="D64" s="167">
        <f>D56-SUM(D57:D63)</f>
        <v>316</v>
      </c>
      <c r="E64" s="167">
        <f>E56-SUM(E57:E63)</f>
        <v>591</v>
      </c>
      <c r="F64" s="167">
        <f>F56-SUM(F57:F63)</f>
        <v>591</v>
      </c>
      <c r="G64" s="167">
        <f>G56-SUM(G57:G63)</f>
        <v>350</v>
      </c>
      <c r="H64" s="168">
        <f t="shared" si="12"/>
        <v>-0.40778341793570216</v>
      </c>
      <c r="I64" s="169">
        <f t="shared" si="13"/>
        <v>-0.5625</v>
      </c>
      <c r="J64" s="168">
        <f t="shared" si="14"/>
        <v>6.6757329477938609E-4</v>
      </c>
    </row>
    <row r="65" spans="2:10" x14ac:dyDescent="0.25">
      <c r="B65" s="151" t="s">
        <v>39</v>
      </c>
      <c r="C65" s="172"/>
      <c r="D65" s="172"/>
      <c r="E65" s="172"/>
      <c r="F65" s="172"/>
      <c r="G65" s="172"/>
      <c r="H65" s="173"/>
      <c r="I65" s="173"/>
      <c r="J65" s="173"/>
    </row>
    <row r="66" spans="2:10" x14ac:dyDescent="0.25">
      <c r="B66" s="152" t="s">
        <v>59</v>
      </c>
      <c r="C66" s="174">
        <v>12327</v>
      </c>
      <c r="D66" s="174">
        <v>5718</v>
      </c>
      <c r="E66" s="174">
        <v>14291</v>
      </c>
      <c r="F66" s="174">
        <v>8776</v>
      </c>
      <c r="G66" s="174">
        <v>25329</v>
      </c>
      <c r="H66" s="175">
        <f t="shared" ref="H66:H78" si="15">IFERROR(G66/F66-1,"-")</f>
        <v>1.8861668185961715</v>
      </c>
      <c r="I66" s="175">
        <f t="shared" ref="I66:I78" si="16">IFERROR(G66/C66-1,"-")</f>
        <v>1.0547578486249698</v>
      </c>
      <c r="J66" s="175">
        <f t="shared" ref="J66:J78" si="17">G66/G$10</f>
        <v>4.8311325667048773E-2</v>
      </c>
    </row>
    <row r="67" spans="2:10" x14ac:dyDescent="0.25">
      <c r="B67" s="155" t="s">
        <v>88</v>
      </c>
      <c r="C67" s="156">
        <v>3690</v>
      </c>
      <c r="D67" s="156">
        <v>2835</v>
      </c>
      <c r="E67" s="156">
        <v>3869</v>
      </c>
      <c r="F67" s="156">
        <v>1129</v>
      </c>
      <c r="G67" s="156">
        <v>10543</v>
      </c>
      <c r="H67" s="157">
        <f t="shared" si="15"/>
        <v>8.3383525243578394</v>
      </c>
      <c r="I67" s="158">
        <f t="shared" si="16"/>
        <v>1.8571815718157181</v>
      </c>
      <c r="J67" s="157">
        <f t="shared" si="17"/>
        <v>2.0109214991025907E-2</v>
      </c>
    </row>
    <row r="68" spans="2:10" x14ac:dyDescent="0.25">
      <c r="B68" s="160" t="s">
        <v>94</v>
      </c>
      <c r="C68" s="161">
        <v>2374</v>
      </c>
      <c r="D68" s="161">
        <v>2745</v>
      </c>
      <c r="E68" s="161">
        <v>3000</v>
      </c>
      <c r="F68" s="161">
        <v>159</v>
      </c>
      <c r="G68" s="161">
        <v>7713</v>
      </c>
      <c r="H68" s="162">
        <f t="shared" si="15"/>
        <v>47.509433962264154</v>
      </c>
      <c r="I68" s="163">
        <f t="shared" si="16"/>
        <v>2.2489469250210616</v>
      </c>
      <c r="J68" s="162">
        <f t="shared" si="17"/>
        <v>1.4711408064666871E-2</v>
      </c>
    </row>
    <row r="69" spans="2:10" x14ac:dyDescent="0.25">
      <c r="B69" s="160" t="s">
        <v>91</v>
      </c>
      <c r="C69" s="161">
        <v>1316</v>
      </c>
      <c r="D69" s="161">
        <v>90</v>
      </c>
      <c r="E69" s="161">
        <v>869</v>
      </c>
      <c r="F69" s="161">
        <v>970</v>
      </c>
      <c r="G69" s="161">
        <v>2830</v>
      </c>
      <c r="H69" s="162">
        <f t="shared" si="15"/>
        <v>1.9175257731958761</v>
      </c>
      <c r="I69" s="163">
        <f t="shared" si="16"/>
        <v>1.1504559270516719</v>
      </c>
      <c r="J69" s="162">
        <f t="shared" si="17"/>
        <v>5.3978069263590361E-3</v>
      </c>
    </row>
    <row r="70" spans="2:10" x14ac:dyDescent="0.25">
      <c r="B70" s="155" t="s">
        <v>98</v>
      </c>
      <c r="C70" s="156">
        <v>8637</v>
      </c>
      <c r="D70" s="156">
        <v>2883</v>
      </c>
      <c r="E70" s="156">
        <v>10422</v>
      </c>
      <c r="F70" s="156">
        <v>7647</v>
      </c>
      <c r="G70" s="156">
        <v>14786</v>
      </c>
      <c r="H70" s="157">
        <f t="shared" si="15"/>
        <v>0.93356871975938271</v>
      </c>
      <c r="I70" s="158">
        <f t="shared" si="16"/>
        <v>0.71193701516730346</v>
      </c>
      <c r="J70" s="157">
        <f t="shared" si="17"/>
        <v>2.8202110676022865E-2</v>
      </c>
    </row>
    <row r="71" spans="2:10" x14ac:dyDescent="0.25">
      <c r="B71" s="160" t="s">
        <v>101</v>
      </c>
      <c r="C71" s="161">
        <v>3696</v>
      </c>
      <c r="D71" s="161">
        <v>537</v>
      </c>
      <c r="E71" s="161">
        <v>3591</v>
      </c>
      <c r="F71" s="161">
        <v>2862</v>
      </c>
      <c r="G71" s="161">
        <v>6019</v>
      </c>
      <c r="H71" s="162">
        <f t="shared" si="15"/>
        <v>1.1030747728860937</v>
      </c>
      <c r="I71" s="163">
        <f t="shared" si="16"/>
        <v>0.62851731601731609</v>
      </c>
      <c r="J71" s="162">
        <f t="shared" si="17"/>
        <v>1.1480353317934643E-2</v>
      </c>
    </row>
    <row r="72" spans="2:10" x14ac:dyDescent="0.25">
      <c r="B72" s="160" t="s">
        <v>104</v>
      </c>
      <c r="C72" s="161">
        <v>1192</v>
      </c>
      <c r="D72" s="161">
        <v>389</v>
      </c>
      <c r="E72" s="161">
        <v>505</v>
      </c>
      <c r="F72" s="161">
        <v>467</v>
      </c>
      <c r="G72" s="161">
        <v>415</v>
      </c>
      <c r="H72" s="162">
        <f t="shared" si="15"/>
        <v>-0.11134903640256955</v>
      </c>
      <c r="I72" s="163">
        <f t="shared" si="16"/>
        <v>-0.65184563758389258</v>
      </c>
      <c r="J72" s="162">
        <f t="shared" si="17"/>
        <v>7.9155119238127208E-4</v>
      </c>
    </row>
    <row r="73" spans="2:10" x14ac:dyDescent="0.25">
      <c r="B73" s="160" t="s">
        <v>107</v>
      </c>
      <c r="C73" s="161">
        <v>1113</v>
      </c>
      <c r="D73" s="161">
        <v>418</v>
      </c>
      <c r="E73" s="161">
        <v>2875</v>
      </c>
      <c r="F73" s="161">
        <v>820</v>
      </c>
      <c r="G73" s="161">
        <v>2292</v>
      </c>
      <c r="H73" s="162">
        <f t="shared" si="15"/>
        <v>1.795121951219512</v>
      </c>
      <c r="I73" s="163">
        <f t="shared" si="16"/>
        <v>1.059299191374663</v>
      </c>
      <c r="J73" s="162">
        <f t="shared" si="17"/>
        <v>4.3716514046695798E-3</v>
      </c>
    </row>
    <row r="74" spans="2:10" x14ac:dyDescent="0.25">
      <c r="B74" s="160" t="s">
        <v>114</v>
      </c>
      <c r="C74" s="161">
        <v>193</v>
      </c>
      <c r="D74" s="161">
        <v>151</v>
      </c>
      <c r="E74" s="161">
        <v>239</v>
      </c>
      <c r="F74" s="161">
        <v>342</v>
      </c>
      <c r="G74" s="161">
        <v>845</v>
      </c>
      <c r="H74" s="162">
        <f t="shared" si="15"/>
        <v>1.4707602339181287</v>
      </c>
      <c r="I74" s="163">
        <f t="shared" si="16"/>
        <v>3.3782383419689115</v>
      </c>
      <c r="J74" s="162">
        <f t="shared" si="17"/>
        <v>1.6117126688245179E-3</v>
      </c>
    </row>
    <row r="75" spans="2:10" x14ac:dyDescent="0.25">
      <c r="B75" s="160" t="s">
        <v>110</v>
      </c>
      <c r="C75" s="161">
        <v>239</v>
      </c>
      <c r="D75" s="161">
        <v>210</v>
      </c>
      <c r="E75" s="161">
        <v>32</v>
      </c>
      <c r="F75" s="161">
        <v>273</v>
      </c>
      <c r="G75" s="161">
        <v>476</v>
      </c>
      <c r="H75" s="162">
        <f t="shared" si="15"/>
        <v>0.74358974358974361</v>
      </c>
      <c r="I75" s="163">
        <f t="shared" si="16"/>
        <v>0.99163179916318001</v>
      </c>
      <c r="J75" s="162">
        <f t="shared" si="17"/>
        <v>9.0789968089996509E-4</v>
      </c>
    </row>
    <row r="76" spans="2:10" x14ac:dyDescent="0.25">
      <c r="B76" s="160" t="s">
        <v>119</v>
      </c>
      <c r="C76" s="161">
        <v>23</v>
      </c>
      <c r="D76" s="161">
        <v>1</v>
      </c>
      <c r="E76" s="161">
        <v>2</v>
      </c>
      <c r="F76" s="161">
        <v>1</v>
      </c>
      <c r="G76" s="161">
        <v>0</v>
      </c>
      <c r="H76" s="162">
        <f t="shared" si="15"/>
        <v>-1</v>
      </c>
      <c r="I76" s="163">
        <f t="shared" si="16"/>
        <v>-1</v>
      </c>
      <c r="J76" s="162">
        <f t="shared" si="17"/>
        <v>0</v>
      </c>
    </row>
    <row r="77" spans="2:10" x14ac:dyDescent="0.25">
      <c r="B77" s="160" t="s">
        <v>122</v>
      </c>
      <c r="C77" s="161">
        <v>21</v>
      </c>
      <c r="D77" s="161">
        <v>0</v>
      </c>
      <c r="E77" s="161">
        <v>13</v>
      </c>
      <c r="F77" s="161">
        <v>28</v>
      </c>
      <c r="G77" s="161">
        <v>22</v>
      </c>
      <c r="H77" s="162">
        <f t="shared" si="15"/>
        <v>-0.2142857142857143</v>
      </c>
      <c r="I77" s="163">
        <f t="shared" si="16"/>
        <v>4.7619047619047672E-2</v>
      </c>
      <c r="J77" s="162">
        <f t="shared" si="17"/>
        <v>4.1961749957561412E-5</v>
      </c>
    </row>
    <row r="78" spans="2:10" x14ac:dyDescent="0.25">
      <c r="B78" s="166" t="s">
        <v>136</v>
      </c>
      <c r="C78" s="167">
        <f>C70-SUM(C71:C77)</f>
        <v>2160</v>
      </c>
      <c r="D78" s="167">
        <f>D70-SUM(D71:D77)</f>
        <v>1177</v>
      </c>
      <c r="E78" s="167">
        <f>E70-SUM(E71:E77)</f>
        <v>3165</v>
      </c>
      <c r="F78" s="167">
        <f>F70-SUM(F71:F77)</f>
        <v>2854</v>
      </c>
      <c r="G78" s="167">
        <f>G70-SUM(G71:G77)</f>
        <v>4717</v>
      </c>
      <c r="H78" s="168">
        <f t="shared" si="15"/>
        <v>0.65276804484933426</v>
      </c>
      <c r="I78" s="169">
        <f t="shared" si="16"/>
        <v>1.1837962962962965</v>
      </c>
      <c r="J78" s="168">
        <f t="shared" si="17"/>
        <v>8.9969806613553263E-3</v>
      </c>
    </row>
    <row r="79" spans="2:10" x14ac:dyDescent="0.25">
      <c r="B79" s="151" t="s">
        <v>40</v>
      </c>
      <c r="C79" s="172"/>
      <c r="D79" s="172"/>
      <c r="E79" s="172"/>
      <c r="F79" s="172"/>
      <c r="G79" s="172"/>
      <c r="H79" s="173"/>
      <c r="I79" s="173"/>
      <c r="J79" s="173"/>
    </row>
    <row r="80" spans="2:10" x14ac:dyDescent="0.25">
      <c r="B80" s="152" t="s">
        <v>59</v>
      </c>
      <c r="C80" s="174">
        <v>75358</v>
      </c>
      <c r="D80" s="174">
        <v>19096</v>
      </c>
      <c r="E80" s="174">
        <v>61056</v>
      </c>
      <c r="F80" s="174">
        <v>66758</v>
      </c>
      <c r="G80" s="174">
        <v>86719</v>
      </c>
      <c r="H80" s="175">
        <f t="shared" ref="H80:H92" si="18">IFERROR(G80/F80-1,"-")</f>
        <v>0.29900536265316524</v>
      </c>
      <c r="I80" s="175">
        <f t="shared" ref="I80:I92" si="19">IFERROR(G80/C80-1,"-")</f>
        <v>0.15076037049815549</v>
      </c>
      <c r="J80" s="175">
        <f t="shared" ref="J80:J92" si="20">G80/G$10</f>
        <v>0.1654036815713531</v>
      </c>
    </row>
    <row r="81" spans="2:10" x14ac:dyDescent="0.25">
      <c r="B81" s="155" t="s">
        <v>88</v>
      </c>
      <c r="C81" s="156">
        <v>43593</v>
      </c>
      <c r="D81" s="156">
        <v>10928</v>
      </c>
      <c r="E81" s="156">
        <v>34978</v>
      </c>
      <c r="F81" s="156">
        <v>34696</v>
      </c>
      <c r="G81" s="156">
        <v>44613</v>
      </c>
      <c r="H81" s="157">
        <f t="shared" si="18"/>
        <v>0.28582545538390591</v>
      </c>
      <c r="I81" s="158">
        <f t="shared" si="19"/>
        <v>2.3398252012937881E-2</v>
      </c>
      <c r="J81" s="157">
        <f t="shared" si="20"/>
        <v>8.5092706857122155E-2</v>
      </c>
    </row>
    <row r="82" spans="2:10" x14ac:dyDescent="0.25">
      <c r="B82" s="160" t="s">
        <v>94</v>
      </c>
      <c r="C82" s="161">
        <v>8342</v>
      </c>
      <c r="D82" s="161">
        <v>5488</v>
      </c>
      <c r="E82" s="161">
        <v>8863</v>
      </c>
      <c r="F82" s="161">
        <v>9434</v>
      </c>
      <c r="G82" s="161">
        <v>14307</v>
      </c>
      <c r="H82" s="162">
        <f t="shared" si="18"/>
        <v>0.51653593385626451</v>
      </c>
      <c r="I82" s="163">
        <f t="shared" si="19"/>
        <v>0.7150563414049389</v>
      </c>
      <c r="J82" s="162">
        <f t="shared" si="20"/>
        <v>2.7288488938310505E-2</v>
      </c>
    </row>
    <row r="83" spans="2:10" x14ac:dyDescent="0.25">
      <c r="B83" s="160" t="s">
        <v>91</v>
      </c>
      <c r="C83" s="161">
        <v>35251</v>
      </c>
      <c r="D83" s="161">
        <v>5440</v>
      </c>
      <c r="E83" s="161">
        <v>26115</v>
      </c>
      <c r="F83" s="161">
        <v>25262</v>
      </c>
      <c r="G83" s="161">
        <v>30306</v>
      </c>
      <c r="H83" s="162">
        <f t="shared" si="18"/>
        <v>0.19966748475971818</v>
      </c>
      <c r="I83" s="163">
        <f t="shared" si="19"/>
        <v>-0.14027970837706727</v>
      </c>
      <c r="J83" s="162">
        <f t="shared" si="20"/>
        <v>5.7804217918811643E-2</v>
      </c>
    </row>
    <row r="84" spans="2:10" x14ac:dyDescent="0.25">
      <c r="B84" s="155" t="s">
        <v>98</v>
      </c>
      <c r="C84" s="156">
        <v>31765</v>
      </c>
      <c r="D84" s="156">
        <v>8168</v>
      </c>
      <c r="E84" s="156">
        <v>26078</v>
      </c>
      <c r="F84" s="156">
        <v>32062</v>
      </c>
      <c r="G84" s="156">
        <v>42106</v>
      </c>
      <c r="H84" s="157">
        <f t="shared" si="18"/>
        <v>0.31326804316636525</v>
      </c>
      <c r="I84" s="158">
        <f t="shared" si="19"/>
        <v>0.32554698567605866</v>
      </c>
      <c r="J84" s="157">
        <f t="shared" si="20"/>
        <v>8.0310974714230945E-2</v>
      </c>
    </row>
    <row r="85" spans="2:10" x14ac:dyDescent="0.25">
      <c r="B85" s="160" t="s">
        <v>101</v>
      </c>
      <c r="C85" s="161">
        <v>5546</v>
      </c>
      <c r="D85" s="161">
        <v>558</v>
      </c>
      <c r="E85" s="161">
        <v>4985</v>
      </c>
      <c r="F85" s="161">
        <v>6650</v>
      </c>
      <c r="G85" s="161">
        <v>8462</v>
      </c>
      <c r="H85" s="162">
        <f t="shared" si="18"/>
        <v>0.27248120300751877</v>
      </c>
      <c r="I85" s="163">
        <f t="shared" si="19"/>
        <v>0.52578434908041838</v>
      </c>
      <c r="J85" s="162">
        <f t="shared" si="20"/>
        <v>1.6140014915494758E-2</v>
      </c>
    </row>
    <row r="86" spans="2:10" x14ac:dyDescent="0.25">
      <c r="B86" s="160" t="s">
        <v>104</v>
      </c>
      <c r="C86" s="161">
        <v>12492</v>
      </c>
      <c r="D86" s="161">
        <v>1466</v>
      </c>
      <c r="E86" s="161">
        <v>8945</v>
      </c>
      <c r="F86" s="161">
        <v>9635</v>
      </c>
      <c r="G86" s="161">
        <v>11356</v>
      </c>
      <c r="H86" s="162">
        <f t="shared" si="18"/>
        <v>0.17861961598339393</v>
      </c>
      <c r="I86" s="163">
        <f t="shared" si="19"/>
        <v>-9.0938200448286932E-2</v>
      </c>
      <c r="J86" s="162">
        <f t="shared" si="20"/>
        <v>2.1659892387184881E-2</v>
      </c>
    </row>
    <row r="87" spans="2:10" x14ac:dyDescent="0.25">
      <c r="B87" s="160" t="s">
        <v>107</v>
      </c>
      <c r="C87" s="161">
        <v>2596</v>
      </c>
      <c r="D87" s="161">
        <v>1630</v>
      </c>
      <c r="E87" s="161">
        <v>2624</v>
      </c>
      <c r="F87" s="161">
        <v>3421</v>
      </c>
      <c r="G87" s="161">
        <v>5792</v>
      </c>
      <c r="H87" s="162">
        <f t="shared" si="18"/>
        <v>0.69307220111078638</v>
      </c>
      <c r="I87" s="163">
        <f t="shared" si="19"/>
        <v>1.2311248073959939</v>
      </c>
      <c r="J87" s="162">
        <f t="shared" si="20"/>
        <v>1.1047384352463441E-2</v>
      </c>
    </row>
    <row r="88" spans="2:10" x14ac:dyDescent="0.25">
      <c r="B88" s="160" t="s">
        <v>114</v>
      </c>
      <c r="C88" s="161">
        <v>634</v>
      </c>
      <c r="D88" s="161">
        <v>143</v>
      </c>
      <c r="E88" s="161">
        <v>817</v>
      </c>
      <c r="F88" s="161">
        <v>782</v>
      </c>
      <c r="G88" s="161">
        <v>1286</v>
      </c>
      <c r="H88" s="162">
        <f t="shared" si="18"/>
        <v>0.64450127877237851</v>
      </c>
      <c r="I88" s="163">
        <f t="shared" si="19"/>
        <v>1.0283911671924288</v>
      </c>
      <c r="J88" s="162">
        <f t="shared" si="20"/>
        <v>2.4528550202465443E-3</v>
      </c>
    </row>
    <row r="89" spans="2:10" x14ac:dyDescent="0.25">
      <c r="B89" s="160" t="s">
        <v>110</v>
      </c>
      <c r="C89" s="161">
        <v>519</v>
      </c>
      <c r="D89" s="161">
        <v>261</v>
      </c>
      <c r="E89" s="161">
        <v>346</v>
      </c>
      <c r="F89" s="161">
        <v>410</v>
      </c>
      <c r="G89" s="161">
        <v>678</v>
      </c>
      <c r="H89" s="162">
        <f t="shared" si="18"/>
        <v>0.65365853658536577</v>
      </c>
      <c r="I89" s="163">
        <f t="shared" si="19"/>
        <v>0.30635838150289008</v>
      </c>
      <c r="J89" s="162">
        <f t="shared" si="20"/>
        <v>1.2931848396012108E-3</v>
      </c>
    </row>
    <row r="90" spans="2:10" x14ac:dyDescent="0.25">
      <c r="B90" s="160" t="s">
        <v>119</v>
      </c>
      <c r="C90" s="161">
        <v>205</v>
      </c>
      <c r="D90" s="161">
        <v>38</v>
      </c>
      <c r="E90" s="161">
        <v>85</v>
      </c>
      <c r="F90" s="161">
        <v>239</v>
      </c>
      <c r="G90" s="161">
        <v>163</v>
      </c>
      <c r="H90" s="162">
        <f t="shared" si="18"/>
        <v>-0.31799163179916323</v>
      </c>
      <c r="I90" s="163">
        <f t="shared" si="19"/>
        <v>-0.20487804878048776</v>
      </c>
      <c r="J90" s="162">
        <f t="shared" si="20"/>
        <v>3.108984201401141E-4</v>
      </c>
    </row>
    <row r="91" spans="2:10" x14ac:dyDescent="0.25">
      <c r="B91" s="160" t="s">
        <v>122</v>
      </c>
      <c r="C91" s="161">
        <v>84</v>
      </c>
      <c r="D91" s="161">
        <v>108</v>
      </c>
      <c r="E91" s="161">
        <v>52</v>
      </c>
      <c r="F91" s="161">
        <v>138</v>
      </c>
      <c r="G91" s="161">
        <v>121</v>
      </c>
      <c r="H91" s="162">
        <f t="shared" si="18"/>
        <v>-0.12318840579710144</v>
      </c>
      <c r="I91" s="163">
        <f t="shared" si="19"/>
        <v>0.44047619047619047</v>
      </c>
      <c r="J91" s="162">
        <f t="shared" si="20"/>
        <v>2.3078962476658776E-4</v>
      </c>
    </row>
    <row r="92" spans="2:10" x14ac:dyDescent="0.25">
      <c r="B92" s="166" t="s">
        <v>136</v>
      </c>
      <c r="C92" s="167">
        <f>C84-SUM(C85:C91)</f>
        <v>9689</v>
      </c>
      <c r="D92" s="167">
        <f>D84-SUM(D85:D91)</f>
        <v>3964</v>
      </c>
      <c r="E92" s="167">
        <f>E84-SUM(E85:E91)</f>
        <v>8224</v>
      </c>
      <c r="F92" s="167">
        <f>F84-SUM(F85:F91)</f>
        <v>10787</v>
      </c>
      <c r="G92" s="167">
        <f>G84-SUM(G85:G91)</f>
        <v>14248</v>
      </c>
      <c r="H92" s="168">
        <f t="shared" si="18"/>
        <v>0.32084917029758042</v>
      </c>
      <c r="I92" s="169">
        <f t="shared" si="19"/>
        <v>0.47053359479822476</v>
      </c>
      <c r="J92" s="168">
        <f t="shared" si="20"/>
        <v>2.7175955154333409E-2</v>
      </c>
    </row>
    <row r="93" spans="2:10" x14ac:dyDescent="0.25">
      <c r="B93" s="151" t="s">
        <v>41</v>
      </c>
      <c r="C93" s="172"/>
      <c r="D93" s="172"/>
      <c r="E93" s="172"/>
      <c r="F93" s="172"/>
      <c r="G93" s="172"/>
      <c r="H93" s="173"/>
      <c r="I93" s="173"/>
      <c r="J93" s="173"/>
    </row>
    <row r="94" spans="2:10" x14ac:dyDescent="0.25">
      <c r="B94" s="152" t="s">
        <v>59</v>
      </c>
      <c r="C94" s="174">
        <v>4286</v>
      </c>
      <c r="D94" s="174">
        <v>2751</v>
      </c>
      <c r="E94" s="174">
        <v>3819</v>
      </c>
      <c r="F94" s="174">
        <v>5279</v>
      </c>
      <c r="G94" s="174">
        <v>5198</v>
      </c>
      <c r="H94" s="175">
        <f t="shared" ref="H94:H106" si="21">IFERROR(G94/F94-1,"-")</f>
        <v>-1.5343815116499293E-2</v>
      </c>
      <c r="I94" s="175">
        <f t="shared" ref="I94:I106" si="22">IFERROR(G94/C94-1,"-")</f>
        <v>0.21278581427904797</v>
      </c>
      <c r="J94" s="175">
        <f t="shared" ref="J94:J106" si="23">G94/G$10</f>
        <v>9.9144171036092826E-3</v>
      </c>
    </row>
    <row r="95" spans="2:10" x14ac:dyDescent="0.25">
      <c r="B95" s="155" t="s">
        <v>88</v>
      </c>
      <c r="C95" s="156">
        <v>3003</v>
      </c>
      <c r="D95" s="156">
        <v>1782</v>
      </c>
      <c r="E95" s="156">
        <v>2528</v>
      </c>
      <c r="F95" s="156">
        <v>3658</v>
      </c>
      <c r="G95" s="156">
        <v>3702</v>
      </c>
      <c r="H95" s="157">
        <f t="shared" si="21"/>
        <v>1.2028430836522608E-2</v>
      </c>
      <c r="I95" s="158">
        <f t="shared" si="22"/>
        <v>0.23276723276723277</v>
      </c>
      <c r="J95" s="157">
        <f t="shared" si="23"/>
        <v>7.0610181064951066E-3</v>
      </c>
    </row>
    <row r="96" spans="2:10" x14ac:dyDescent="0.25">
      <c r="B96" s="160" t="s">
        <v>94</v>
      </c>
      <c r="C96" s="161">
        <v>1363</v>
      </c>
      <c r="D96" s="161">
        <v>1083</v>
      </c>
      <c r="E96" s="161">
        <v>1015</v>
      </c>
      <c r="F96" s="161">
        <v>1392</v>
      </c>
      <c r="G96" s="161">
        <v>1452</v>
      </c>
      <c r="H96" s="162">
        <f t="shared" si="21"/>
        <v>4.31034482758621E-2</v>
      </c>
      <c r="I96" s="163">
        <f t="shared" si="22"/>
        <v>6.5297138664710097E-2</v>
      </c>
      <c r="J96" s="162">
        <f t="shared" si="23"/>
        <v>2.7694754971990532E-3</v>
      </c>
    </row>
    <row r="97" spans="2:10" x14ac:dyDescent="0.25">
      <c r="B97" s="160" t="s">
        <v>91</v>
      </c>
      <c r="C97" s="161">
        <v>1640</v>
      </c>
      <c r="D97" s="161">
        <v>699</v>
      </c>
      <c r="E97" s="161">
        <v>1513</v>
      </c>
      <c r="F97" s="161">
        <v>2266</v>
      </c>
      <c r="G97" s="161">
        <v>2250</v>
      </c>
      <c r="H97" s="162">
        <f t="shared" si="21"/>
        <v>-7.0609002647837871E-3</v>
      </c>
      <c r="I97" s="163">
        <f t="shared" si="22"/>
        <v>0.37195121951219523</v>
      </c>
      <c r="J97" s="162">
        <f t="shared" si="23"/>
        <v>4.2915426092960535E-3</v>
      </c>
    </row>
    <row r="98" spans="2:10" x14ac:dyDescent="0.25">
      <c r="B98" s="155" t="s">
        <v>98</v>
      </c>
      <c r="C98" s="156">
        <v>1283</v>
      </c>
      <c r="D98" s="156">
        <v>969</v>
      </c>
      <c r="E98" s="156">
        <v>1291</v>
      </c>
      <c r="F98" s="156">
        <v>1621</v>
      </c>
      <c r="G98" s="156">
        <v>1496</v>
      </c>
      <c r="H98" s="157">
        <f t="shared" si="21"/>
        <v>-7.7112893275755656E-2</v>
      </c>
      <c r="I98" s="158">
        <f t="shared" si="22"/>
        <v>0.16601714731098993</v>
      </c>
      <c r="J98" s="157">
        <f t="shared" si="23"/>
        <v>2.853398997114176E-3</v>
      </c>
    </row>
    <row r="99" spans="2:10" x14ac:dyDescent="0.25">
      <c r="B99" s="160" t="s">
        <v>101</v>
      </c>
      <c r="C99" s="161">
        <v>179</v>
      </c>
      <c r="D99" s="161">
        <v>22</v>
      </c>
      <c r="E99" s="161">
        <v>147</v>
      </c>
      <c r="F99" s="161">
        <v>163</v>
      </c>
      <c r="G99" s="161">
        <v>165</v>
      </c>
      <c r="H99" s="162">
        <f t="shared" si="21"/>
        <v>1.2269938650306678E-2</v>
      </c>
      <c r="I99" s="163">
        <f t="shared" si="22"/>
        <v>-7.8212290502793325E-2</v>
      </c>
      <c r="J99" s="162">
        <f t="shared" si="23"/>
        <v>3.1471312468171059E-4</v>
      </c>
    </row>
    <row r="100" spans="2:10" x14ac:dyDescent="0.25">
      <c r="B100" s="160" t="s">
        <v>104</v>
      </c>
      <c r="C100" s="161">
        <v>267</v>
      </c>
      <c r="D100" s="161">
        <v>134</v>
      </c>
      <c r="E100" s="161">
        <v>244</v>
      </c>
      <c r="F100" s="161">
        <v>254</v>
      </c>
      <c r="G100" s="161">
        <v>285</v>
      </c>
      <c r="H100" s="162">
        <f t="shared" si="21"/>
        <v>0.12204724409448819</v>
      </c>
      <c r="I100" s="163">
        <f t="shared" si="22"/>
        <v>6.7415730337078594E-2</v>
      </c>
      <c r="J100" s="162">
        <f t="shared" si="23"/>
        <v>5.4359539717750011E-4</v>
      </c>
    </row>
    <row r="101" spans="2:10" x14ac:dyDescent="0.25">
      <c r="B101" s="160" t="s">
        <v>107</v>
      </c>
      <c r="C101" s="161">
        <v>330</v>
      </c>
      <c r="D101" s="161">
        <v>400</v>
      </c>
      <c r="E101" s="161">
        <v>290</v>
      </c>
      <c r="F101" s="161">
        <v>324</v>
      </c>
      <c r="G101" s="161">
        <v>307</v>
      </c>
      <c r="H101" s="162">
        <f t="shared" si="21"/>
        <v>-5.2469135802469147E-2</v>
      </c>
      <c r="I101" s="163">
        <f t="shared" si="22"/>
        <v>-6.9696969696969702E-2</v>
      </c>
      <c r="J101" s="162">
        <f t="shared" si="23"/>
        <v>5.8555714713506152E-4</v>
      </c>
    </row>
    <row r="102" spans="2:10" x14ac:dyDescent="0.25">
      <c r="B102" s="160" t="s">
        <v>114</v>
      </c>
      <c r="C102" s="161">
        <v>34</v>
      </c>
      <c r="D102" s="161">
        <v>21</v>
      </c>
      <c r="E102" s="161">
        <v>89</v>
      </c>
      <c r="F102" s="161">
        <v>49</v>
      </c>
      <c r="G102" s="161">
        <v>46</v>
      </c>
      <c r="H102" s="162">
        <f t="shared" si="21"/>
        <v>-6.1224489795918324E-2</v>
      </c>
      <c r="I102" s="163">
        <f t="shared" si="22"/>
        <v>0.35294117647058831</v>
      </c>
      <c r="J102" s="162">
        <f t="shared" si="23"/>
        <v>8.7738204456719315E-5</v>
      </c>
    </row>
    <row r="103" spans="2:10" x14ac:dyDescent="0.25">
      <c r="B103" s="160" t="s">
        <v>110</v>
      </c>
      <c r="C103" s="161">
        <v>20</v>
      </c>
      <c r="D103" s="161">
        <v>44</v>
      </c>
      <c r="E103" s="161">
        <v>33</v>
      </c>
      <c r="F103" s="161">
        <v>32</v>
      </c>
      <c r="G103" s="161">
        <v>49</v>
      </c>
      <c r="H103" s="162">
        <f t="shared" si="21"/>
        <v>0.53125</v>
      </c>
      <c r="I103" s="163">
        <f t="shared" si="22"/>
        <v>1.4500000000000002</v>
      </c>
      <c r="J103" s="162">
        <f t="shared" si="23"/>
        <v>9.3460261269114053E-5</v>
      </c>
    </row>
    <row r="104" spans="2:10" x14ac:dyDescent="0.25">
      <c r="B104" s="160" t="s">
        <v>119</v>
      </c>
      <c r="C104" s="161">
        <v>4</v>
      </c>
      <c r="D104" s="161">
        <v>2</v>
      </c>
      <c r="E104" s="161">
        <v>6</v>
      </c>
      <c r="F104" s="161">
        <v>2</v>
      </c>
      <c r="G104" s="161">
        <v>0</v>
      </c>
      <c r="H104" s="162">
        <f t="shared" si="21"/>
        <v>-1</v>
      </c>
      <c r="I104" s="163">
        <f t="shared" si="22"/>
        <v>-1</v>
      </c>
      <c r="J104" s="162">
        <f t="shared" si="23"/>
        <v>0</v>
      </c>
    </row>
    <row r="105" spans="2:10" x14ac:dyDescent="0.25">
      <c r="B105" s="160" t="s">
        <v>122</v>
      </c>
      <c r="C105" s="161">
        <v>3</v>
      </c>
      <c r="D105" s="161">
        <v>12</v>
      </c>
      <c r="E105" s="161">
        <v>6</v>
      </c>
      <c r="F105" s="161">
        <v>14</v>
      </c>
      <c r="G105" s="161">
        <v>4</v>
      </c>
      <c r="H105" s="162">
        <f t="shared" si="21"/>
        <v>-0.7142857142857143</v>
      </c>
      <c r="I105" s="163">
        <f t="shared" si="22"/>
        <v>0.33333333333333326</v>
      </c>
      <c r="J105" s="162">
        <f t="shared" si="23"/>
        <v>7.6294090831929839E-6</v>
      </c>
    </row>
    <row r="106" spans="2:10" x14ac:dyDescent="0.25">
      <c r="B106" s="166" t="s">
        <v>136</v>
      </c>
      <c r="C106" s="167">
        <f>C98-SUM(C99:C105)</f>
        <v>446</v>
      </c>
      <c r="D106" s="167">
        <f>D98-SUM(D99:D105)</f>
        <v>334</v>
      </c>
      <c r="E106" s="167">
        <f>E98-SUM(E99:E105)</f>
        <v>476</v>
      </c>
      <c r="F106" s="167">
        <f>F98-SUM(F99:F105)</f>
        <v>783</v>
      </c>
      <c r="G106" s="167">
        <f>G98-SUM(G99:G105)</f>
        <v>640</v>
      </c>
      <c r="H106" s="168">
        <f t="shared" si="21"/>
        <v>-0.18263090676883775</v>
      </c>
      <c r="I106" s="169">
        <f t="shared" si="22"/>
        <v>0.43497757847533625</v>
      </c>
      <c r="J106" s="168">
        <f t="shared" si="23"/>
        <v>1.2207054533108774E-3</v>
      </c>
    </row>
    <row r="107" spans="2:10" x14ac:dyDescent="0.25">
      <c r="B107" s="151" t="s">
        <v>42</v>
      </c>
      <c r="C107" s="172"/>
      <c r="D107" s="172"/>
      <c r="E107" s="172"/>
      <c r="F107" s="172"/>
      <c r="G107" s="172"/>
      <c r="H107" s="173"/>
      <c r="I107" s="173"/>
      <c r="J107" s="173"/>
    </row>
    <row r="108" spans="2:10" x14ac:dyDescent="0.25">
      <c r="B108" s="152" t="s">
        <v>59</v>
      </c>
      <c r="C108" s="174">
        <v>11773</v>
      </c>
      <c r="D108" s="174">
        <v>7717</v>
      </c>
      <c r="E108" s="174">
        <v>18718</v>
      </c>
      <c r="F108" s="174">
        <v>23616</v>
      </c>
      <c r="G108" s="174">
        <v>24885</v>
      </c>
      <c r="H108" s="175">
        <f t="shared" ref="H108:H120" si="24">IFERROR(G108/F108-1,"-")</f>
        <v>5.3734756097560954E-2</v>
      </c>
      <c r="I108" s="175">
        <f t="shared" ref="I108:I120" si="25">IFERROR(G108/C108-1,"-")</f>
        <v>1.1137348169540475</v>
      </c>
      <c r="J108" s="175">
        <f t="shared" ref="J108:J120" si="26">G108/G$10</f>
        <v>4.7464461258814351E-2</v>
      </c>
    </row>
    <row r="109" spans="2:10" x14ac:dyDescent="0.25">
      <c r="B109" s="155" t="s">
        <v>88</v>
      </c>
      <c r="C109" s="156">
        <v>2704</v>
      </c>
      <c r="D109" s="156">
        <v>4722</v>
      </c>
      <c r="E109" s="156">
        <v>4420</v>
      </c>
      <c r="F109" s="156">
        <v>4325</v>
      </c>
      <c r="G109" s="156">
        <v>6379</v>
      </c>
      <c r="H109" s="157">
        <f t="shared" si="24"/>
        <v>0.47491329479768796</v>
      </c>
      <c r="I109" s="158">
        <f t="shared" si="25"/>
        <v>1.3590976331360949</v>
      </c>
      <c r="J109" s="157">
        <f t="shared" si="26"/>
        <v>1.2167000135422011E-2</v>
      </c>
    </row>
    <row r="110" spans="2:10" x14ac:dyDescent="0.25">
      <c r="B110" s="160" t="s">
        <v>94</v>
      </c>
      <c r="C110" s="161">
        <v>1084</v>
      </c>
      <c r="D110" s="161">
        <v>4131</v>
      </c>
      <c r="E110" s="161">
        <v>1742</v>
      </c>
      <c r="F110" s="161">
        <v>1143</v>
      </c>
      <c r="G110" s="161">
        <v>1614</v>
      </c>
      <c r="H110" s="162">
        <f t="shared" si="24"/>
        <v>0.4120734908136483</v>
      </c>
      <c r="I110" s="163">
        <f t="shared" si="25"/>
        <v>0.48892988929889292</v>
      </c>
      <c r="J110" s="162">
        <f t="shared" si="26"/>
        <v>3.078466565068369E-3</v>
      </c>
    </row>
    <row r="111" spans="2:10" x14ac:dyDescent="0.25">
      <c r="B111" s="160" t="s">
        <v>91</v>
      </c>
      <c r="C111" s="161">
        <v>1620</v>
      </c>
      <c r="D111" s="161">
        <v>591</v>
      </c>
      <c r="E111" s="161">
        <v>2678</v>
      </c>
      <c r="F111" s="161">
        <v>3182</v>
      </c>
      <c r="G111" s="161">
        <v>4765</v>
      </c>
      <c r="H111" s="162">
        <f t="shared" si="24"/>
        <v>0.49748585795097422</v>
      </c>
      <c r="I111" s="163">
        <f t="shared" si="25"/>
        <v>1.941358024691358</v>
      </c>
      <c r="J111" s="162">
        <f t="shared" si="26"/>
        <v>9.0885335703536421E-3</v>
      </c>
    </row>
    <row r="112" spans="2:10" x14ac:dyDescent="0.25">
      <c r="B112" s="155" t="s">
        <v>98</v>
      </c>
      <c r="C112" s="156">
        <v>9069</v>
      </c>
      <c r="D112" s="156">
        <v>2995</v>
      </c>
      <c r="E112" s="156">
        <v>14298</v>
      </c>
      <c r="F112" s="156">
        <v>19291</v>
      </c>
      <c r="G112" s="156">
        <v>18506</v>
      </c>
      <c r="H112" s="157">
        <f t="shared" si="24"/>
        <v>-4.0692550930485738E-2</v>
      </c>
      <c r="I112" s="158">
        <f t="shared" si="25"/>
        <v>1.0405777924798767</v>
      </c>
      <c r="J112" s="157">
        <f t="shared" si="26"/>
        <v>3.529746112339234E-2</v>
      </c>
    </row>
    <row r="113" spans="2:10" x14ac:dyDescent="0.25">
      <c r="B113" s="160" t="s">
        <v>101</v>
      </c>
      <c r="C113" s="161">
        <v>5003</v>
      </c>
      <c r="D113" s="161">
        <v>209</v>
      </c>
      <c r="E113" s="161">
        <v>9184</v>
      </c>
      <c r="F113" s="161">
        <v>13035</v>
      </c>
      <c r="G113" s="161">
        <v>11718</v>
      </c>
      <c r="H113" s="162">
        <f t="shared" si="24"/>
        <v>-0.10103567318757189</v>
      </c>
      <c r="I113" s="163">
        <f t="shared" si="25"/>
        <v>1.3421946831900859</v>
      </c>
      <c r="J113" s="162">
        <f t="shared" si="26"/>
        <v>2.2350353909213846E-2</v>
      </c>
    </row>
    <row r="114" spans="2:10" x14ac:dyDescent="0.25">
      <c r="B114" s="160" t="s">
        <v>104</v>
      </c>
      <c r="C114" s="161">
        <v>612</v>
      </c>
      <c r="D114" s="161">
        <v>586</v>
      </c>
      <c r="E114" s="161">
        <v>358</v>
      </c>
      <c r="F114" s="161">
        <v>789</v>
      </c>
      <c r="G114" s="161">
        <v>665</v>
      </c>
      <c r="H114" s="162">
        <f t="shared" si="24"/>
        <v>-0.15716096324461348</v>
      </c>
      <c r="I114" s="163">
        <f t="shared" si="25"/>
        <v>8.6601307189542398E-2</v>
      </c>
      <c r="J114" s="162">
        <f t="shared" si="26"/>
        <v>1.2683892600808336E-3</v>
      </c>
    </row>
    <row r="115" spans="2:10" x14ac:dyDescent="0.25">
      <c r="B115" s="160" t="s">
        <v>107</v>
      </c>
      <c r="C115" s="161">
        <v>1321</v>
      </c>
      <c r="D115" s="161">
        <v>864</v>
      </c>
      <c r="E115" s="161">
        <v>880</v>
      </c>
      <c r="F115" s="161">
        <v>1370</v>
      </c>
      <c r="G115" s="161">
        <v>1388</v>
      </c>
      <c r="H115" s="162">
        <f t="shared" si="24"/>
        <v>1.3138686131386912E-2</v>
      </c>
      <c r="I115" s="163">
        <f t="shared" si="25"/>
        <v>5.0719152157456371E-2</v>
      </c>
      <c r="J115" s="162">
        <f t="shared" si="26"/>
        <v>2.6474049518679654E-3</v>
      </c>
    </row>
    <row r="116" spans="2:10" x14ac:dyDescent="0.25">
      <c r="B116" s="160" t="s">
        <v>114</v>
      </c>
      <c r="C116" s="161">
        <v>303</v>
      </c>
      <c r="D116" s="161">
        <v>72</v>
      </c>
      <c r="E116" s="161">
        <v>1093</v>
      </c>
      <c r="F116" s="161">
        <v>706</v>
      </c>
      <c r="G116" s="161">
        <v>797</v>
      </c>
      <c r="H116" s="162">
        <f t="shared" si="24"/>
        <v>0.12889518413597734</v>
      </c>
      <c r="I116" s="163">
        <f t="shared" si="25"/>
        <v>1.6303630363036303</v>
      </c>
      <c r="J116" s="162">
        <f t="shared" si="26"/>
        <v>1.5201597598262021E-3</v>
      </c>
    </row>
    <row r="117" spans="2:10" x14ac:dyDescent="0.25">
      <c r="B117" s="160" t="s">
        <v>110</v>
      </c>
      <c r="C117" s="161">
        <v>254</v>
      </c>
      <c r="D117" s="161">
        <v>358</v>
      </c>
      <c r="E117" s="161">
        <v>369</v>
      </c>
      <c r="F117" s="161">
        <v>404</v>
      </c>
      <c r="G117" s="161">
        <v>321</v>
      </c>
      <c r="H117" s="162">
        <f t="shared" si="24"/>
        <v>-0.20544554455445541</v>
      </c>
      <c r="I117" s="163">
        <f t="shared" si="25"/>
        <v>0.26377952755905509</v>
      </c>
      <c r="J117" s="162">
        <f t="shared" si="26"/>
        <v>6.1226007892623696E-4</v>
      </c>
    </row>
    <row r="118" spans="2:10" x14ac:dyDescent="0.25">
      <c r="B118" s="160" t="s">
        <v>119</v>
      </c>
      <c r="C118" s="161">
        <v>24</v>
      </c>
      <c r="D118" s="161">
        <v>0</v>
      </c>
      <c r="E118" s="161">
        <v>16</v>
      </c>
      <c r="F118" s="161">
        <v>19</v>
      </c>
      <c r="G118" s="161">
        <v>23</v>
      </c>
      <c r="H118" s="162">
        <f t="shared" si="24"/>
        <v>0.21052631578947367</v>
      </c>
      <c r="I118" s="163">
        <f t="shared" si="25"/>
        <v>-4.166666666666663E-2</v>
      </c>
      <c r="J118" s="162">
        <f t="shared" si="26"/>
        <v>4.3869102228359658E-5</v>
      </c>
    </row>
    <row r="119" spans="2:10" x14ac:dyDescent="0.25">
      <c r="B119" s="160" t="s">
        <v>122</v>
      </c>
      <c r="C119" s="161">
        <v>24</v>
      </c>
      <c r="D119" s="161">
        <v>4</v>
      </c>
      <c r="E119" s="161">
        <v>30</v>
      </c>
      <c r="F119" s="161">
        <v>3</v>
      </c>
      <c r="G119" s="161">
        <v>15</v>
      </c>
      <c r="H119" s="162">
        <f t="shared" si="24"/>
        <v>4</v>
      </c>
      <c r="I119" s="163">
        <f t="shared" si="25"/>
        <v>-0.375</v>
      </c>
      <c r="J119" s="162">
        <f t="shared" si="26"/>
        <v>2.861028406197369E-5</v>
      </c>
    </row>
    <row r="120" spans="2:10" x14ac:dyDescent="0.25">
      <c r="B120" s="166" t="s">
        <v>136</v>
      </c>
      <c r="C120" s="167">
        <f>C112-SUM(C113:C119)</f>
        <v>1528</v>
      </c>
      <c r="D120" s="167">
        <f>D112-SUM(D113:D119)</f>
        <v>902</v>
      </c>
      <c r="E120" s="167">
        <f>E112-SUM(E113:E119)</f>
        <v>2368</v>
      </c>
      <c r="F120" s="167">
        <f>F112-SUM(F113:F119)</f>
        <v>2965</v>
      </c>
      <c r="G120" s="167">
        <f>G112-SUM(G113:G119)</f>
        <v>3579</v>
      </c>
      <c r="H120" s="168">
        <f t="shared" si="24"/>
        <v>0.20708263069139976</v>
      </c>
      <c r="I120" s="169">
        <f t="shared" si="25"/>
        <v>1.3422774869109948</v>
      </c>
      <c r="J120" s="168">
        <f t="shared" si="26"/>
        <v>6.8264137771869224E-3</v>
      </c>
    </row>
    <row r="121" spans="2:10" x14ac:dyDescent="0.25">
      <c r="B121" s="151" t="s">
        <v>43</v>
      </c>
      <c r="C121" s="172"/>
      <c r="D121" s="172"/>
      <c r="E121" s="172"/>
      <c r="F121" s="172"/>
      <c r="G121" s="172"/>
      <c r="H121" s="173"/>
      <c r="I121" s="173"/>
      <c r="J121" s="173"/>
    </row>
    <row r="122" spans="2:10" x14ac:dyDescent="0.25">
      <c r="B122" s="152" t="s">
        <v>59</v>
      </c>
      <c r="C122" s="174">
        <v>17461</v>
      </c>
      <c r="D122" s="174">
        <v>12904</v>
      </c>
      <c r="E122" s="174">
        <v>19142</v>
      </c>
      <c r="F122" s="174">
        <v>18563</v>
      </c>
      <c r="G122" s="174">
        <v>18107</v>
      </c>
      <c r="H122" s="175">
        <f t="shared" ref="H122:H134" si="27">IFERROR(G122/F122-1,"-")</f>
        <v>-2.456499488229269E-2</v>
      </c>
      <c r="I122" s="175">
        <f t="shared" ref="I122:I134" si="28">IFERROR(G122/C122-1,"-")</f>
        <v>3.699673558215455E-2</v>
      </c>
      <c r="J122" s="175">
        <f t="shared" ref="J122:J134" si="29">G122/G$10</f>
        <v>3.453642756734384E-2</v>
      </c>
    </row>
    <row r="123" spans="2:10" x14ac:dyDescent="0.25">
      <c r="B123" s="155" t="s">
        <v>88</v>
      </c>
      <c r="C123" s="156">
        <v>10754</v>
      </c>
      <c r="D123" s="156">
        <v>8862</v>
      </c>
      <c r="E123" s="156">
        <v>13156</v>
      </c>
      <c r="F123" s="156">
        <v>13614</v>
      </c>
      <c r="G123" s="156">
        <v>12884</v>
      </c>
      <c r="H123" s="157">
        <f t="shared" si="27"/>
        <v>-5.3621272219773752E-2</v>
      </c>
      <c r="I123" s="158">
        <f t="shared" si="28"/>
        <v>0.19806583596801186</v>
      </c>
      <c r="J123" s="157">
        <f t="shared" si="29"/>
        <v>2.4574326656964601E-2</v>
      </c>
    </row>
    <row r="124" spans="2:10" x14ac:dyDescent="0.25">
      <c r="B124" s="160" t="s">
        <v>94</v>
      </c>
      <c r="C124" s="161">
        <v>5461</v>
      </c>
      <c r="D124" s="161">
        <v>4849</v>
      </c>
      <c r="E124" s="161">
        <v>6752</v>
      </c>
      <c r="F124" s="161">
        <v>6462</v>
      </c>
      <c r="G124" s="161">
        <v>5780</v>
      </c>
      <c r="H124" s="162">
        <f t="shared" si="27"/>
        <v>-0.10554008047044261</v>
      </c>
      <c r="I124" s="163">
        <f t="shared" si="28"/>
        <v>5.8414209851675558E-2</v>
      </c>
      <c r="J124" s="162">
        <f t="shared" si="29"/>
        <v>1.1024496125213862E-2</v>
      </c>
    </row>
    <row r="125" spans="2:10" x14ac:dyDescent="0.25">
      <c r="B125" s="160" t="s">
        <v>91</v>
      </c>
      <c r="C125" s="161">
        <v>5293</v>
      </c>
      <c r="D125" s="161">
        <v>4013</v>
      </c>
      <c r="E125" s="161">
        <v>6404</v>
      </c>
      <c r="F125" s="161">
        <v>7152</v>
      </c>
      <c r="G125" s="161">
        <v>7104</v>
      </c>
      <c r="H125" s="162">
        <f t="shared" si="27"/>
        <v>-6.7114093959731447E-3</v>
      </c>
      <c r="I125" s="163">
        <f t="shared" si="28"/>
        <v>0.3421500094464387</v>
      </c>
      <c r="J125" s="162">
        <f t="shared" si="29"/>
        <v>1.3549830531750739E-2</v>
      </c>
    </row>
    <row r="126" spans="2:10" x14ac:dyDescent="0.25">
      <c r="B126" s="155" t="s">
        <v>98</v>
      </c>
      <c r="C126" s="156">
        <v>6707</v>
      </c>
      <c r="D126" s="156">
        <v>4042</v>
      </c>
      <c r="E126" s="156">
        <v>5986</v>
      </c>
      <c r="F126" s="156">
        <v>4949</v>
      </c>
      <c r="G126" s="156">
        <v>5223</v>
      </c>
      <c r="H126" s="157">
        <f t="shared" si="27"/>
        <v>5.5364720145483881E-2</v>
      </c>
      <c r="I126" s="158">
        <f t="shared" si="28"/>
        <v>-0.22126136871924851</v>
      </c>
      <c r="J126" s="157">
        <f t="shared" si="29"/>
        <v>9.9621009103792388E-3</v>
      </c>
    </row>
    <row r="127" spans="2:10" x14ac:dyDescent="0.25">
      <c r="B127" s="160" t="s">
        <v>101</v>
      </c>
      <c r="C127" s="161">
        <v>668</v>
      </c>
      <c r="D127" s="161">
        <v>137</v>
      </c>
      <c r="E127" s="161">
        <v>525</v>
      </c>
      <c r="F127" s="161">
        <v>482</v>
      </c>
      <c r="G127" s="161">
        <v>483</v>
      </c>
      <c r="H127" s="162">
        <f t="shared" si="27"/>
        <v>2.0746887966804906E-3</v>
      </c>
      <c r="I127" s="163">
        <f t="shared" si="28"/>
        <v>-0.27694610778443118</v>
      </c>
      <c r="J127" s="162">
        <f t="shared" si="29"/>
        <v>9.2125114679555281E-4</v>
      </c>
    </row>
    <row r="128" spans="2:10" x14ac:dyDescent="0.25">
      <c r="B128" s="160" t="s">
        <v>104</v>
      </c>
      <c r="C128" s="161">
        <v>439</v>
      </c>
      <c r="D128" s="161">
        <v>380</v>
      </c>
      <c r="E128" s="161">
        <v>524</v>
      </c>
      <c r="F128" s="161">
        <v>509</v>
      </c>
      <c r="G128" s="161">
        <v>491</v>
      </c>
      <c r="H128" s="162">
        <f t="shared" si="27"/>
        <v>-3.5363457760314354E-2</v>
      </c>
      <c r="I128" s="163">
        <f t="shared" si="28"/>
        <v>0.11845102505694771</v>
      </c>
      <c r="J128" s="162">
        <f t="shared" si="29"/>
        <v>9.3650996496193878E-4</v>
      </c>
    </row>
    <row r="129" spans="2:10" x14ac:dyDescent="0.25">
      <c r="B129" s="160" t="s">
        <v>107</v>
      </c>
      <c r="C129" s="161">
        <v>648</v>
      </c>
      <c r="D129" s="161">
        <v>822</v>
      </c>
      <c r="E129" s="161">
        <v>626</v>
      </c>
      <c r="F129" s="161">
        <v>636</v>
      </c>
      <c r="G129" s="161">
        <v>676</v>
      </c>
      <c r="H129" s="162">
        <f t="shared" si="27"/>
        <v>6.2893081761006275E-2</v>
      </c>
      <c r="I129" s="163">
        <f t="shared" si="28"/>
        <v>4.3209876543209846E-2</v>
      </c>
      <c r="J129" s="162">
        <f t="shared" si="29"/>
        <v>1.2893701350596143E-3</v>
      </c>
    </row>
    <row r="130" spans="2:10" x14ac:dyDescent="0.25">
      <c r="B130" s="160" t="s">
        <v>114</v>
      </c>
      <c r="C130" s="161">
        <v>96</v>
      </c>
      <c r="D130" s="161">
        <v>58</v>
      </c>
      <c r="E130" s="161">
        <v>147</v>
      </c>
      <c r="F130" s="161">
        <v>165</v>
      </c>
      <c r="G130" s="161">
        <v>161</v>
      </c>
      <c r="H130" s="162">
        <f t="shared" si="27"/>
        <v>-2.4242424242424288E-2</v>
      </c>
      <c r="I130" s="163">
        <f t="shared" si="28"/>
        <v>0.67708333333333326</v>
      </c>
      <c r="J130" s="162">
        <f t="shared" si="29"/>
        <v>3.070837155985176E-4</v>
      </c>
    </row>
    <row r="131" spans="2:10" x14ac:dyDescent="0.25">
      <c r="B131" s="160" t="s">
        <v>110</v>
      </c>
      <c r="C131" s="161">
        <v>130</v>
      </c>
      <c r="D131" s="161">
        <v>102</v>
      </c>
      <c r="E131" s="161">
        <v>121</v>
      </c>
      <c r="F131" s="161">
        <v>92</v>
      </c>
      <c r="G131" s="161">
        <v>140</v>
      </c>
      <c r="H131" s="162">
        <f t="shared" si="27"/>
        <v>0.52173913043478271</v>
      </c>
      <c r="I131" s="163">
        <f t="shared" si="28"/>
        <v>7.6923076923076872E-2</v>
      </c>
      <c r="J131" s="162">
        <f t="shared" si="29"/>
        <v>2.6702931791175444E-4</v>
      </c>
    </row>
    <row r="132" spans="2:10" x14ac:dyDescent="0.25">
      <c r="B132" s="160" t="s">
        <v>119</v>
      </c>
      <c r="C132" s="161">
        <v>27</v>
      </c>
      <c r="D132" s="161">
        <v>14</v>
      </c>
      <c r="E132" s="161">
        <v>34</v>
      </c>
      <c r="F132" s="161">
        <v>21</v>
      </c>
      <c r="G132" s="161">
        <v>13</v>
      </c>
      <c r="H132" s="162">
        <f t="shared" si="27"/>
        <v>-0.38095238095238093</v>
      </c>
      <c r="I132" s="163">
        <f t="shared" si="28"/>
        <v>-0.5185185185185186</v>
      </c>
      <c r="J132" s="162">
        <f t="shared" si="29"/>
        <v>2.4795579520377198E-5</v>
      </c>
    </row>
    <row r="133" spans="2:10" x14ac:dyDescent="0.25">
      <c r="B133" s="160" t="s">
        <v>122</v>
      </c>
      <c r="C133" s="161">
        <v>30</v>
      </c>
      <c r="D133" s="161">
        <v>28</v>
      </c>
      <c r="E133" s="161">
        <v>59</v>
      </c>
      <c r="F133" s="161">
        <v>61</v>
      </c>
      <c r="G133" s="161">
        <v>51</v>
      </c>
      <c r="H133" s="162">
        <f t="shared" si="27"/>
        <v>-0.16393442622950816</v>
      </c>
      <c r="I133" s="163">
        <f t="shared" si="28"/>
        <v>0.7</v>
      </c>
      <c r="J133" s="162">
        <f t="shared" si="29"/>
        <v>9.7274965810710545E-5</v>
      </c>
    </row>
    <row r="134" spans="2:10" x14ac:dyDescent="0.25">
      <c r="B134" s="166" t="s">
        <v>136</v>
      </c>
      <c r="C134" s="167">
        <f>C126-SUM(C127:C133)</f>
        <v>4669</v>
      </c>
      <c r="D134" s="167">
        <f>D126-SUM(D127:D133)</f>
        <v>2501</v>
      </c>
      <c r="E134" s="167">
        <f>E126-SUM(E127:E133)</f>
        <v>3950</v>
      </c>
      <c r="F134" s="167">
        <f>F126-SUM(F127:F133)</f>
        <v>2983</v>
      </c>
      <c r="G134" s="167">
        <f>G126-SUM(G127:G133)</f>
        <v>3208</v>
      </c>
      <c r="H134" s="168">
        <f t="shared" si="27"/>
        <v>7.542742205833064E-2</v>
      </c>
      <c r="I134" s="169">
        <f t="shared" si="28"/>
        <v>-0.31291497108588562</v>
      </c>
      <c r="J134" s="168">
        <f t="shared" si="29"/>
        <v>6.1187860847207731E-3</v>
      </c>
    </row>
    <row r="135" spans="2:10" x14ac:dyDescent="0.25">
      <c r="B135" s="151" t="s">
        <v>44</v>
      </c>
      <c r="C135" s="172"/>
      <c r="D135" s="172"/>
      <c r="E135" s="172"/>
      <c r="F135" s="172"/>
      <c r="G135" s="172"/>
      <c r="H135" s="173"/>
      <c r="I135" s="173"/>
      <c r="J135" s="173"/>
    </row>
    <row r="136" spans="2:10" x14ac:dyDescent="0.25">
      <c r="B136" s="152" t="s">
        <v>59</v>
      </c>
      <c r="C136" s="174">
        <v>18380</v>
      </c>
      <c r="D136" s="174">
        <v>7502</v>
      </c>
      <c r="E136" s="174">
        <v>23721</v>
      </c>
      <c r="F136" s="174">
        <v>25208</v>
      </c>
      <c r="G136" s="174">
        <v>27847</v>
      </c>
      <c r="H136" s="175">
        <f t="shared" ref="H136:H148" si="30">IFERROR(G136/F136-1,"-")</f>
        <v>0.10468898762297685</v>
      </c>
      <c r="I136" s="175">
        <f t="shared" ref="I136:I148" si="31">IFERROR(G136/C136-1,"-")</f>
        <v>0.51507072905331874</v>
      </c>
      <c r="J136" s="175">
        <f t="shared" ref="J136:J148" si="32">G136/G$10</f>
        <v>5.3114038684918756E-2</v>
      </c>
    </row>
    <row r="137" spans="2:10" x14ac:dyDescent="0.25">
      <c r="B137" s="155" t="s">
        <v>88</v>
      </c>
      <c r="C137" s="156">
        <v>3964</v>
      </c>
      <c r="D137" s="156">
        <v>4554</v>
      </c>
      <c r="E137" s="156">
        <v>3062</v>
      </c>
      <c r="F137" s="156">
        <v>2739</v>
      </c>
      <c r="G137" s="156">
        <v>2371</v>
      </c>
      <c r="H137" s="157">
        <f t="shared" si="30"/>
        <v>-0.13435560423512227</v>
      </c>
      <c r="I137" s="158">
        <f t="shared" si="31"/>
        <v>-0.40186680121089813</v>
      </c>
      <c r="J137" s="157">
        <f t="shared" si="32"/>
        <v>4.5223322340626412E-3</v>
      </c>
    </row>
    <row r="138" spans="2:10" x14ac:dyDescent="0.25">
      <c r="B138" s="160" t="s">
        <v>94</v>
      </c>
      <c r="C138" s="161">
        <v>2828</v>
      </c>
      <c r="D138" s="161">
        <v>3831</v>
      </c>
      <c r="E138" s="161">
        <v>2339</v>
      </c>
      <c r="F138" s="161">
        <v>1768</v>
      </c>
      <c r="G138" s="161">
        <v>1502</v>
      </c>
      <c r="H138" s="162">
        <f t="shared" si="30"/>
        <v>-0.15045248868778283</v>
      </c>
      <c r="I138" s="163">
        <f t="shared" si="31"/>
        <v>-0.46888260254596892</v>
      </c>
      <c r="J138" s="162">
        <f t="shared" si="32"/>
        <v>2.8648431107389655E-3</v>
      </c>
    </row>
    <row r="139" spans="2:10" x14ac:dyDescent="0.25">
      <c r="B139" s="160" t="s">
        <v>91</v>
      </c>
      <c r="C139" s="161">
        <v>1136</v>
      </c>
      <c r="D139" s="161">
        <v>723</v>
      </c>
      <c r="E139" s="161">
        <v>723</v>
      </c>
      <c r="F139" s="161">
        <v>971</v>
      </c>
      <c r="G139" s="161">
        <v>869</v>
      </c>
      <c r="H139" s="162">
        <f t="shared" si="30"/>
        <v>-0.10504634397528323</v>
      </c>
      <c r="I139" s="163">
        <f t="shared" si="31"/>
        <v>-0.23503521126760563</v>
      </c>
      <c r="J139" s="162">
        <f t="shared" si="32"/>
        <v>1.6574891233236758E-3</v>
      </c>
    </row>
    <row r="140" spans="2:10" x14ac:dyDescent="0.25">
      <c r="B140" s="155" t="s">
        <v>98</v>
      </c>
      <c r="C140" s="156">
        <v>14416</v>
      </c>
      <c r="D140" s="156">
        <v>2948</v>
      </c>
      <c r="E140" s="156">
        <v>20659</v>
      </c>
      <c r="F140" s="156">
        <v>22469</v>
      </c>
      <c r="G140" s="156">
        <v>25476</v>
      </c>
      <c r="H140" s="157">
        <f t="shared" si="30"/>
        <v>0.13382883083359287</v>
      </c>
      <c r="I140" s="158">
        <f t="shared" si="31"/>
        <v>0.76720310765815758</v>
      </c>
      <c r="J140" s="157">
        <f t="shared" si="32"/>
        <v>4.8591706450856115E-2</v>
      </c>
    </row>
    <row r="141" spans="2:10" x14ac:dyDescent="0.25">
      <c r="B141" s="160" t="s">
        <v>101</v>
      </c>
      <c r="C141" s="161">
        <v>6800</v>
      </c>
      <c r="D141" s="161">
        <v>60</v>
      </c>
      <c r="E141" s="161">
        <v>9563</v>
      </c>
      <c r="F141" s="161">
        <v>10003</v>
      </c>
      <c r="G141" s="161">
        <v>12004</v>
      </c>
      <c r="H141" s="162">
        <f t="shared" si="30"/>
        <v>0.20003998800359901</v>
      </c>
      <c r="I141" s="163">
        <f t="shared" si="31"/>
        <v>0.7652941176470589</v>
      </c>
      <c r="J141" s="162">
        <f t="shared" si="32"/>
        <v>2.2895856658662145E-2</v>
      </c>
    </row>
    <row r="142" spans="2:10" x14ac:dyDescent="0.25">
      <c r="B142" s="160" t="s">
        <v>104</v>
      </c>
      <c r="C142" s="161">
        <v>920</v>
      </c>
      <c r="D142" s="161">
        <v>287</v>
      </c>
      <c r="E142" s="161">
        <v>1049</v>
      </c>
      <c r="F142" s="161">
        <v>1887</v>
      </c>
      <c r="G142" s="161">
        <v>2055</v>
      </c>
      <c r="H142" s="162">
        <f t="shared" si="30"/>
        <v>8.9030206677265467E-2</v>
      </c>
      <c r="I142" s="163">
        <f t="shared" si="31"/>
        <v>1.2336956521739131</v>
      </c>
      <c r="J142" s="162">
        <f t="shared" si="32"/>
        <v>3.9196089164903955E-3</v>
      </c>
    </row>
    <row r="143" spans="2:10" x14ac:dyDescent="0.25">
      <c r="B143" s="160" t="s">
        <v>107</v>
      </c>
      <c r="C143" s="161">
        <v>1797</v>
      </c>
      <c r="D143" s="161">
        <v>915</v>
      </c>
      <c r="E143" s="161">
        <v>3034</v>
      </c>
      <c r="F143" s="161">
        <v>3032</v>
      </c>
      <c r="G143" s="161">
        <v>3126</v>
      </c>
      <c r="H143" s="162">
        <f t="shared" si="30"/>
        <v>3.100263852242735E-2</v>
      </c>
      <c r="I143" s="163">
        <f t="shared" si="31"/>
        <v>0.73956594323873115</v>
      </c>
      <c r="J143" s="162">
        <f t="shared" si="32"/>
        <v>5.962383198515317E-3</v>
      </c>
    </row>
    <row r="144" spans="2:10" x14ac:dyDescent="0.25">
      <c r="B144" s="160" t="s">
        <v>114</v>
      </c>
      <c r="C144" s="161">
        <v>467</v>
      </c>
      <c r="D144" s="161">
        <v>46</v>
      </c>
      <c r="E144" s="161">
        <v>1212</v>
      </c>
      <c r="F144" s="161">
        <v>906</v>
      </c>
      <c r="G144" s="161">
        <v>782</v>
      </c>
      <c r="H144" s="162">
        <f t="shared" si="30"/>
        <v>-0.13686534216335544</v>
      </c>
      <c r="I144" s="163">
        <f t="shared" si="31"/>
        <v>0.67451820128479656</v>
      </c>
      <c r="J144" s="162">
        <f t="shared" si="32"/>
        <v>1.4915494757642284E-3</v>
      </c>
    </row>
    <row r="145" spans="2:10" x14ac:dyDescent="0.25">
      <c r="B145" s="160" t="s">
        <v>110</v>
      </c>
      <c r="C145" s="161">
        <v>311</v>
      </c>
      <c r="D145" s="161">
        <v>123</v>
      </c>
      <c r="E145" s="161">
        <v>240</v>
      </c>
      <c r="F145" s="161">
        <v>595</v>
      </c>
      <c r="G145" s="161">
        <v>717</v>
      </c>
      <c r="H145" s="162">
        <f t="shared" si="30"/>
        <v>0.20504201680672263</v>
      </c>
      <c r="I145" s="163">
        <f t="shared" si="31"/>
        <v>1.305466237942122</v>
      </c>
      <c r="J145" s="162">
        <f t="shared" si="32"/>
        <v>1.3675715781623424E-3</v>
      </c>
    </row>
    <row r="146" spans="2:10" x14ac:dyDescent="0.25">
      <c r="B146" s="160" t="s">
        <v>119</v>
      </c>
      <c r="C146" s="161">
        <v>8</v>
      </c>
      <c r="D146" s="161">
        <v>10</v>
      </c>
      <c r="E146" s="161">
        <v>22</v>
      </c>
      <c r="F146" s="161">
        <v>11</v>
      </c>
      <c r="G146" s="161">
        <v>46</v>
      </c>
      <c r="H146" s="162">
        <f t="shared" si="30"/>
        <v>3.1818181818181817</v>
      </c>
      <c r="I146" s="163">
        <f t="shared" si="31"/>
        <v>4.75</v>
      </c>
      <c r="J146" s="162">
        <f t="shared" si="32"/>
        <v>8.7738204456719315E-5</v>
      </c>
    </row>
    <row r="147" spans="2:10" x14ac:dyDescent="0.25">
      <c r="B147" s="160" t="s">
        <v>122</v>
      </c>
      <c r="C147" s="161">
        <v>12</v>
      </c>
      <c r="D147" s="161">
        <v>3</v>
      </c>
      <c r="E147" s="161">
        <v>6</v>
      </c>
      <c r="F147" s="161">
        <v>34</v>
      </c>
      <c r="G147" s="161">
        <v>22</v>
      </c>
      <c r="H147" s="162">
        <f t="shared" si="30"/>
        <v>-0.3529411764705882</v>
      </c>
      <c r="I147" s="163">
        <f t="shared" si="31"/>
        <v>0.83333333333333326</v>
      </c>
      <c r="J147" s="162">
        <f t="shared" si="32"/>
        <v>4.1961749957561412E-5</v>
      </c>
    </row>
    <row r="148" spans="2:10" x14ac:dyDescent="0.25">
      <c r="B148" s="166" t="s">
        <v>136</v>
      </c>
      <c r="C148" s="167">
        <f>C140-SUM(C141:C147)</f>
        <v>4101</v>
      </c>
      <c r="D148" s="167">
        <f>D140-SUM(D141:D147)</f>
        <v>1504</v>
      </c>
      <c r="E148" s="167">
        <f>E140-SUM(E141:E147)</f>
        <v>5533</v>
      </c>
      <c r="F148" s="167">
        <f>F140-SUM(F141:F147)</f>
        <v>6001</v>
      </c>
      <c r="G148" s="167">
        <f>G140-SUM(G141:G147)</f>
        <v>6724</v>
      </c>
      <c r="H148" s="168">
        <f t="shared" si="30"/>
        <v>0.12047992001333108</v>
      </c>
      <c r="I148" s="169">
        <f t="shared" si="31"/>
        <v>0.63960009753718605</v>
      </c>
      <c r="J148" s="168">
        <f t="shared" si="32"/>
        <v>1.2825036668847406E-2</v>
      </c>
    </row>
    <row r="149" spans="2:10" x14ac:dyDescent="0.25">
      <c r="B149" s="151" t="s">
        <v>45</v>
      </c>
      <c r="C149" s="172"/>
      <c r="D149" s="172"/>
      <c r="E149" s="172"/>
      <c r="F149" s="172"/>
      <c r="G149" s="172"/>
      <c r="H149" s="173"/>
      <c r="I149" s="173"/>
      <c r="J149" s="173"/>
    </row>
    <row r="150" spans="2:10" x14ac:dyDescent="0.25">
      <c r="B150" s="152" t="s">
        <v>59</v>
      </c>
      <c r="C150" s="174">
        <v>11904</v>
      </c>
      <c r="D150" s="174">
        <v>5688</v>
      </c>
      <c r="E150" s="174">
        <v>10579</v>
      </c>
      <c r="F150" s="174">
        <v>11344</v>
      </c>
      <c r="G150" s="174">
        <v>11706</v>
      </c>
      <c r="H150" s="175">
        <f t="shared" ref="H150:H162" si="33">IFERROR(G150/F150-1,"-")</f>
        <v>3.1911142454160712E-2</v>
      </c>
      <c r="I150" s="175">
        <f t="shared" ref="I150:I162" si="34">IFERROR(G150/C150-1,"-")</f>
        <v>-1.6633064516129004E-2</v>
      </c>
      <c r="J150" s="175">
        <f t="shared" ref="J150:J162" si="35">G150/G$10</f>
        <v>2.2327465681964268E-2</v>
      </c>
    </row>
    <row r="151" spans="2:10" x14ac:dyDescent="0.25">
      <c r="B151" s="155" t="s">
        <v>88</v>
      </c>
      <c r="C151" s="156">
        <v>6105</v>
      </c>
      <c r="D151" s="156">
        <v>3943</v>
      </c>
      <c r="E151" s="156">
        <v>6639</v>
      </c>
      <c r="F151" s="156">
        <v>6234</v>
      </c>
      <c r="G151" s="156">
        <v>6382</v>
      </c>
      <c r="H151" s="157">
        <f t="shared" si="33"/>
        <v>2.374077638755212E-2</v>
      </c>
      <c r="I151" s="158">
        <f t="shared" si="34"/>
        <v>4.5372645372645293E-2</v>
      </c>
      <c r="J151" s="157">
        <f t="shared" si="35"/>
        <v>1.2172722192234406E-2</v>
      </c>
    </row>
    <row r="152" spans="2:10" x14ac:dyDescent="0.25">
      <c r="B152" s="160" t="s">
        <v>94</v>
      </c>
      <c r="C152" s="161">
        <v>3592</v>
      </c>
      <c r="D152" s="161">
        <v>3625</v>
      </c>
      <c r="E152" s="161">
        <v>4205</v>
      </c>
      <c r="F152" s="161">
        <v>4078</v>
      </c>
      <c r="G152" s="161">
        <v>4033</v>
      </c>
      <c r="H152" s="162">
        <f t="shared" si="33"/>
        <v>-1.103482099068176E-2</v>
      </c>
      <c r="I152" s="163">
        <f t="shared" si="34"/>
        <v>0.12277282850779514</v>
      </c>
      <c r="J152" s="162">
        <f t="shared" si="35"/>
        <v>7.6923517081293261E-3</v>
      </c>
    </row>
    <row r="153" spans="2:10" x14ac:dyDescent="0.25">
      <c r="B153" s="160" t="s">
        <v>91</v>
      </c>
      <c r="C153" s="161">
        <v>2513</v>
      </c>
      <c r="D153" s="161">
        <v>318</v>
      </c>
      <c r="E153" s="161">
        <v>2434</v>
      </c>
      <c r="F153" s="161">
        <v>2156</v>
      </c>
      <c r="G153" s="161">
        <v>2349</v>
      </c>
      <c r="H153" s="162">
        <f t="shared" si="33"/>
        <v>8.951762523191098E-2</v>
      </c>
      <c r="I153" s="163">
        <f t="shared" si="34"/>
        <v>-6.5260644647831323E-2</v>
      </c>
      <c r="J153" s="162">
        <f t="shared" si="35"/>
        <v>4.4803704841050798E-3</v>
      </c>
    </row>
    <row r="154" spans="2:10" x14ac:dyDescent="0.25">
      <c r="B154" s="155" t="s">
        <v>98</v>
      </c>
      <c r="C154" s="156">
        <v>5799</v>
      </c>
      <c r="D154" s="156">
        <v>1745</v>
      </c>
      <c r="E154" s="156">
        <v>3940</v>
      </c>
      <c r="F154" s="156">
        <v>5110</v>
      </c>
      <c r="G154" s="156">
        <v>5324</v>
      </c>
      <c r="H154" s="157">
        <f t="shared" si="33"/>
        <v>4.1878669275929647E-2</v>
      </c>
      <c r="I154" s="158">
        <f t="shared" si="34"/>
        <v>-8.1910674254181748E-2</v>
      </c>
      <c r="J154" s="157">
        <f t="shared" si="35"/>
        <v>1.0154743489729862E-2</v>
      </c>
    </row>
    <row r="155" spans="2:10" x14ac:dyDescent="0.25">
      <c r="B155" s="160" t="s">
        <v>101</v>
      </c>
      <c r="C155" s="161">
        <v>1681</v>
      </c>
      <c r="D155" s="161">
        <v>70</v>
      </c>
      <c r="E155" s="161">
        <v>1499</v>
      </c>
      <c r="F155" s="161">
        <v>1913</v>
      </c>
      <c r="G155" s="161">
        <v>1713</v>
      </c>
      <c r="H155" s="162">
        <f t="shared" si="33"/>
        <v>-0.10454783063251438</v>
      </c>
      <c r="I155" s="163">
        <f t="shared" si="34"/>
        <v>1.9036287923854811E-2</v>
      </c>
      <c r="J155" s="162">
        <f t="shared" si="35"/>
        <v>3.2672944398773954E-3</v>
      </c>
    </row>
    <row r="156" spans="2:10" x14ac:dyDescent="0.25">
      <c r="B156" s="160" t="s">
        <v>104</v>
      </c>
      <c r="C156" s="161">
        <v>1864</v>
      </c>
      <c r="D156" s="161">
        <v>272</v>
      </c>
      <c r="E156" s="161">
        <v>863</v>
      </c>
      <c r="F156" s="161">
        <v>833</v>
      </c>
      <c r="G156" s="161">
        <v>925</v>
      </c>
      <c r="H156" s="162">
        <f t="shared" si="33"/>
        <v>0.11044417767106851</v>
      </c>
      <c r="I156" s="163">
        <f t="shared" si="34"/>
        <v>-0.50375536480686689</v>
      </c>
      <c r="J156" s="162">
        <f t="shared" si="35"/>
        <v>1.7643008504883775E-3</v>
      </c>
    </row>
    <row r="157" spans="2:10" x14ac:dyDescent="0.25">
      <c r="B157" s="160" t="s">
        <v>107</v>
      </c>
      <c r="C157" s="161">
        <v>883</v>
      </c>
      <c r="D157" s="161">
        <v>643</v>
      </c>
      <c r="E157" s="161">
        <v>491</v>
      </c>
      <c r="F157" s="161">
        <v>972</v>
      </c>
      <c r="G157" s="161">
        <v>978</v>
      </c>
      <c r="H157" s="162">
        <f t="shared" si="33"/>
        <v>6.1728395061728669E-3</v>
      </c>
      <c r="I157" s="163">
        <f t="shared" si="34"/>
        <v>0.10758776896942246</v>
      </c>
      <c r="J157" s="162">
        <f t="shared" si="35"/>
        <v>1.8653905208406846E-3</v>
      </c>
    </row>
    <row r="158" spans="2:10" x14ac:dyDescent="0.25">
      <c r="B158" s="160" t="s">
        <v>114</v>
      </c>
      <c r="C158" s="161">
        <v>87</v>
      </c>
      <c r="D158" s="161">
        <v>59</v>
      </c>
      <c r="E158" s="161">
        <v>92</v>
      </c>
      <c r="F158" s="161">
        <v>127</v>
      </c>
      <c r="G158" s="161">
        <v>195</v>
      </c>
      <c r="H158" s="162">
        <f t="shared" si="33"/>
        <v>0.53543307086614167</v>
      </c>
      <c r="I158" s="163">
        <f t="shared" si="34"/>
        <v>1.2413793103448274</v>
      </c>
      <c r="J158" s="162">
        <f t="shared" si="35"/>
        <v>3.7193369280565797E-4</v>
      </c>
    </row>
    <row r="159" spans="2:10" x14ac:dyDescent="0.25">
      <c r="B159" s="160" t="s">
        <v>110</v>
      </c>
      <c r="C159" s="161">
        <v>118</v>
      </c>
      <c r="D159" s="161">
        <v>66</v>
      </c>
      <c r="E159" s="161">
        <v>157</v>
      </c>
      <c r="F159" s="161">
        <v>160</v>
      </c>
      <c r="G159" s="161">
        <v>179</v>
      </c>
      <c r="H159" s="162">
        <f t="shared" si="33"/>
        <v>0.11874999999999991</v>
      </c>
      <c r="I159" s="163">
        <f t="shared" si="34"/>
        <v>0.51694915254237284</v>
      </c>
      <c r="J159" s="162">
        <f t="shared" si="35"/>
        <v>3.4141605647288603E-4</v>
      </c>
    </row>
    <row r="160" spans="2:10" x14ac:dyDescent="0.25">
      <c r="B160" s="160" t="s">
        <v>119</v>
      </c>
      <c r="C160" s="161">
        <v>3</v>
      </c>
      <c r="D160" s="161">
        <v>1</v>
      </c>
      <c r="E160" s="161">
        <v>11</v>
      </c>
      <c r="F160" s="161">
        <v>33</v>
      </c>
      <c r="G160" s="161">
        <v>3</v>
      </c>
      <c r="H160" s="162">
        <f t="shared" si="33"/>
        <v>-0.90909090909090906</v>
      </c>
      <c r="I160" s="163">
        <f t="shared" si="34"/>
        <v>0</v>
      </c>
      <c r="J160" s="162">
        <f t="shared" si="35"/>
        <v>5.722056812394738E-6</v>
      </c>
    </row>
    <row r="161" spans="2:10" x14ac:dyDescent="0.25">
      <c r="B161" s="160" t="s">
        <v>122</v>
      </c>
      <c r="C161" s="161">
        <v>3</v>
      </c>
      <c r="D161" s="161">
        <v>23</v>
      </c>
      <c r="E161" s="161">
        <v>12</v>
      </c>
      <c r="F161" s="161">
        <v>5</v>
      </c>
      <c r="G161" s="161">
        <v>3</v>
      </c>
      <c r="H161" s="162">
        <f t="shared" si="33"/>
        <v>-0.4</v>
      </c>
      <c r="I161" s="163">
        <f t="shared" si="34"/>
        <v>0</v>
      </c>
      <c r="J161" s="162">
        <f t="shared" si="35"/>
        <v>5.722056812394738E-6</v>
      </c>
    </row>
    <row r="162" spans="2:10" x14ac:dyDescent="0.25">
      <c r="B162" s="166" t="s">
        <v>136</v>
      </c>
      <c r="C162" s="167">
        <f>C154-SUM(C155:C161)</f>
        <v>1160</v>
      </c>
      <c r="D162" s="167">
        <f>D154-SUM(D155:D161)</f>
        <v>611</v>
      </c>
      <c r="E162" s="167">
        <f>E154-SUM(E155:E161)</f>
        <v>815</v>
      </c>
      <c r="F162" s="167">
        <f>F154-SUM(F155:F161)</f>
        <v>1067</v>
      </c>
      <c r="G162" s="167">
        <f>G154-SUM(G155:G161)</f>
        <v>1328</v>
      </c>
      <c r="H162" s="168">
        <f t="shared" si="33"/>
        <v>0.24461105904404867</v>
      </c>
      <c r="I162" s="169">
        <f t="shared" si="34"/>
        <v>0.14482758620689662</v>
      </c>
      <c r="J162" s="168">
        <f t="shared" si="35"/>
        <v>2.5329638156200707E-3</v>
      </c>
    </row>
    <row r="163" spans="2:10" x14ac:dyDescent="0.25">
      <c r="C163" s="77"/>
      <c r="D163" s="77"/>
      <c r="E163" s="77"/>
      <c r="F163" s="77"/>
      <c r="G163" s="77"/>
      <c r="H163" s="77"/>
    </row>
    <row r="164" spans="2:10" x14ac:dyDescent="0.25">
      <c r="B164" s="103" t="s">
        <v>30</v>
      </c>
      <c r="C164" s="103"/>
      <c r="D164" s="103"/>
      <c r="E164" s="103"/>
      <c r="F164" s="103"/>
      <c r="G164" s="103"/>
      <c r="H164" s="103"/>
      <c r="I164" s="103"/>
      <c r="J164" s="103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D1C0D-365B-4249-9218-87513F9E6C0E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5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Q4" s="265" t="s">
        <v>259</v>
      </c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28" ht="6" customHeight="1" x14ac:dyDescent="0.25"/>
    <row r="6" spans="1:28" ht="15.75" x14ac:dyDescent="0.25">
      <c r="B6" s="141"/>
      <c r="C6" s="297" t="s">
        <v>35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</row>
    <row r="7" spans="1:28" s="142" customFormat="1" ht="72" customHeight="1" x14ac:dyDescent="0.25">
      <c r="B7" s="143"/>
      <c r="C7" s="170" t="s">
        <v>250</v>
      </c>
      <c r="D7" s="170" t="s">
        <v>251</v>
      </c>
      <c r="E7" s="170" t="s">
        <v>252</v>
      </c>
      <c r="F7" s="170" t="s">
        <v>258</v>
      </c>
      <c r="G7" s="170" t="s">
        <v>253</v>
      </c>
      <c r="H7" s="170" t="s">
        <v>254</v>
      </c>
      <c r="I7" s="170" t="s">
        <v>255</v>
      </c>
      <c r="J7" s="171" t="str">
        <f>CONCATENATE("var. ",RIGHT(I7,2),"/",RIGHT(H7,2))</f>
        <v>var. 24/23</v>
      </c>
      <c r="K7" s="171" t="str">
        <f>CONCATENATE("var. ",RIGHT(I7,2),"/",RIGHT(D7,2))</f>
        <v>var. 24/19</v>
      </c>
      <c r="L7" s="170" t="str">
        <f>CONCATENATE("dif. ",RIGHT(I7,2),"/",RIGHT(H7,2))</f>
        <v>dif. 24/23</v>
      </c>
      <c r="M7" s="170" t="str">
        <f>CONCATENATE("dif. ",RIGHT(I7,2),"/",RIGHT(D7,2))</f>
        <v>dif. 24/19</v>
      </c>
      <c r="N7" s="171" t="str">
        <f>CONCATENATE("Cuota s/ total lugares de residencia ",RIGHT(I7,4))</f>
        <v>Cuota s/ total lugares de residencia 2024</v>
      </c>
      <c r="Q7" s="143"/>
      <c r="R7" s="170" t="s">
        <v>250</v>
      </c>
      <c r="S7" s="170" t="s">
        <v>251</v>
      </c>
      <c r="T7" s="170" t="s">
        <v>252</v>
      </c>
      <c r="U7" s="170" t="s">
        <v>253</v>
      </c>
      <c r="V7" s="170" t="s">
        <v>254</v>
      </c>
      <c r="W7" s="170" t="s">
        <v>255</v>
      </c>
      <c r="X7" s="171" t="str">
        <f>CONCATENATE("var. ",RIGHT(W7,2),"/",RIGHT(V7,2))</f>
        <v>var. 24/23</v>
      </c>
      <c r="Y7" s="171" t="str">
        <f>CONCATENATE("var. ",RIGHT(W7,2),"/",RIGHT(S7,2))</f>
        <v>var. 24/19</v>
      </c>
      <c r="Z7" s="170" t="str">
        <f>CONCATENATE("dif. ",RIGHT(W7,2),"/",RIGHT(V7,2))</f>
        <v>dif. 24/23</v>
      </c>
      <c r="AA7" s="170" t="str">
        <f>CONCATENATE("dif. ",RIGHT(W7,2),"/",RIGHT(S7,2))</f>
        <v>dif. 24/19</v>
      </c>
      <c r="AB7" s="171" t="str">
        <f>CONCATENATE("Cuota s/ total lugares de residencia ",RIGHT(W7,4))</f>
        <v>Cuota s/ total lugares de residencia 2024</v>
      </c>
    </row>
    <row r="8" spans="1:28" x14ac:dyDescent="0.25">
      <c r="A8" s="1"/>
      <c r="B8" s="148" t="s">
        <v>35</v>
      </c>
      <c r="C8" s="149"/>
      <c r="D8" s="149"/>
      <c r="E8" s="149"/>
      <c r="F8" s="149"/>
      <c r="G8" s="149"/>
      <c r="H8" s="149"/>
      <c r="I8" s="150"/>
      <c r="J8" s="150"/>
      <c r="K8" s="150"/>
      <c r="L8" s="150"/>
      <c r="M8" s="149"/>
      <c r="N8" s="149"/>
      <c r="Q8" s="151" t="s">
        <v>36</v>
      </c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</row>
    <row r="9" spans="1:28" x14ac:dyDescent="0.25">
      <c r="A9" s="1"/>
      <c r="B9" s="152" t="s">
        <v>59</v>
      </c>
      <c r="C9" s="174">
        <v>2349862</v>
      </c>
      <c r="D9" s="174">
        <v>2347643</v>
      </c>
      <c r="E9" s="174">
        <v>1199152</v>
      </c>
      <c r="F9" s="174">
        <v>2154106</v>
      </c>
      <c r="G9" s="174">
        <v>2154106</v>
      </c>
      <c r="H9" s="174">
        <v>2485382</v>
      </c>
      <c r="I9" s="174">
        <v>2663679</v>
      </c>
      <c r="J9" s="175">
        <f>IFERROR(I9/H9-1,"-")</f>
        <v>7.1738268000653527E-2</v>
      </c>
      <c r="K9" s="175">
        <f>IFERROR(I9/D9-1,"-")</f>
        <v>0.13461842367003851</v>
      </c>
      <c r="L9" s="174">
        <f>I9-H9</f>
        <v>178297</v>
      </c>
      <c r="M9" s="174">
        <f>I9-D9</f>
        <v>316036</v>
      </c>
      <c r="N9" s="175">
        <f t="shared" ref="N9:N21" si="0">I9/I$9</f>
        <v>1</v>
      </c>
      <c r="Q9" s="152" t="s">
        <v>59</v>
      </c>
      <c r="R9" s="174">
        <v>830000</v>
      </c>
      <c r="S9" s="174">
        <v>869327</v>
      </c>
      <c r="T9" s="174">
        <v>439711</v>
      </c>
      <c r="U9" s="174">
        <v>820890</v>
      </c>
      <c r="V9" s="174">
        <v>916524</v>
      </c>
      <c r="W9" s="174">
        <v>970339</v>
      </c>
      <c r="X9" s="175">
        <f>IFERROR(W9/V9-1,"-")</f>
        <v>5.8716411135987689E-2</v>
      </c>
      <c r="Y9" s="175">
        <f>IFERROR(W9/S9-1,"-")</f>
        <v>0.1161956317933297</v>
      </c>
      <c r="Z9" s="174">
        <f>W9-V9</f>
        <v>53815</v>
      </c>
      <c r="AA9" s="174">
        <f>W9-S9</f>
        <v>101012</v>
      </c>
      <c r="AB9" s="175">
        <f t="shared" ref="AB9:AB21" si="1">W9/W$9</f>
        <v>1</v>
      </c>
    </row>
    <row r="10" spans="1:28" x14ac:dyDescent="0.25">
      <c r="A10" s="1" t="s">
        <v>87</v>
      </c>
      <c r="B10" s="155" t="s">
        <v>88</v>
      </c>
      <c r="C10" s="156">
        <v>389460</v>
      </c>
      <c r="D10" s="156">
        <v>389999</v>
      </c>
      <c r="E10" s="156">
        <v>163819</v>
      </c>
      <c r="F10" s="156">
        <v>377223</v>
      </c>
      <c r="G10" s="156">
        <v>377223</v>
      </c>
      <c r="H10" s="156">
        <v>405985</v>
      </c>
      <c r="I10" s="156">
        <v>402587</v>
      </c>
      <c r="J10" s="158">
        <f>IFERROR(I10/H10-1,"-")</f>
        <v>-8.3697673559367525E-3</v>
      </c>
      <c r="K10" s="157">
        <f t="shared" ref="K10:K21" si="2">IFERROR(I10/D10-1,"-")</f>
        <v>3.227700583847648E-2</v>
      </c>
      <c r="L10" s="155">
        <f t="shared" ref="L10:L20" si="3">I10-H10</f>
        <v>-3398</v>
      </c>
      <c r="M10" s="156">
        <f t="shared" ref="M10:M21" si="4">I10-D10</f>
        <v>12588</v>
      </c>
      <c r="N10" s="157">
        <f t="shared" si="0"/>
        <v>0.15113945787011124</v>
      </c>
      <c r="Q10" s="155" t="s">
        <v>88</v>
      </c>
      <c r="R10" s="156">
        <v>55352</v>
      </c>
      <c r="S10" s="156">
        <v>70718</v>
      </c>
      <c r="T10" s="156">
        <v>24401</v>
      </c>
      <c r="U10" s="156">
        <v>72864</v>
      </c>
      <c r="V10" s="156">
        <v>64767</v>
      </c>
      <c r="W10" s="156">
        <v>56915</v>
      </c>
      <c r="X10" s="158">
        <f>IFERROR(W10/V10-1,"-")</f>
        <v>-0.12123457933824322</v>
      </c>
      <c r="Y10" s="157">
        <f t="shared" ref="Y10:Y21" si="5">IFERROR(W10/S10-1,"-")</f>
        <v>-0.19518368732147406</v>
      </c>
      <c r="Z10" s="155">
        <f t="shared" ref="Z10:Z20" si="6">W10-V10</f>
        <v>-7852</v>
      </c>
      <c r="AA10" s="156">
        <f t="shared" ref="AA10:AA21" si="7">W10-S10</f>
        <v>-13803</v>
      </c>
      <c r="AB10" s="157">
        <f t="shared" si="1"/>
        <v>5.8654758800790241E-2</v>
      </c>
    </row>
    <row r="11" spans="1:28" x14ac:dyDescent="0.25">
      <c r="A11" s="159" t="s">
        <v>94</v>
      </c>
      <c r="B11" s="160" t="s">
        <v>94</v>
      </c>
      <c r="C11" s="161">
        <v>148100</v>
      </c>
      <c r="D11" s="161">
        <v>137417</v>
      </c>
      <c r="E11" s="161">
        <v>56707</v>
      </c>
      <c r="F11" s="161">
        <v>156690</v>
      </c>
      <c r="G11" s="161">
        <v>156690</v>
      </c>
      <c r="H11" s="161">
        <v>156484</v>
      </c>
      <c r="I11" s="161">
        <v>149673</v>
      </c>
      <c r="J11" s="163">
        <f>IFERROR(I11/H11-1,"-")</f>
        <v>-4.3525216635566522E-2</v>
      </c>
      <c r="K11" s="162">
        <f t="shared" si="2"/>
        <v>8.9188382805620803E-2</v>
      </c>
      <c r="L11" s="160">
        <f t="shared" si="3"/>
        <v>-6811</v>
      </c>
      <c r="M11" s="161">
        <f t="shared" si="4"/>
        <v>12256</v>
      </c>
      <c r="N11" s="162">
        <f t="shared" si="0"/>
        <v>5.6190329240122405E-2</v>
      </c>
      <c r="Q11" s="160" t="s">
        <v>94</v>
      </c>
      <c r="R11" s="161">
        <v>25410</v>
      </c>
      <c r="S11" s="161">
        <v>31864</v>
      </c>
      <c r="T11" s="161">
        <v>10723</v>
      </c>
      <c r="U11" s="161">
        <v>32330</v>
      </c>
      <c r="V11" s="161">
        <v>26680</v>
      </c>
      <c r="W11" s="161">
        <v>20638</v>
      </c>
      <c r="X11" s="163">
        <f>IFERROR(W11/V11-1,"-")</f>
        <v>-0.22646176911544225</v>
      </c>
      <c r="Y11" s="162">
        <f t="shared" si="5"/>
        <v>-0.35230981672106454</v>
      </c>
      <c r="Z11" s="160">
        <f t="shared" si="6"/>
        <v>-6042</v>
      </c>
      <c r="AA11" s="161">
        <f t="shared" si="7"/>
        <v>-11226</v>
      </c>
      <c r="AB11" s="162">
        <f t="shared" si="1"/>
        <v>2.1268855523688113E-2</v>
      </c>
    </row>
    <row r="12" spans="1:28" x14ac:dyDescent="0.25">
      <c r="A12" s="159" t="s">
        <v>91</v>
      </c>
      <c r="B12" s="160" t="s">
        <v>91</v>
      </c>
      <c r="C12" s="161">
        <v>241360</v>
      </c>
      <c r="D12" s="161">
        <v>252582</v>
      </c>
      <c r="E12" s="161">
        <v>107112</v>
      </c>
      <c r="F12" s="161">
        <v>220533</v>
      </c>
      <c r="G12" s="161">
        <v>220533</v>
      </c>
      <c r="H12" s="161">
        <v>249501</v>
      </c>
      <c r="I12" s="161">
        <v>252914</v>
      </c>
      <c r="J12" s="163">
        <f>IFERROR(I12/H12-1,"-")</f>
        <v>1.3679303890565597E-2</v>
      </c>
      <c r="K12" s="162">
        <f t="shared" si="2"/>
        <v>1.3144246224987555E-3</v>
      </c>
      <c r="L12" s="160">
        <f t="shared" si="3"/>
        <v>3413</v>
      </c>
      <c r="M12" s="161">
        <f t="shared" si="4"/>
        <v>332</v>
      </c>
      <c r="N12" s="162">
        <f t="shared" si="0"/>
        <v>9.4949128629988819E-2</v>
      </c>
      <c r="Q12" s="160" t="s">
        <v>91</v>
      </c>
      <c r="R12" s="161">
        <v>29942</v>
      </c>
      <c r="S12" s="161">
        <v>38854</v>
      </c>
      <c r="T12" s="161">
        <v>13678</v>
      </c>
      <c r="U12" s="161">
        <v>40534</v>
      </c>
      <c r="V12" s="161">
        <v>38087</v>
      </c>
      <c r="W12" s="161">
        <v>36277</v>
      </c>
      <c r="X12" s="163">
        <f>IFERROR(W12/V12-1,"-")</f>
        <v>-4.7522776800483113E-2</v>
      </c>
      <c r="Y12" s="162">
        <f t="shared" si="5"/>
        <v>-6.6325217480825649E-2</v>
      </c>
      <c r="Z12" s="160">
        <f t="shared" si="6"/>
        <v>-1810</v>
      </c>
      <c r="AA12" s="161">
        <f t="shared" si="7"/>
        <v>-2577</v>
      </c>
      <c r="AB12" s="162">
        <f t="shared" si="1"/>
        <v>3.7385903277102124E-2</v>
      </c>
    </row>
    <row r="13" spans="1:28" x14ac:dyDescent="0.25">
      <c r="A13" s="1"/>
      <c r="B13" s="155" t="s">
        <v>98</v>
      </c>
      <c r="C13" s="156">
        <v>1960402</v>
      </c>
      <c r="D13" s="156">
        <v>1957644</v>
      </c>
      <c r="E13" s="156">
        <v>1035333</v>
      </c>
      <c r="F13" s="156">
        <v>1776883</v>
      </c>
      <c r="G13" s="156">
        <v>1776883</v>
      </c>
      <c r="H13" s="156">
        <v>2079397</v>
      </c>
      <c r="I13" s="156">
        <v>2261092</v>
      </c>
      <c r="J13" s="158">
        <f>IFERROR(I13/H13-1,"-")</f>
        <v>8.7378696804891076E-2</v>
      </c>
      <c r="K13" s="157">
        <f t="shared" si="2"/>
        <v>0.15500673258263498</v>
      </c>
      <c r="L13" s="155">
        <f t="shared" si="3"/>
        <v>181695</v>
      </c>
      <c r="M13" s="156">
        <f t="shared" si="4"/>
        <v>303448</v>
      </c>
      <c r="N13" s="157">
        <f t="shared" si="0"/>
        <v>0.84886054212988882</v>
      </c>
      <c r="Q13" s="155" t="s">
        <v>98</v>
      </c>
      <c r="R13" s="156">
        <v>774648</v>
      </c>
      <c r="S13" s="156">
        <v>798609</v>
      </c>
      <c r="T13" s="156">
        <v>415310</v>
      </c>
      <c r="U13" s="156">
        <v>748026</v>
      </c>
      <c r="V13" s="156">
        <v>851757</v>
      </c>
      <c r="W13" s="156">
        <v>913424</v>
      </c>
      <c r="X13" s="158">
        <f>IFERROR(W13/V13-1,"-")</f>
        <v>7.2399757207748161E-2</v>
      </c>
      <c r="Y13" s="157">
        <f t="shared" si="5"/>
        <v>0.14376872787559369</v>
      </c>
      <c r="Z13" s="155">
        <f t="shared" si="6"/>
        <v>61667</v>
      </c>
      <c r="AA13" s="156">
        <f t="shared" si="7"/>
        <v>114815</v>
      </c>
      <c r="AB13" s="157">
        <f t="shared" si="1"/>
        <v>0.94134524119920981</v>
      </c>
    </row>
    <row r="14" spans="1:28" s="54" customFormat="1" x14ac:dyDescent="0.25">
      <c r="B14" s="160" t="s">
        <v>101</v>
      </c>
      <c r="C14" s="161">
        <v>811219</v>
      </c>
      <c r="D14" s="161">
        <v>850019</v>
      </c>
      <c r="E14" s="161">
        <v>424193</v>
      </c>
      <c r="F14" s="161">
        <v>749719</v>
      </c>
      <c r="G14" s="161">
        <v>749719</v>
      </c>
      <c r="H14" s="161">
        <v>905443</v>
      </c>
      <c r="I14" s="161">
        <v>987611</v>
      </c>
      <c r="J14" s="163">
        <f t="shared" ref="J14:J21" si="8">IFERROR(I14/H14-1,"-")</f>
        <v>9.0748948304862909E-2</v>
      </c>
      <c r="K14" s="162">
        <f t="shared" si="2"/>
        <v>0.16186932292101708</v>
      </c>
      <c r="L14" s="160">
        <f t="shared" si="3"/>
        <v>82168</v>
      </c>
      <c r="M14" s="161">
        <f t="shared" si="4"/>
        <v>137592</v>
      </c>
      <c r="N14" s="162">
        <f t="shared" si="0"/>
        <v>0.37076952590758872</v>
      </c>
      <c r="Q14" s="160" t="s">
        <v>101</v>
      </c>
      <c r="R14" s="161">
        <v>356179</v>
      </c>
      <c r="S14" s="161">
        <v>387360</v>
      </c>
      <c r="T14" s="161">
        <v>190725</v>
      </c>
      <c r="U14" s="161">
        <v>350126</v>
      </c>
      <c r="V14" s="161">
        <v>417557</v>
      </c>
      <c r="W14" s="161">
        <v>451884</v>
      </c>
      <c r="X14" s="163">
        <f t="shared" ref="X14:X21" si="9">IFERROR(W14/V14-1,"-")</f>
        <v>8.2209135519222487E-2</v>
      </c>
      <c r="Y14" s="162">
        <f t="shared" si="5"/>
        <v>0.16657372986369268</v>
      </c>
      <c r="Z14" s="160">
        <f t="shared" si="6"/>
        <v>34327</v>
      </c>
      <c r="AA14" s="161">
        <f t="shared" si="7"/>
        <v>64524</v>
      </c>
      <c r="AB14" s="162">
        <f t="shared" si="1"/>
        <v>0.46569703990048839</v>
      </c>
    </row>
    <row r="15" spans="1:28" s="54" customFormat="1" x14ac:dyDescent="0.25">
      <c r="B15" s="160" t="s">
        <v>104</v>
      </c>
      <c r="C15" s="161">
        <v>301735</v>
      </c>
      <c r="D15" s="161">
        <v>269180</v>
      </c>
      <c r="E15" s="161">
        <v>134811</v>
      </c>
      <c r="F15" s="161">
        <v>193619</v>
      </c>
      <c r="G15" s="161">
        <v>193619</v>
      </c>
      <c r="H15" s="161">
        <v>230291</v>
      </c>
      <c r="I15" s="161">
        <v>251470</v>
      </c>
      <c r="J15" s="163">
        <f t="shared" si="8"/>
        <v>9.1966251394974163E-2</v>
      </c>
      <c r="K15" s="162">
        <f t="shared" si="2"/>
        <v>-6.5792406568095707E-2</v>
      </c>
      <c r="L15" s="160">
        <f t="shared" si="3"/>
        <v>21179</v>
      </c>
      <c r="M15" s="161">
        <f t="shared" si="4"/>
        <v>-17710</v>
      </c>
      <c r="N15" s="162">
        <f t="shared" si="0"/>
        <v>9.4407021266451396E-2</v>
      </c>
      <c r="Q15" s="160" t="s">
        <v>104</v>
      </c>
      <c r="R15" s="161">
        <v>108348</v>
      </c>
      <c r="S15" s="161">
        <v>102973</v>
      </c>
      <c r="T15" s="161">
        <v>50910</v>
      </c>
      <c r="U15" s="161">
        <v>81464</v>
      </c>
      <c r="V15" s="161">
        <v>92443</v>
      </c>
      <c r="W15" s="161">
        <v>96357</v>
      </c>
      <c r="X15" s="163">
        <f t="shared" si="9"/>
        <v>4.2339603864002706E-2</v>
      </c>
      <c r="Y15" s="162">
        <f t="shared" si="5"/>
        <v>-6.4249851902925981E-2</v>
      </c>
      <c r="Z15" s="160">
        <f t="shared" si="6"/>
        <v>3914</v>
      </c>
      <c r="AA15" s="161">
        <f t="shared" si="7"/>
        <v>-6616</v>
      </c>
      <c r="AB15" s="162">
        <f t="shared" si="1"/>
        <v>9.9302408745809451E-2</v>
      </c>
    </row>
    <row r="16" spans="1:28" x14ac:dyDescent="0.25">
      <c r="A16" s="1"/>
      <c r="B16" s="160" t="s">
        <v>107</v>
      </c>
      <c r="C16" s="161">
        <v>90513</v>
      </c>
      <c r="D16" s="161">
        <v>87156</v>
      </c>
      <c r="E16" s="161">
        <v>44768</v>
      </c>
      <c r="F16" s="161">
        <v>97445</v>
      </c>
      <c r="G16" s="161">
        <v>97445</v>
      </c>
      <c r="H16" s="161">
        <v>113919</v>
      </c>
      <c r="I16" s="161">
        <v>124815</v>
      </c>
      <c r="J16" s="163">
        <f t="shared" si="8"/>
        <v>9.5646907012877591E-2</v>
      </c>
      <c r="K16" s="162">
        <f t="shared" si="2"/>
        <v>0.4320872917527192</v>
      </c>
      <c r="L16" s="160">
        <f t="shared" si="3"/>
        <v>10896</v>
      </c>
      <c r="M16" s="161">
        <f t="shared" si="4"/>
        <v>37659</v>
      </c>
      <c r="N16" s="162">
        <f t="shared" si="0"/>
        <v>4.6858123670307117E-2</v>
      </c>
      <c r="Q16" s="160" t="s">
        <v>107</v>
      </c>
      <c r="R16" s="161">
        <v>28674</v>
      </c>
      <c r="S16" s="161">
        <v>29112</v>
      </c>
      <c r="T16" s="161">
        <v>16130</v>
      </c>
      <c r="U16" s="161">
        <v>32679</v>
      </c>
      <c r="V16" s="161">
        <v>34854</v>
      </c>
      <c r="W16" s="161">
        <v>36167</v>
      </c>
      <c r="X16" s="163">
        <f t="shared" si="9"/>
        <v>3.7671429391174627E-2</v>
      </c>
      <c r="Y16" s="162">
        <f t="shared" si="5"/>
        <v>0.24233992855179998</v>
      </c>
      <c r="Z16" s="160">
        <f t="shared" si="6"/>
        <v>1313</v>
      </c>
      <c r="AA16" s="161">
        <f t="shared" si="7"/>
        <v>7055</v>
      </c>
      <c r="AB16" s="162">
        <f t="shared" si="1"/>
        <v>3.7272540833667406E-2</v>
      </c>
    </row>
    <row r="17" spans="1:28" x14ac:dyDescent="0.25">
      <c r="A17" s="1"/>
      <c r="B17" s="160" t="s">
        <v>114</v>
      </c>
      <c r="C17" s="161">
        <v>77272</v>
      </c>
      <c r="D17" s="161">
        <v>71570</v>
      </c>
      <c r="E17" s="161">
        <v>34144</v>
      </c>
      <c r="F17" s="161">
        <v>94840</v>
      </c>
      <c r="G17" s="161">
        <v>94840</v>
      </c>
      <c r="H17" s="161">
        <v>82602</v>
      </c>
      <c r="I17" s="161">
        <v>87896</v>
      </c>
      <c r="J17" s="163">
        <f t="shared" si="8"/>
        <v>6.4090457858163141E-2</v>
      </c>
      <c r="K17" s="162">
        <f t="shared" si="2"/>
        <v>0.22811233757160831</v>
      </c>
      <c r="L17" s="160">
        <f t="shared" si="3"/>
        <v>5294</v>
      </c>
      <c r="M17" s="161">
        <f t="shared" si="4"/>
        <v>16326</v>
      </c>
      <c r="N17" s="162">
        <f t="shared" si="0"/>
        <v>3.2997970100751631E-2</v>
      </c>
      <c r="Q17" s="160" t="s">
        <v>114</v>
      </c>
      <c r="R17" s="161">
        <v>36218</v>
      </c>
      <c r="S17" s="161">
        <v>32426</v>
      </c>
      <c r="T17" s="161">
        <v>15632</v>
      </c>
      <c r="U17" s="161">
        <v>44186</v>
      </c>
      <c r="V17" s="161">
        <v>36668</v>
      </c>
      <c r="W17" s="161">
        <v>36509</v>
      </c>
      <c r="X17" s="163">
        <f t="shared" si="9"/>
        <v>-4.3362059561470323E-3</v>
      </c>
      <c r="Y17" s="162">
        <f t="shared" si="5"/>
        <v>0.12591747363227035</v>
      </c>
      <c r="Z17" s="160">
        <f t="shared" si="6"/>
        <v>-159</v>
      </c>
      <c r="AA17" s="161">
        <f t="shared" si="7"/>
        <v>4083</v>
      </c>
      <c r="AB17" s="162">
        <f t="shared" si="1"/>
        <v>3.7624994975982623E-2</v>
      </c>
    </row>
    <row r="18" spans="1:28" x14ac:dyDescent="0.25">
      <c r="A18" s="1"/>
      <c r="B18" s="160" t="s">
        <v>110</v>
      </c>
      <c r="C18" s="161">
        <v>72652</v>
      </c>
      <c r="D18" s="161">
        <v>68294</v>
      </c>
      <c r="E18" s="161">
        <v>38389</v>
      </c>
      <c r="F18" s="161">
        <v>78267</v>
      </c>
      <c r="G18" s="161">
        <v>78267</v>
      </c>
      <c r="H18" s="161">
        <v>74047</v>
      </c>
      <c r="I18" s="161">
        <v>81836</v>
      </c>
      <c r="J18" s="163">
        <f t="shared" si="8"/>
        <v>0.10518994692560124</v>
      </c>
      <c r="K18" s="162">
        <f t="shared" si="2"/>
        <v>0.19828974726915982</v>
      </c>
      <c r="L18" s="160">
        <f t="shared" si="3"/>
        <v>7789</v>
      </c>
      <c r="M18" s="161">
        <f t="shared" si="4"/>
        <v>13542</v>
      </c>
      <c r="N18" s="162">
        <f t="shared" si="0"/>
        <v>3.0722921192831418E-2</v>
      </c>
      <c r="Q18" s="160" t="s">
        <v>110</v>
      </c>
      <c r="R18" s="161">
        <v>39031</v>
      </c>
      <c r="S18" s="161">
        <v>37536</v>
      </c>
      <c r="T18" s="161">
        <v>20897</v>
      </c>
      <c r="U18" s="161">
        <v>46432</v>
      </c>
      <c r="V18" s="161">
        <v>40330</v>
      </c>
      <c r="W18" s="161">
        <v>42672</v>
      </c>
      <c r="X18" s="163">
        <f t="shared" si="9"/>
        <v>5.8070914951648955E-2</v>
      </c>
      <c r="Y18" s="162">
        <f t="shared" si="5"/>
        <v>0.13682864450127874</v>
      </c>
      <c r="Z18" s="160">
        <f t="shared" si="6"/>
        <v>2342</v>
      </c>
      <c r="AA18" s="161">
        <f t="shared" si="7"/>
        <v>5136</v>
      </c>
      <c r="AB18" s="162">
        <f t="shared" si="1"/>
        <v>4.3976383511329549E-2</v>
      </c>
    </row>
    <row r="19" spans="1:28" x14ac:dyDescent="0.25">
      <c r="A19" s="1"/>
      <c r="B19" s="160" t="s">
        <v>119</v>
      </c>
      <c r="C19" s="161">
        <v>48668</v>
      </c>
      <c r="D19" s="161">
        <v>55336</v>
      </c>
      <c r="E19" s="161">
        <v>35454</v>
      </c>
      <c r="F19" s="161">
        <v>39724</v>
      </c>
      <c r="G19" s="161">
        <v>39724</v>
      </c>
      <c r="H19" s="161">
        <v>50632</v>
      </c>
      <c r="I19" s="161">
        <v>46634</v>
      </c>
      <c r="J19" s="163">
        <f t="shared" si="8"/>
        <v>-7.8961921314583683E-2</v>
      </c>
      <c r="K19" s="162">
        <f t="shared" si="2"/>
        <v>-0.15725748156715336</v>
      </c>
      <c r="L19" s="160">
        <f t="shared" si="3"/>
        <v>-3998</v>
      </c>
      <c r="M19" s="161">
        <f t="shared" si="4"/>
        <v>-8702</v>
      </c>
      <c r="N19" s="162">
        <f t="shared" si="0"/>
        <v>1.7507364813853322E-2</v>
      </c>
      <c r="Q19" s="160" t="s">
        <v>119</v>
      </c>
      <c r="R19" s="161">
        <v>18968</v>
      </c>
      <c r="S19" s="161">
        <v>23068</v>
      </c>
      <c r="T19" s="161">
        <v>14159</v>
      </c>
      <c r="U19" s="161">
        <v>15394</v>
      </c>
      <c r="V19" s="161">
        <v>17837</v>
      </c>
      <c r="W19" s="161">
        <v>16771</v>
      </c>
      <c r="X19" s="163">
        <f t="shared" si="9"/>
        <v>-5.9763413130010656E-2</v>
      </c>
      <c r="Y19" s="162">
        <f t="shared" si="5"/>
        <v>-0.27297555054621125</v>
      </c>
      <c r="Z19" s="160">
        <f t="shared" si="6"/>
        <v>-1066</v>
      </c>
      <c r="AA19" s="161">
        <f t="shared" si="7"/>
        <v>-6297</v>
      </c>
      <c r="AB19" s="162">
        <f t="shared" si="1"/>
        <v>1.728365035312401E-2</v>
      </c>
    </row>
    <row r="20" spans="1:28" x14ac:dyDescent="0.25">
      <c r="A20" s="159" t="s">
        <v>135</v>
      </c>
      <c r="B20" s="160" t="s">
        <v>122</v>
      </c>
      <c r="C20" s="161">
        <v>87453</v>
      </c>
      <c r="D20" s="161">
        <v>72419</v>
      </c>
      <c r="E20" s="161">
        <v>51521</v>
      </c>
      <c r="F20" s="161">
        <v>32284</v>
      </c>
      <c r="G20" s="161">
        <v>32284</v>
      </c>
      <c r="H20" s="161">
        <v>47081</v>
      </c>
      <c r="I20" s="161">
        <v>51845</v>
      </c>
      <c r="J20" s="163">
        <f t="shared" si="8"/>
        <v>0.10118731547758109</v>
      </c>
      <c r="K20" s="162">
        <f t="shared" si="2"/>
        <v>-0.28409671495049638</v>
      </c>
      <c r="L20" s="160">
        <f t="shared" si="3"/>
        <v>4764</v>
      </c>
      <c r="M20" s="161">
        <f t="shared" si="4"/>
        <v>-20574</v>
      </c>
      <c r="N20" s="162">
        <f t="shared" si="0"/>
        <v>1.9463681622297582E-2</v>
      </c>
      <c r="Q20" s="160" t="s">
        <v>122</v>
      </c>
      <c r="R20" s="161">
        <v>26246</v>
      </c>
      <c r="S20" s="161">
        <v>22209</v>
      </c>
      <c r="T20" s="161">
        <v>16043</v>
      </c>
      <c r="U20" s="161">
        <v>9827</v>
      </c>
      <c r="V20" s="161">
        <v>16332</v>
      </c>
      <c r="W20" s="161">
        <v>16950</v>
      </c>
      <c r="X20" s="163">
        <f t="shared" si="9"/>
        <v>3.7839823659074234E-2</v>
      </c>
      <c r="Y20" s="162">
        <f t="shared" si="5"/>
        <v>-0.23679589355666619</v>
      </c>
      <c r="Z20" s="160">
        <f t="shared" si="6"/>
        <v>618</v>
      </c>
      <c r="AA20" s="161">
        <f t="shared" si="7"/>
        <v>-5259</v>
      </c>
      <c r="AB20" s="162">
        <f t="shared" si="1"/>
        <v>1.7468121965622325E-2</v>
      </c>
    </row>
    <row r="21" spans="1:28" x14ac:dyDescent="0.25">
      <c r="A21" s="165" t="s">
        <v>136</v>
      </c>
      <c r="B21" s="166" t="s">
        <v>136</v>
      </c>
      <c r="C21" s="167">
        <f t="shared" ref="C21:I21" si="10">C13-SUM(C14:C20)</f>
        <v>470890</v>
      </c>
      <c r="D21" s="167">
        <f t="shared" si="10"/>
        <v>483670</v>
      </c>
      <c r="E21" s="167">
        <f t="shared" si="10"/>
        <v>272053</v>
      </c>
      <c r="F21" s="167">
        <f t="shared" ref="F21" si="11">F13-SUM(F14:F20)</f>
        <v>490985</v>
      </c>
      <c r="G21" s="167">
        <f t="shared" si="10"/>
        <v>490985</v>
      </c>
      <c r="H21" s="167">
        <f t="shared" si="10"/>
        <v>575382</v>
      </c>
      <c r="I21" s="167">
        <f t="shared" si="10"/>
        <v>628985</v>
      </c>
      <c r="J21" s="169">
        <f t="shared" si="8"/>
        <v>9.3160717575454299E-2</v>
      </c>
      <c r="K21" s="168">
        <f t="shared" si="2"/>
        <v>0.30044245043107898</v>
      </c>
      <c r="L21" s="166">
        <f>I21-H21</f>
        <v>53603</v>
      </c>
      <c r="M21" s="167">
        <f t="shared" si="4"/>
        <v>145315</v>
      </c>
      <c r="N21" s="168">
        <f t="shared" si="0"/>
        <v>0.23613393355580758</v>
      </c>
      <c r="Q21" s="166" t="s">
        <v>136</v>
      </c>
      <c r="R21" s="167">
        <f t="shared" ref="R21:W21" si="12">R13-SUM(R14:R20)</f>
        <v>160984</v>
      </c>
      <c r="S21" s="167">
        <f t="shared" si="12"/>
        <v>163925</v>
      </c>
      <c r="T21" s="167">
        <f t="shared" si="12"/>
        <v>90814</v>
      </c>
      <c r="U21" s="167">
        <f t="shared" si="12"/>
        <v>167918</v>
      </c>
      <c r="V21" s="167">
        <f t="shared" si="12"/>
        <v>195736</v>
      </c>
      <c r="W21" s="167">
        <f t="shared" si="12"/>
        <v>216114</v>
      </c>
      <c r="X21" s="169">
        <f t="shared" si="9"/>
        <v>0.10410961703519028</v>
      </c>
      <c r="Y21" s="168">
        <f t="shared" si="5"/>
        <v>0.31837120634436489</v>
      </c>
      <c r="Z21" s="166">
        <f>W21-V21</f>
        <v>20378</v>
      </c>
      <c r="AA21" s="167">
        <f t="shared" si="7"/>
        <v>52189</v>
      </c>
      <c r="AB21" s="168">
        <f t="shared" si="1"/>
        <v>0.222720100913186</v>
      </c>
    </row>
    <row r="22" spans="1:28" x14ac:dyDescent="0.25">
      <c r="A22" s="1"/>
      <c r="B22" s="151" t="s">
        <v>36</v>
      </c>
      <c r="C22" s="149"/>
      <c r="D22" s="149"/>
      <c r="E22" s="149"/>
      <c r="F22" s="149"/>
      <c r="G22" s="149"/>
      <c r="H22" s="149"/>
      <c r="I22" s="150"/>
      <c r="J22" s="150"/>
      <c r="K22" s="150"/>
      <c r="L22" s="150"/>
      <c r="M22" s="149"/>
      <c r="N22" s="149"/>
    </row>
    <row r="23" spans="1:28" x14ac:dyDescent="0.25">
      <c r="A23" s="1"/>
      <c r="B23" s="152" t="s">
        <v>59</v>
      </c>
      <c r="C23" s="174">
        <v>830000</v>
      </c>
      <c r="D23" s="174">
        <v>869327</v>
      </c>
      <c r="E23" s="174">
        <v>439711</v>
      </c>
      <c r="F23" s="174">
        <v>820890</v>
      </c>
      <c r="G23" s="174">
        <v>820890</v>
      </c>
      <c r="H23" s="174">
        <v>916524</v>
      </c>
      <c r="I23" s="174">
        <v>970339</v>
      </c>
      <c r="J23" s="175">
        <f>IFERROR(I23/H23-1,"-")</f>
        <v>5.8716411135987689E-2</v>
      </c>
      <c r="K23" s="175">
        <f>IFERROR(I23/D23-1,"-")</f>
        <v>0.1161956317933297</v>
      </c>
      <c r="L23" s="174">
        <f>I23-H23</f>
        <v>53815</v>
      </c>
      <c r="M23" s="174">
        <f>I23-D23</f>
        <v>101012</v>
      </c>
      <c r="N23" s="175">
        <f t="shared" ref="N23:N35" si="13">I23/I$9</f>
        <v>0.36428526109940423</v>
      </c>
    </row>
    <row r="24" spans="1:28" x14ac:dyDescent="0.25">
      <c r="A24" s="1" t="s">
        <v>87</v>
      </c>
      <c r="B24" s="155" t="s">
        <v>88</v>
      </c>
      <c r="C24" s="156">
        <v>55352</v>
      </c>
      <c r="D24" s="156">
        <v>70718</v>
      </c>
      <c r="E24" s="156">
        <v>24401</v>
      </c>
      <c r="F24" s="156">
        <v>72864</v>
      </c>
      <c r="G24" s="156">
        <v>72864</v>
      </c>
      <c r="H24" s="156">
        <v>64767</v>
      </c>
      <c r="I24" s="156">
        <v>56915</v>
      </c>
      <c r="J24" s="158">
        <f>IFERROR(I24/H24-1,"-")</f>
        <v>-0.12123457933824322</v>
      </c>
      <c r="K24" s="157">
        <f t="shared" ref="K24:K35" si="14">IFERROR(I24/D24-1,"-")</f>
        <v>-0.19518368732147406</v>
      </c>
      <c r="L24" s="155">
        <f t="shared" ref="L24:L34" si="15">I24-H24</f>
        <v>-7852</v>
      </c>
      <c r="M24" s="156">
        <f t="shared" ref="M24:M35" si="16">I24-D24</f>
        <v>-13803</v>
      </c>
      <c r="N24" s="157">
        <f t="shared" si="13"/>
        <v>2.1367064124468451E-2</v>
      </c>
    </row>
    <row r="25" spans="1:28" x14ac:dyDescent="0.25">
      <c r="A25" s="159" t="s">
        <v>94</v>
      </c>
      <c r="B25" s="160" t="s">
        <v>94</v>
      </c>
      <c r="C25" s="161">
        <v>25410</v>
      </c>
      <c r="D25" s="161">
        <v>31864</v>
      </c>
      <c r="E25" s="161">
        <v>10723</v>
      </c>
      <c r="F25" s="161">
        <v>32330</v>
      </c>
      <c r="G25" s="161">
        <v>32330</v>
      </c>
      <c r="H25" s="161">
        <v>26680</v>
      </c>
      <c r="I25" s="161">
        <v>20638</v>
      </c>
      <c r="J25" s="163">
        <f>IFERROR(I25/H25-1,"-")</f>
        <v>-0.22646176911544225</v>
      </c>
      <c r="K25" s="162">
        <f t="shared" si="14"/>
        <v>-0.35230981672106454</v>
      </c>
      <c r="L25" s="160">
        <f t="shared" si="15"/>
        <v>-6042</v>
      </c>
      <c r="M25" s="161">
        <f t="shared" si="16"/>
        <v>-11226</v>
      </c>
      <c r="N25" s="162">
        <f t="shared" si="13"/>
        <v>7.7479305877322302E-3</v>
      </c>
    </row>
    <row r="26" spans="1:28" x14ac:dyDescent="0.25">
      <c r="A26" s="159" t="s">
        <v>91</v>
      </c>
      <c r="B26" s="160" t="s">
        <v>91</v>
      </c>
      <c r="C26" s="161">
        <v>29942</v>
      </c>
      <c r="D26" s="161">
        <v>38854</v>
      </c>
      <c r="E26" s="161">
        <v>13678</v>
      </c>
      <c r="F26" s="161">
        <v>40534</v>
      </c>
      <c r="G26" s="161">
        <v>40534</v>
      </c>
      <c r="H26" s="161">
        <v>38087</v>
      </c>
      <c r="I26" s="161">
        <v>36277</v>
      </c>
      <c r="J26" s="163">
        <f>IFERROR(I26/H26-1,"-")</f>
        <v>-4.7522776800483113E-2</v>
      </c>
      <c r="K26" s="162">
        <f t="shared" si="14"/>
        <v>-6.6325217480825649E-2</v>
      </c>
      <c r="L26" s="160">
        <f t="shared" si="15"/>
        <v>-1810</v>
      </c>
      <c r="M26" s="161">
        <f t="shared" si="16"/>
        <v>-2577</v>
      </c>
      <c r="N26" s="162">
        <f t="shared" si="13"/>
        <v>1.361913353673622E-2</v>
      </c>
    </row>
    <row r="27" spans="1:28" x14ac:dyDescent="0.25">
      <c r="A27" s="1"/>
      <c r="B27" s="155" t="s">
        <v>98</v>
      </c>
      <c r="C27" s="156">
        <v>774648</v>
      </c>
      <c r="D27" s="156">
        <v>798609</v>
      </c>
      <c r="E27" s="156">
        <v>415310</v>
      </c>
      <c r="F27" s="156">
        <v>748026</v>
      </c>
      <c r="G27" s="156">
        <v>748026</v>
      </c>
      <c r="H27" s="156">
        <v>851757</v>
      </c>
      <c r="I27" s="156">
        <v>913424</v>
      </c>
      <c r="J27" s="158">
        <f>IFERROR(I27/H27-1,"-")</f>
        <v>7.2399757207748161E-2</v>
      </c>
      <c r="K27" s="157">
        <f t="shared" si="14"/>
        <v>0.14376872787559369</v>
      </c>
      <c r="L27" s="155">
        <f t="shared" si="15"/>
        <v>61667</v>
      </c>
      <c r="M27" s="156">
        <f t="shared" si="16"/>
        <v>114815</v>
      </c>
      <c r="N27" s="157">
        <f t="shared" si="13"/>
        <v>0.34291819697493581</v>
      </c>
    </row>
    <row r="28" spans="1:28" s="54" customFormat="1" x14ac:dyDescent="0.25">
      <c r="B28" s="160" t="s">
        <v>101</v>
      </c>
      <c r="C28" s="161">
        <v>356179</v>
      </c>
      <c r="D28" s="161">
        <v>387360</v>
      </c>
      <c r="E28" s="161">
        <v>190725</v>
      </c>
      <c r="F28" s="161">
        <v>350126</v>
      </c>
      <c r="G28" s="161">
        <v>350126</v>
      </c>
      <c r="H28" s="161">
        <v>417557</v>
      </c>
      <c r="I28" s="161">
        <v>451884</v>
      </c>
      <c r="J28" s="163">
        <f t="shared" ref="J28:J35" si="17">IFERROR(I28/H28-1,"-")</f>
        <v>8.2209135519222487E-2</v>
      </c>
      <c r="K28" s="162">
        <f t="shared" si="14"/>
        <v>0.16657372986369268</v>
      </c>
      <c r="L28" s="160">
        <f t="shared" si="15"/>
        <v>34327</v>
      </c>
      <c r="M28" s="161">
        <f t="shared" si="16"/>
        <v>64524</v>
      </c>
      <c r="N28" s="162">
        <f t="shared" si="13"/>
        <v>0.16964656777336909</v>
      </c>
    </row>
    <row r="29" spans="1:28" s="54" customFormat="1" x14ac:dyDescent="0.25">
      <c r="B29" s="160" t="s">
        <v>104</v>
      </c>
      <c r="C29" s="161">
        <v>108348</v>
      </c>
      <c r="D29" s="161">
        <v>102973</v>
      </c>
      <c r="E29" s="161">
        <v>50910</v>
      </c>
      <c r="F29" s="161">
        <v>81464</v>
      </c>
      <c r="G29" s="161">
        <v>81464</v>
      </c>
      <c r="H29" s="161">
        <v>92443</v>
      </c>
      <c r="I29" s="161">
        <v>96357</v>
      </c>
      <c r="J29" s="163">
        <f t="shared" si="17"/>
        <v>4.2339603864002706E-2</v>
      </c>
      <c r="K29" s="162">
        <f t="shared" si="14"/>
        <v>-6.4249851902925981E-2</v>
      </c>
      <c r="L29" s="160">
        <f t="shared" si="15"/>
        <v>3914</v>
      </c>
      <c r="M29" s="161">
        <f t="shared" si="16"/>
        <v>-6616</v>
      </c>
      <c r="N29" s="162">
        <f t="shared" si="13"/>
        <v>3.6174403897766959E-2</v>
      </c>
    </row>
    <row r="30" spans="1:28" x14ac:dyDescent="0.25">
      <c r="A30" s="1"/>
      <c r="B30" s="160" t="s">
        <v>107</v>
      </c>
      <c r="C30" s="161">
        <v>28674</v>
      </c>
      <c r="D30" s="161">
        <v>29112</v>
      </c>
      <c r="E30" s="161">
        <v>16130</v>
      </c>
      <c r="F30" s="161">
        <v>32679</v>
      </c>
      <c r="G30" s="161">
        <v>32679</v>
      </c>
      <c r="H30" s="161">
        <v>34854</v>
      </c>
      <c r="I30" s="161">
        <v>36167</v>
      </c>
      <c r="J30" s="163">
        <f t="shared" si="17"/>
        <v>3.7671429391174627E-2</v>
      </c>
      <c r="K30" s="162">
        <f t="shared" si="14"/>
        <v>0.24233992855179998</v>
      </c>
      <c r="L30" s="160">
        <f t="shared" si="15"/>
        <v>1313</v>
      </c>
      <c r="M30" s="161">
        <f t="shared" si="16"/>
        <v>7055</v>
      </c>
      <c r="N30" s="162">
        <f t="shared" si="13"/>
        <v>1.3577837269430739E-2</v>
      </c>
    </row>
    <row r="31" spans="1:28" x14ac:dyDescent="0.25">
      <c r="A31" s="1"/>
      <c r="B31" s="160" t="s">
        <v>114</v>
      </c>
      <c r="C31" s="161">
        <v>36218</v>
      </c>
      <c r="D31" s="161">
        <v>32426</v>
      </c>
      <c r="E31" s="161">
        <v>15632</v>
      </c>
      <c r="F31" s="161">
        <v>44186</v>
      </c>
      <c r="G31" s="161">
        <v>44186</v>
      </c>
      <c r="H31" s="161">
        <v>36668</v>
      </c>
      <c r="I31" s="161">
        <v>36509</v>
      </c>
      <c r="J31" s="163">
        <f t="shared" si="17"/>
        <v>-4.3362059561470323E-3</v>
      </c>
      <c r="K31" s="162">
        <f t="shared" si="14"/>
        <v>0.12591747363227035</v>
      </c>
      <c r="L31" s="160">
        <f t="shared" si="15"/>
        <v>-159</v>
      </c>
      <c r="M31" s="161">
        <f t="shared" si="16"/>
        <v>4083</v>
      </c>
      <c r="N31" s="162">
        <f t="shared" si="13"/>
        <v>1.3706231118689603E-2</v>
      </c>
    </row>
    <row r="32" spans="1:28" x14ac:dyDescent="0.25">
      <c r="A32" s="1"/>
      <c r="B32" s="160" t="s">
        <v>110</v>
      </c>
      <c r="C32" s="161">
        <v>39031</v>
      </c>
      <c r="D32" s="161">
        <v>37536</v>
      </c>
      <c r="E32" s="161">
        <v>20897</v>
      </c>
      <c r="F32" s="161">
        <v>46432</v>
      </c>
      <c r="G32" s="161">
        <v>46432</v>
      </c>
      <c r="H32" s="161">
        <v>40330</v>
      </c>
      <c r="I32" s="161">
        <v>42672</v>
      </c>
      <c r="J32" s="163">
        <f t="shared" si="17"/>
        <v>5.8070914951648955E-2</v>
      </c>
      <c r="K32" s="162">
        <f t="shared" si="14"/>
        <v>0.13682864450127874</v>
      </c>
      <c r="L32" s="160">
        <f t="shared" si="15"/>
        <v>2342</v>
      </c>
      <c r="M32" s="161">
        <f t="shared" si="16"/>
        <v>5136</v>
      </c>
      <c r="N32" s="162">
        <f t="shared" si="13"/>
        <v>1.6019948349632218E-2</v>
      </c>
    </row>
    <row r="33" spans="1:14" x14ac:dyDescent="0.25">
      <c r="A33" s="1"/>
      <c r="B33" s="160" t="s">
        <v>119</v>
      </c>
      <c r="C33" s="161">
        <v>18968</v>
      </c>
      <c r="D33" s="161">
        <v>23068</v>
      </c>
      <c r="E33" s="161">
        <v>14159</v>
      </c>
      <c r="F33" s="161">
        <v>15394</v>
      </c>
      <c r="G33" s="161">
        <v>15394</v>
      </c>
      <c r="H33" s="161">
        <v>17837</v>
      </c>
      <c r="I33" s="161">
        <v>16771</v>
      </c>
      <c r="J33" s="163">
        <f t="shared" si="17"/>
        <v>-5.9763413130010656E-2</v>
      </c>
      <c r="K33" s="162">
        <f t="shared" si="14"/>
        <v>-0.27297555054621125</v>
      </c>
      <c r="L33" s="160">
        <f t="shared" si="15"/>
        <v>-1066</v>
      </c>
      <c r="M33" s="161">
        <f t="shared" si="16"/>
        <v>-6297</v>
      </c>
      <c r="N33" s="162">
        <f t="shared" si="13"/>
        <v>6.2961790816385907E-3</v>
      </c>
    </row>
    <row r="34" spans="1:14" x14ac:dyDescent="0.25">
      <c r="A34" s="159" t="s">
        <v>135</v>
      </c>
      <c r="B34" s="160" t="s">
        <v>122</v>
      </c>
      <c r="C34" s="161">
        <v>26246</v>
      </c>
      <c r="D34" s="161">
        <v>22209</v>
      </c>
      <c r="E34" s="161">
        <v>16043</v>
      </c>
      <c r="F34" s="161">
        <v>9827</v>
      </c>
      <c r="G34" s="161">
        <v>9827</v>
      </c>
      <c r="H34" s="161">
        <v>16332</v>
      </c>
      <c r="I34" s="161">
        <v>16950</v>
      </c>
      <c r="J34" s="163">
        <f t="shared" si="17"/>
        <v>3.7839823659074234E-2</v>
      </c>
      <c r="K34" s="162">
        <f t="shared" si="14"/>
        <v>-0.23679589355666619</v>
      </c>
      <c r="L34" s="160">
        <f t="shared" si="15"/>
        <v>618</v>
      </c>
      <c r="M34" s="161">
        <f t="shared" si="16"/>
        <v>-5259</v>
      </c>
      <c r="N34" s="162">
        <f t="shared" si="13"/>
        <v>6.3633793711629664E-3</v>
      </c>
    </row>
    <row r="35" spans="1:14" x14ac:dyDescent="0.25">
      <c r="A35" s="165" t="s">
        <v>136</v>
      </c>
      <c r="B35" s="166" t="s">
        <v>136</v>
      </c>
      <c r="C35" s="167">
        <f t="shared" ref="C35:I35" si="18">C27-SUM(C28:C34)</f>
        <v>160984</v>
      </c>
      <c r="D35" s="167">
        <f t="shared" si="18"/>
        <v>163925</v>
      </c>
      <c r="E35" s="167">
        <f t="shared" si="18"/>
        <v>90814</v>
      </c>
      <c r="F35" s="167">
        <f t="shared" ref="F35" si="19">F27-SUM(F28:F34)</f>
        <v>167918</v>
      </c>
      <c r="G35" s="167">
        <f t="shared" si="18"/>
        <v>167918</v>
      </c>
      <c r="H35" s="167">
        <f t="shared" si="18"/>
        <v>195736</v>
      </c>
      <c r="I35" s="167">
        <f t="shared" si="18"/>
        <v>216114</v>
      </c>
      <c r="J35" s="169">
        <f t="shared" si="17"/>
        <v>0.10410961703519028</v>
      </c>
      <c r="K35" s="168">
        <f t="shared" si="14"/>
        <v>0.31837120634436489</v>
      </c>
      <c r="L35" s="166">
        <f>I35-H35</f>
        <v>20378</v>
      </c>
      <c r="M35" s="167">
        <f t="shared" si="16"/>
        <v>52189</v>
      </c>
      <c r="N35" s="168">
        <f t="shared" si="13"/>
        <v>8.1133650113245623E-2</v>
      </c>
    </row>
    <row r="36" spans="1:14" x14ac:dyDescent="0.25">
      <c r="A36" s="1"/>
      <c r="B36" s="151" t="s">
        <v>37</v>
      </c>
      <c r="C36" s="149"/>
      <c r="D36" s="149"/>
      <c r="E36" s="149"/>
      <c r="F36" s="149"/>
      <c r="G36" s="149"/>
      <c r="H36" s="149"/>
      <c r="I36" s="150"/>
      <c r="J36" s="150"/>
      <c r="K36" s="150"/>
      <c r="L36" s="150"/>
      <c r="M36" s="149"/>
      <c r="N36" s="149"/>
    </row>
    <row r="37" spans="1:14" x14ac:dyDescent="0.25">
      <c r="A37" s="1"/>
      <c r="B37" s="152" t="s">
        <v>59</v>
      </c>
      <c r="C37" s="174">
        <v>646279</v>
      </c>
      <c r="D37" s="174">
        <v>650531</v>
      </c>
      <c r="E37" s="174">
        <v>324285</v>
      </c>
      <c r="F37" s="174">
        <v>568425</v>
      </c>
      <c r="G37" s="174">
        <v>568425</v>
      </c>
      <c r="H37" s="174">
        <v>640998</v>
      </c>
      <c r="I37" s="174">
        <v>679581</v>
      </c>
      <c r="J37" s="175">
        <f>IFERROR(I37/H37-1,"-")</f>
        <v>6.0192075482294882E-2</v>
      </c>
      <c r="K37" s="175">
        <f>IFERROR(I37/D37-1,"-")</f>
        <v>4.46558273164539E-2</v>
      </c>
      <c r="L37" s="174">
        <f>I37-H37</f>
        <v>38583</v>
      </c>
      <c r="M37" s="174">
        <f>I37-D37</f>
        <v>29050</v>
      </c>
      <c r="N37" s="175">
        <f t="shared" ref="N37:N49" si="20">I37/I$9</f>
        <v>0.255128714833882</v>
      </c>
    </row>
    <row r="38" spans="1:14" x14ac:dyDescent="0.25">
      <c r="A38" s="1" t="s">
        <v>87</v>
      </c>
      <c r="B38" s="155" t="s">
        <v>88</v>
      </c>
      <c r="C38" s="156">
        <v>48761</v>
      </c>
      <c r="D38" s="156">
        <v>46181</v>
      </c>
      <c r="E38" s="156">
        <v>17239</v>
      </c>
      <c r="F38" s="156">
        <v>43219</v>
      </c>
      <c r="G38" s="156">
        <v>43219</v>
      </c>
      <c r="H38" s="156">
        <v>40928</v>
      </c>
      <c r="I38" s="156">
        <v>40762</v>
      </c>
      <c r="J38" s="158">
        <f>IFERROR(I38/H38-1,"-")</f>
        <v>-4.0559030492571813E-3</v>
      </c>
      <c r="K38" s="157">
        <f t="shared" ref="K38:K49" si="21">IFERROR(I38/D38-1,"-")</f>
        <v>-0.11734263008596613</v>
      </c>
      <c r="L38" s="155">
        <f t="shared" ref="L38:L48" si="22">I38-H38</f>
        <v>-166</v>
      </c>
      <c r="M38" s="156">
        <f t="shared" ref="M38:M49" si="23">I38-D38</f>
        <v>-5419</v>
      </c>
      <c r="N38" s="157">
        <f t="shared" si="20"/>
        <v>1.5302894980964299E-2</v>
      </c>
    </row>
    <row r="39" spans="1:14" x14ac:dyDescent="0.25">
      <c r="A39" s="159" t="s">
        <v>94</v>
      </c>
      <c r="B39" s="160" t="s">
        <v>94</v>
      </c>
      <c r="C39" s="161">
        <v>14214</v>
      </c>
      <c r="D39" s="161">
        <v>15743</v>
      </c>
      <c r="E39" s="161">
        <v>6178</v>
      </c>
      <c r="F39" s="161">
        <v>17406</v>
      </c>
      <c r="G39" s="161">
        <v>17406</v>
      </c>
      <c r="H39" s="161">
        <v>15391</v>
      </c>
      <c r="I39" s="161">
        <v>17026</v>
      </c>
      <c r="J39" s="163">
        <f>IFERROR(I39/H39-1,"-")</f>
        <v>0.10623091417061925</v>
      </c>
      <c r="K39" s="162">
        <f t="shared" si="21"/>
        <v>8.1496538143936981E-2</v>
      </c>
      <c r="L39" s="160">
        <f t="shared" si="22"/>
        <v>1635</v>
      </c>
      <c r="M39" s="161">
        <f t="shared" si="23"/>
        <v>1283</v>
      </c>
      <c r="N39" s="162">
        <f t="shared" si="20"/>
        <v>6.3919113376649361E-3</v>
      </c>
    </row>
    <row r="40" spans="1:14" x14ac:dyDescent="0.25">
      <c r="A40" s="159" t="s">
        <v>91</v>
      </c>
      <c r="B40" s="160" t="s">
        <v>91</v>
      </c>
      <c r="C40" s="161">
        <v>34547</v>
      </c>
      <c r="D40" s="161">
        <v>30438</v>
      </c>
      <c r="E40" s="161">
        <v>11061</v>
      </c>
      <c r="F40" s="161">
        <v>25813</v>
      </c>
      <c r="G40" s="161">
        <v>25813</v>
      </c>
      <c r="H40" s="161">
        <v>25537</v>
      </c>
      <c r="I40" s="161">
        <v>23736</v>
      </c>
      <c r="J40" s="163">
        <f>IFERROR(I40/H40-1,"-")</f>
        <v>-7.0525120413517661E-2</v>
      </c>
      <c r="K40" s="162">
        <f t="shared" si="21"/>
        <v>-0.22018529469741766</v>
      </c>
      <c r="L40" s="160">
        <f t="shared" si="22"/>
        <v>-1801</v>
      </c>
      <c r="M40" s="161">
        <f t="shared" si="23"/>
        <v>-6702</v>
      </c>
      <c r="N40" s="162">
        <f t="shared" si="20"/>
        <v>8.9109836432993608E-3</v>
      </c>
    </row>
    <row r="41" spans="1:14" x14ac:dyDescent="0.25">
      <c r="A41" s="1"/>
      <c r="B41" s="155" t="s">
        <v>98</v>
      </c>
      <c r="C41" s="156">
        <v>597518</v>
      </c>
      <c r="D41" s="156">
        <v>604350</v>
      </c>
      <c r="E41" s="156">
        <v>307046</v>
      </c>
      <c r="F41" s="156">
        <v>525206</v>
      </c>
      <c r="G41" s="156">
        <v>525206</v>
      </c>
      <c r="H41" s="156">
        <v>600070</v>
      </c>
      <c r="I41" s="156">
        <v>638819</v>
      </c>
      <c r="J41" s="158">
        <f>IFERROR(I41/H41-1,"-")</f>
        <v>6.4574133017814672E-2</v>
      </c>
      <c r="K41" s="157">
        <f t="shared" si="21"/>
        <v>5.7034830809961079E-2</v>
      </c>
      <c r="L41" s="155">
        <f t="shared" si="22"/>
        <v>38749</v>
      </c>
      <c r="M41" s="156">
        <f t="shared" si="23"/>
        <v>34469</v>
      </c>
      <c r="N41" s="157">
        <f t="shared" si="20"/>
        <v>0.2398258198529177</v>
      </c>
    </row>
    <row r="42" spans="1:14" s="54" customFormat="1" x14ac:dyDescent="0.25">
      <c r="B42" s="160" t="s">
        <v>101</v>
      </c>
      <c r="C42" s="161">
        <v>281613</v>
      </c>
      <c r="D42" s="161">
        <v>305664</v>
      </c>
      <c r="E42" s="161">
        <v>140970</v>
      </c>
      <c r="F42" s="161">
        <v>243133</v>
      </c>
      <c r="G42" s="161">
        <v>243133</v>
      </c>
      <c r="H42" s="161">
        <v>288657</v>
      </c>
      <c r="I42" s="161">
        <v>314094</v>
      </c>
      <c r="J42" s="163">
        <f t="shared" ref="J42:J49" si="24">IFERROR(I42/H42-1,"-")</f>
        <v>8.8121888608279075E-2</v>
      </c>
      <c r="K42" s="162">
        <f t="shared" si="21"/>
        <v>2.7579302763819147E-2</v>
      </c>
      <c r="L42" s="160">
        <f t="shared" si="22"/>
        <v>25437</v>
      </c>
      <c r="M42" s="161">
        <f t="shared" si="23"/>
        <v>8430</v>
      </c>
      <c r="N42" s="162">
        <f t="shared" si="20"/>
        <v>0.11791736166407439</v>
      </c>
    </row>
    <row r="43" spans="1:14" s="54" customFormat="1" x14ac:dyDescent="0.25">
      <c r="B43" s="160" t="s">
        <v>104</v>
      </c>
      <c r="C43" s="161">
        <v>38625</v>
      </c>
      <c r="D43" s="161">
        <v>30077</v>
      </c>
      <c r="E43" s="161">
        <v>14886</v>
      </c>
      <c r="F43" s="161">
        <v>19571</v>
      </c>
      <c r="G43" s="161">
        <v>19571</v>
      </c>
      <c r="H43" s="161">
        <v>24171</v>
      </c>
      <c r="I43" s="161">
        <v>24564</v>
      </c>
      <c r="J43" s="163">
        <f t="shared" si="24"/>
        <v>1.6259153531090975E-2</v>
      </c>
      <c r="K43" s="162">
        <f t="shared" si="21"/>
        <v>-0.18329620640356414</v>
      </c>
      <c r="L43" s="160">
        <f t="shared" si="22"/>
        <v>393</v>
      </c>
      <c r="M43" s="161">
        <f t="shared" si="23"/>
        <v>-5513</v>
      </c>
      <c r="N43" s="162">
        <f t="shared" si="20"/>
        <v>9.2218319099260839E-3</v>
      </c>
    </row>
    <row r="44" spans="1:14" x14ac:dyDescent="0.25">
      <c r="A44" s="1"/>
      <c r="B44" s="160" t="s">
        <v>107</v>
      </c>
      <c r="C44" s="161">
        <v>14149</v>
      </c>
      <c r="D44" s="161">
        <v>12835</v>
      </c>
      <c r="E44" s="161">
        <v>7059</v>
      </c>
      <c r="F44" s="161">
        <v>13574</v>
      </c>
      <c r="G44" s="161">
        <v>13574</v>
      </c>
      <c r="H44" s="161">
        <v>15650</v>
      </c>
      <c r="I44" s="161">
        <v>15528</v>
      </c>
      <c r="J44" s="163">
        <f t="shared" si="24"/>
        <v>-7.7955271565495199E-3</v>
      </c>
      <c r="K44" s="162">
        <f t="shared" si="21"/>
        <v>0.20981690689520849</v>
      </c>
      <c r="L44" s="160">
        <f t="shared" si="22"/>
        <v>-122</v>
      </c>
      <c r="M44" s="161">
        <f t="shared" si="23"/>
        <v>2693</v>
      </c>
      <c r="N44" s="162">
        <f t="shared" si="20"/>
        <v>5.8295312610866399E-3</v>
      </c>
    </row>
    <row r="45" spans="1:14" x14ac:dyDescent="0.25">
      <c r="A45" s="1"/>
      <c r="B45" s="160" t="s">
        <v>114</v>
      </c>
      <c r="C45" s="161">
        <v>28297</v>
      </c>
      <c r="D45" s="161">
        <v>27945</v>
      </c>
      <c r="E45" s="161">
        <v>13054</v>
      </c>
      <c r="F45" s="161">
        <v>31418</v>
      </c>
      <c r="G45" s="161">
        <v>31418</v>
      </c>
      <c r="H45" s="161">
        <v>27641</v>
      </c>
      <c r="I45" s="161">
        <v>29168</v>
      </c>
      <c r="J45" s="163">
        <f t="shared" si="24"/>
        <v>5.5244021562172119E-2</v>
      </c>
      <c r="K45" s="162">
        <f t="shared" si="21"/>
        <v>4.3764537484344279E-2</v>
      </c>
      <c r="L45" s="160">
        <f t="shared" si="22"/>
        <v>1527</v>
      </c>
      <c r="M45" s="161">
        <f t="shared" si="23"/>
        <v>1223</v>
      </c>
      <c r="N45" s="162">
        <f t="shared" si="20"/>
        <v>1.0950268406966454E-2</v>
      </c>
    </row>
    <row r="46" spans="1:14" x14ac:dyDescent="0.25">
      <c r="A46" s="1"/>
      <c r="B46" s="160" t="s">
        <v>110</v>
      </c>
      <c r="C46" s="161">
        <v>23104</v>
      </c>
      <c r="D46" s="161">
        <v>19899</v>
      </c>
      <c r="E46" s="161">
        <v>11786</v>
      </c>
      <c r="F46" s="161">
        <v>19004</v>
      </c>
      <c r="G46" s="161">
        <v>19004</v>
      </c>
      <c r="H46" s="161">
        <v>21194</v>
      </c>
      <c r="I46" s="161">
        <v>24162</v>
      </c>
      <c r="J46" s="163">
        <f t="shared" si="24"/>
        <v>0.14003963385863916</v>
      </c>
      <c r="K46" s="162">
        <f t="shared" si="21"/>
        <v>0.21423187094828888</v>
      </c>
      <c r="L46" s="160">
        <f t="shared" si="22"/>
        <v>2968</v>
      </c>
      <c r="M46" s="161">
        <f t="shared" si="23"/>
        <v>4263</v>
      </c>
      <c r="N46" s="162">
        <f t="shared" si="20"/>
        <v>9.0709128239551389E-3</v>
      </c>
    </row>
    <row r="47" spans="1:14" x14ac:dyDescent="0.25">
      <c r="A47" s="1"/>
      <c r="B47" s="160" t="s">
        <v>119</v>
      </c>
      <c r="C47" s="161">
        <v>19820</v>
      </c>
      <c r="D47" s="161">
        <v>20837</v>
      </c>
      <c r="E47" s="161">
        <v>12179</v>
      </c>
      <c r="F47" s="161">
        <v>14974</v>
      </c>
      <c r="G47" s="161">
        <v>14974</v>
      </c>
      <c r="H47" s="161">
        <v>17318</v>
      </c>
      <c r="I47" s="161">
        <v>16217</v>
      </c>
      <c r="J47" s="163">
        <f t="shared" si="24"/>
        <v>-6.3575470608615348E-2</v>
      </c>
      <c r="K47" s="162">
        <f t="shared" si="21"/>
        <v>-0.22172097710802896</v>
      </c>
      <c r="L47" s="160">
        <f t="shared" si="22"/>
        <v>-1101</v>
      </c>
      <c r="M47" s="161">
        <f t="shared" si="23"/>
        <v>-4620</v>
      </c>
      <c r="N47" s="162">
        <f t="shared" si="20"/>
        <v>6.0881960626637073E-3</v>
      </c>
    </row>
    <row r="48" spans="1:14" x14ac:dyDescent="0.25">
      <c r="A48" s="159" t="s">
        <v>135</v>
      </c>
      <c r="B48" s="160" t="s">
        <v>122</v>
      </c>
      <c r="C48" s="161">
        <v>35445</v>
      </c>
      <c r="D48" s="161">
        <v>31052</v>
      </c>
      <c r="E48" s="161">
        <v>20180</v>
      </c>
      <c r="F48" s="161">
        <v>14552</v>
      </c>
      <c r="G48" s="161">
        <v>14552</v>
      </c>
      <c r="H48" s="161">
        <v>17798</v>
      </c>
      <c r="I48" s="161">
        <v>19641</v>
      </c>
      <c r="J48" s="163">
        <f t="shared" si="24"/>
        <v>0.10355096078211035</v>
      </c>
      <c r="K48" s="162">
        <f t="shared" si="21"/>
        <v>-0.3674803555326549</v>
      </c>
      <c r="L48" s="160">
        <f t="shared" si="22"/>
        <v>1843</v>
      </c>
      <c r="M48" s="161">
        <f t="shared" si="23"/>
        <v>-11411</v>
      </c>
      <c r="N48" s="162">
        <f t="shared" si="20"/>
        <v>7.3736362376998132E-3</v>
      </c>
    </row>
    <row r="49" spans="1:14" x14ac:dyDescent="0.25">
      <c r="A49" s="165" t="s">
        <v>136</v>
      </c>
      <c r="B49" s="166" t="s">
        <v>136</v>
      </c>
      <c r="C49" s="167">
        <f t="shared" ref="C49:I49" si="25">C41-SUM(C42:C48)</f>
        <v>156465</v>
      </c>
      <c r="D49" s="167">
        <f t="shared" si="25"/>
        <v>156041</v>
      </c>
      <c r="E49" s="167">
        <f t="shared" si="25"/>
        <v>86932</v>
      </c>
      <c r="F49" s="167">
        <f t="shared" ref="F49" si="26">F41-SUM(F42:F48)</f>
        <v>168980</v>
      </c>
      <c r="G49" s="167">
        <f t="shared" si="25"/>
        <v>168980</v>
      </c>
      <c r="H49" s="167">
        <f t="shared" si="25"/>
        <v>187641</v>
      </c>
      <c r="I49" s="167">
        <f t="shared" si="25"/>
        <v>195445</v>
      </c>
      <c r="J49" s="169">
        <f t="shared" si="24"/>
        <v>4.1590057610010556E-2</v>
      </c>
      <c r="K49" s="168">
        <f t="shared" si="21"/>
        <v>0.25252337526675683</v>
      </c>
      <c r="L49" s="166">
        <f>I49-H49</f>
        <v>7804</v>
      </c>
      <c r="M49" s="167">
        <f t="shared" si="23"/>
        <v>39404</v>
      </c>
      <c r="N49" s="168">
        <f t="shared" si="20"/>
        <v>7.3374081486545492E-2</v>
      </c>
    </row>
    <row r="50" spans="1:14" x14ac:dyDescent="0.25">
      <c r="A50" s="1"/>
      <c r="B50" s="151" t="s">
        <v>38</v>
      </c>
      <c r="C50" s="149"/>
      <c r="D50" s="149"/>
      <c r="E50" s="149"/>
      <c r="F50" s="149"/>
      <c r="G50" s="149"/>
      <c r="H50" s="149"/>
      <c r="I50" s="150"/>
      <c r="J50" s="150"/>
      <c r="K50" s="150"/>
      <c r="L50" s="150"/>
      <c r="M50" s="149"/>
      <c r="N50" s="149"/>
    </row>
    <row r="51" spans="1:14" x14ac:dyDescent="0.25">
      <c r="A51" s="1"/>
      <c r="B51" s="152" t="s">
        <v>59</v>
      </c>
      <c r="C51" s="174">
        <v>23036</v>
      </c>
      <c r="D51" s="174">
        <v>22620</v>
      </c>
      <c r="E51" s="174">
        <v>11900</v>
      </c>
      <c r="F51" s="174">
        <v>16119</v>
      </c>
      <c r="G51" s="174">
        <v>16119</v>
      </c>
      <c r="H51" s="174">
        <v>26270</v>
      </c>
      <c r="I51" s="174">
        <v>22984</v>
      </c>
      <c r="J51" s="175">
        <f>IFERROR(I51/H51-1,"-")</f>
        <v>-0.12508564902931096</v>
      </c>
      <c r="K51" s="175">
        <f>IFERROR(I51/D51-1,"-")</f>
        <v>1.6091954022988464E-2</v>
      </c>
      <c r="L51" s="174">
        <f>I51-H51</f>
        <v>-3286</v>
      </c>
      <c r="M51" s="174">
        <f>I51-D51</f>
        <v>364</v>
      </c>
      <c r="N51" s="175">
        <f t="shared" ref="N51:N63" si="27">I51/I$9</f>
        <v>8.6286673431746098E-3</v>
      </c>
    </row>
    <row r="52" spans="1:14" x14ac:dyDescent="0.25">
      <c r="A52" s="1" t="s">
        <v>87</v>
      </c>
      <c r="B52" s="155" t="s">
        <v>88</v>
      </c>
      <c r="C52" s="156">
        <v>4759</v>
      </c>
      <c r="D52" s="156">
        <v>4319</v>
      </c>
      <c r="E52" s="156">
        <v>1180</v>
      </c>
      <c r="F52" s="156">
        <v>1668</v>
      </c>
      <c r="G52" s="156">
        <v>1668</v>
      </c>
      <c r="H52" s="156">
        <v>10905</v>
      </c>
      <c r="I52" s="156">
        <v>5832</v>
      </c>
      <c r="J52" s="158">
        <f>IFERROR(I52/H52-1,"-")</f>
        <v>-0.46519944979367267</v>
      </c>
      <c r="K52" s="157">
        <f t="shared" ref="K52:K63" si="28">IFERROR(I52/D52-1,"-")</f>
        <v>0.3503125723547118</v>
      </c>
      <c r="L52" s="155">
        <f t="shared" ref="L52:L62" si="29">I52-H52</f>
        <v>-5073</v>
      </c>
      <c r="M52" s="156">
        <f t="shared" ref="M52:M63" si="30">I52-D52</f>
        <v>1513</v>
      </c>
      <c r="N52" s="157">
        <f t="shared" si="27"/>
        <v>2.1894530084143023E-3</v>
      </c>
    </row>
    <row r="53" spans="1:14" x14ac:dyDescent="0.25">
      <c r="A53" s="159" t="s">
        <v>94</v>
      </c>
      <c r="B53" s="160" t="s">
        <v>94</v>
      </c>
      <c r="C53" s="161">
        <v>2686</v>
      </c>
      <c r="D53" s="161">
        <v>2400</v>
      </c>
      <c r="E53" s="161">
        <v>576</v>
      </c>
      <c r="F53" s="161">
        <v>497</v>
      </c>
      <c r="G53" s="161">
        <v>497</v>
      </c>
      <c r="H53" s="161">
        <v>8030</v>
      </c>
      <c r="I53" s="161">
        <v>3932</v>
      </c>
      <c r="J53" s="163">
        <f>IFERROR(I53/H53-1,"-")</f>
        <v>-0.51033623910336234</v>
      </c>
      <c r="K53" s="162">
        <f t="shared" si="28"/>
        <v>0.63833333333333342</v>
      </c>
      <c r="L53" s="160">
        <f t="shared" si="29"/>
        <v>-4098</v>
      </c>
      <c r="M53" s="161">
        <f t="shared" si="30"/>
        <v>1532</v>
      </c>
      <c r="N53" s="162">
        <f t="shared" si="27"/>
        <v>1.4761538458650612E-3</v>
      </c>
    </row>
    <row r="54" spans="1:14" x14ac:dyDescent="0.25">
      <c r="A54" s="159" t="s">
        <v>91</v>
      </c>
      <c r="B54" s="160" t="s">
        <v>91</v>
      </c>
      <c r="C54" s="161">
        <v>2073</v>
      </c>
      <c r="D54" s="161">
        <v>1919</v>
      </c>
      <c r="E54" s="161">
        <v>604</v>
      </c>
      <c r="F54" s="161">
        <v>1171</v>
      </c>
      <c r="G54" s="161">
        <v>1171</v>
      </c>
      <c r="H54" s="161">
        <v>2875</v>
      </c>
      <c r="I54" s="161">
        <v>1900</v>
      </c>
      <c r="J54" s="163">
        <f>IFERROR(I54/H54-1,"-")</f>
        <v>-0.33913043478260874</v>
      </c>
      <c r="K54" s="162">
        <f t="shared" si="28"/>
        <v>-9.9009900990099098E-3</v>
      </c>
      <c r="L54" s="160">
        <f t="shared" si="29"/>
        <v>-975</v>
      </c>
      <c r="M54" s="161">
        <f t="shared" si="30"/>
        <v>-19</v>
      </c>
      <c r="N54" s="162">
        <f t="shared" si="27"/>
        <v>7.1329916254924113E-4</v>
      </c>
    </row>
    <row r="55" spans="1:14" x14ac:dyDescent="0.25">
      <c r="A55" s="1"/>
      <c r="B55" s="155" t="s">
        <v>98</v>
      </c>
      <c r="C55" s="156">
        <v>18277</v>
      </c>
      <c r="D55" s="156">
        <v>18301</v>
      </c>
      <c r="E55" s="156">
        <v>10720</v>
      </c>
      <c r="F55" s="156">
        <v>14451</v>
      </c>
      <c r="G55" s="156">
        <v>14451</v>
      </c>
      <c r="H55" s="156">
        <v>15365</v>
      </c>
      <c r="I55" s="156">
        <v>17152</v>
      </c>
      <c r="J55" s="158">
        <f>IFERROR(I55/H55-1,"-")</f>
        <v>0.11630328669053047</v>
      </c>
      <c r="K55" s="157">
        <f t="shared" si="28"/>
        <v>-6.278345445604061E-2</v>
      </c>
      <c r="L55" s="155">
        <f t="shared" si="29"/>
        <v>1787</v>
      </c>
      <c r="M55" s="156">
        <f t="shared" si="30"/>
        <v>-1149</v>
      </c>
      <c r="N55" s="157">
        <f t="shared" si="27"/>
        <v>6.4392143347603067E-3</v>
      </c>
    </row>
    <row r="56" spans="1:14" s="54" customFormat="1" x14ac:dyDescent="0.25">
      <c r="B56" s="160" t="s">
        <v>101</v>
      </c>
      <c r="C56" s="161">
        <v>4939</v>
      </c>
      <c r="D56" s="161">
        <v>5259</v>
      </c>
      <c r="E56" s="161">
        <v>3648</v>
      </c>
      <c r="F56" s="161">
        <v>5030</v>
      </c>
      <c r="G56" s="161">
        <v>5030</v>
      </c>
      <c r="H56" s="161">
        <v>4676</v>
      </c>
      <c r="I56" s="161">
        <v>5230</v>
      </c>
      <c r="J56" s="163">
        <f t="shared" ref="J56:J63" si="31">IFERROR(I56/H56-1,"-")</f>
        <v>0.11847733105218139</v>
      </c>
      <c r="K56" s="162">
        <f t="shared" si="28"/>
        <v>-5.5143563415097629E-3</v>
      </c>
      <c r="L56" s="160">
        <f t="shared" si="29"/>
        <v>554</v>
      </c>
      <c r="M56" s="161">
        <f t="shared" si="30"/>
        <v>-29</v>
      </c>
      <c r="N56" s="162">
        <f t="shared" si="27"/>
        <v>1.963449800069753E-3</v>
      </c>
    </row>
    <row r="57" spans="1:14" s="54" customFormat="1" x14ac:dyDescent="0.25">
      <c r="B57" s="160" t="s">
        <v>104</v>
      </c>
      <c r="C57" s="161">
        <v>6248</v>
      </c>
      <c r="D57" s="161">
        <v>5221</v>
      </c>
      <c r="E57" s="161">
        <v>2760</v>
      </c>
      <c r="F57" s="161">
        <v>3786</v>
      </c>
      <c r="G57" s="161">
        <v>3786</v>
      </c>
      <c r="H57" s="161">
        <v>2900</v>
      </c>
      <c r="I57" s="161">
        <v>3879</v>
      </c>
      <c r="J57" s="163">
        <f t="shared" si="31"/>
        <v>0.33758620689655183</v>
      </c>
      <c r="K57" s="162">
        <f t="shared" si="28"/>
        <v>-0.25703888144033715</v>
      </c>
      <c r="L57" s="160">
        <f t="shared" si="29"/>
        <v>979</v>
      </c>
      <c r="M57" s="161">
        <f t="shared" si="30"/>
        <v>-1342</v>
      </c>
      <c r="N57" s="162">
        <f t="shared" si="27"/>
        <v>1.4562565534360558E-3</v>
      </c>
    </row>
    <row r="58" spans="1:14" x14ac:dyDescent="0.25">
      <c r="A58" s="1"/>
      <c r="B58" s="160" t="s">
        <v>107</v>
      </c>
      <c r="C58" s="161">
        <v>1291</v>
      </c>
      <c r="D58" s="161">
        <v>1215</v>
      </c>
      <c r="E58" s="161">
        <v>468</v>
      </c>
      <c r="F58" s="161">
        <v>1048</v>
      </c>
      <c r="G58" s="161">
        <v>1048</v>
      </c>
      <c r="H58" s="161">
        <v>1521</v>
      </c>
      <c r="I58" s="161">
        <v>1212</v>
      </c>
      <c r="J58" s="163">
        <f t="shared" si="31"/>
        <v>-0.20315581854043396</v>
      </c>
      <c r="K58" s="162">
        <f t="shared" si="28"/>
        <v>-2.4691358024691024E-3</v>
      </c>
      <c r="L58" s="160">
        <f t="shared" si="29"/>
        <v>-309</v>
      </c>
      <c r="M58" s="161">
        <f t="shared" si="30"/>
        <v>-3</v>
      </c>
      <c r="N58" s="162">
        <f t="shared" si="27"/>
        <v>4.550097815840422E-4</v>
      </c>
    </row>
    <row r="59" spans="1:14" x14ac:dyDescent="0.25">
      <c r="A59" s="1"/>
      <c r="B59" s="160" t="s">
        <v>114</v>
      </c>
      <c r="C59" s="161">
        <v>331</v>
      </c>
      <c r="D59" s="161">
        <v>472</v>
      </c>
      <c r="E59" s="161">
        <v>223</v>
      </c>
      <c r="F59" s="161">
        <v>397</v>
      </c>
      <c r="G59" s="161">
        <v>397</v>
      </c>
      <c r="H59" s="161">
        <v>347</v>
      </c>
      <c r="I59" s="161">
        <v>625</v>
      </c>
      <c r="J59" s="163">
        <f t="shared" si="31"/>
        <v>0.80115273775216145</v>
      </c>
      <c r="K59" s="162">
        <f t="shared" si="28"/>
        <v>0.32415254237288127</v>
      </c>
      <c r="L59" s="160">
        <f t="shared" si="29"/>
        <v>278</v>
      </c>
      <c r="M59" s="161">
        <f t="shared" si="30"/>
        <v>153</v>
      </c>
      <c r="N59" s="162">
        <f t="shared" si="27"/>
        <v>2.3463788241751351E-4</v>
      </c>
    </row>
    <row r="60" spans="1:14" x14ac:dyDescent="0.25">
      <c r="A60" s="1"/>
      <c r="B60" s="160" t="s">
        <v>110</v>
      </c>
      <c r="C60" s="161">
        <v>285</v>
      </c>
      <c r="D60" s="161">
        <v>515</v>
      </c>
      <c r="E60" s="161">
        <v>213</v>
      </c>
      <c r="F60" s="161">
        <v>378</v>
      </c>
      <c r="G60" s="161">
        <v>378</v>
      </c>
      <c r="H60" s="161">
        <v>372</v>
      </c>
      <c r="I60" s="161">
        <v>447</v>
      </c>
      <c r="J60" s="163">
        <f t="shared" si="31"/>
        <v>0.20161290322580649</v>
      </c>
      <c r="K60" s="162">
        <f t="shared" si="28"/>
        <v>-0.1320388349514563</v>
      </c>
      <c r="L60" s="160">
        <f t="shared" si="29"/>
        <v>75</v>
      </c>
      <c r="M60" s="161">
        <f t="shared" si="30"/>
        <v>-68</v>
      </c>
      <c r="N60" s="162">
        <f t="shared" si="27"/>
        <v>1.6781301350500568E-4</v>
      </c>
    </row>
    <row r="61" spans="1:14" x14ac:dyDescent="0.25">
      <c r="A61" s="1"/>
      <c r="B61" s="160" t="s">
        <v>119</v>
      </c>
      <c r="C61" s="161">
        <v>260</v>
      </c>
      <c r="D61" s="161">
        <v>180</v>
      </c>
      <c r="E61" s="161">
        <v>147</v>
      </c>
      <c r="F61" s="161">
        <v>55</v>
      </c>
      <c r="G61" s="161">
        <v>55</v>
      </c>
      <c r="H61" s="161">
        <v>161</v>
      </c>
      <c r="I61" s="161">
        <v>93</v>
      </c>
      <c r="J61" s="163">
        <f t="shared" si="31"/>
        <v>-0.42236024844720499</v>
      </c>
      <c r="K61" s="162">
        <f t="shared" si="28"/>
        <v>-0.48333333333333328</v>
      </c>
      <c r="L61" s="160">
        <f t="shared" si="29"/>
        <v>-68</v>
      </c>
      <c r="M61" s="161">
        <f t="shared" si="30"/>
        <v>-87</v>
      </c>
      <c r="N61" s="162">
        <f t="shared" si="27"/>
        <v>3.491411690372601E-5</v>
      </c>
    </row>
    <row r="62" spans="1:14" x14ac:dyDescent="0.25">
      <c r="A62" s="159" t="s">
        <v>135</v>
      </c>
      <c r="B62" s="160" t="s">
        <v>122</v>
      </c>
      <c r="C62" s="161">
        <v>280</v>
      </c>
      <c r="D62" s="161">
        <v>286</v>
      </c>
      <c r="E62" s="161">
        <v>253</v>
      </c>
      <c r="F62" s="161">
        <v>94</v>
      </c>
      <c r="G62" s="161">
        <v>94</v>
      </c>
      <c r="H62" s="161">
        <v>154</v>
      </c>
      <c r="I62" s="161">
        <v>96</v>
      </c>
      <c r="J62" s="163">
        <f t="shared" si="31"/>
        <v>-0.37662337662337664</v>
      </c>
      <c r="K62" s="162">
        <f t="shared" si="28"/>
        <v>-0.66433566433566438</v>
      </c>
      <c r="L62" s="160">
        <f t="shared" si="29"/>
        <v>-58</v>
      </c>
      <c r="M62" s="161">
        <f t="shared" si="30"/>
        <v>-190</v>
      </c>
      <c r="N62" s="162">
        <f t="shared" si="27"/>
        <v>3.604037873933008E-5</v>
      </c>
    </row>
    <row r="63" spans="1:14" x14ac:dyDescent="0.25">
      <c r="A63" s="165" t="s">
        <v>136</v>
      </c>
      <c r="B63" s="166" t="s">
        <v>136</v>
      </c>
      <c r="C63" s="167">
        <f t="shared" ref="C63:I63" si="32">C55-SUM(C56:C62)</f>
        <v>4643</v>
      </c>
      <c r="D63" s="167">
        <f t="shared" si="32"/>
        <v>5153</v>
      </c>
      <c r="E63" s="167">
        <f t="shared" si="32"/>
        <v>3008</v>
      </c>
      <c r="F63" s="167">
        <f t="shared" ref="F63" si="33">F55-SUM(F56:F62)</f>
        <v>3663</v>
      </c>
      <c r="G63" s="167">
        <f t="shared" si="32"/>
        <v>3663</v>
      </c>
      <c r="H63" s="167">
        <f t="shared" si="32"/>
        <v>5234</v>
      </c>
      <c r="I63" s="167">
        <f t="shared" si="32"/>
        <v>5570</v>
      </c>
      <c r="J63" s="169">
        <f t="shared" si="31"/>
        <v>6.4195643867023255E-2</v>
      </c>
      <c r="K63" s="168">
        <f t="shared" si="28"/>
        <v>8.0923733747331639E-2</v>
      </c>
      <c r="L63" s="166">
        <f>I63-H63</f>
        <v>336</v>
      </c>
      <c r="M63" s="167">
        <f t="shared" si="30"/>
        <v>417</v>
      </c>
      <c r="N63" s="168">
        <f t="shared" si="27"/>
        <v>2.0910928081048804E-3</v>
      </c>
    </row>
    <row r="64" spans="1:14" x14ac:dyDescent="0.25">
      <c r="A64" s="1"/>
      <c r="B64" s="151" t="s">
        <v>39</v>
      </c>
      <c r="C64" s="149"/>
      <c r="D64" s="149"/>
      <c r="E64" s="149"/>
      <c r="F64" s="149"/>
      <c r="G64" s="149"/>
      <c r="H64" s="149"/>
      <c r="I64" s="150"/>
      <c r="J64" s="150"/>
      <c r="K64" s="150"/>
      <c r="L64" s="150"/>
      <c r="M64" s="149"/>
      <c r="N64" s="149"/>
    </row>
    <row r="65" spans="1:14" x14ac:dyDescent="0.25">
      <c r="A65" s="1"/>
      <c r="B65" s="152" t="s">
        <v>59</v>
      </c>
      <c r="C65" s="174">
        <v>68380</v>
      </c>
      <c r="D65" s="174">
        <v>61669</v>
      </c>
      <c r="E65" s="174">
        <v>29538</v>
      </c>
      <c r="F65" s="174">
        <v>66634</v>
      </c>
      <c r="G65" s="174">
        <v>66634</v>
      </c>
      <c r="H65" s="174">
        <v>84343</v>
      </c>
      <c r="I65" s="174">
        <v>117436</v>
      </c>
      <c r="J65" s="175">
        <f>IFERROR(I65/H65-1,"-")</f>
        <v>0.39236214030802796</v>
      </c>
      <c r="K65" s="175">
        <f>IFERROR(I65/D65-1,"-")</f>
        <v>0.90429551314274592</v>
      </c>
      <c r="L65" s="174">
        <f>I65-H65</f>
        <v>33093</v>
      </c>
      <c r="M65" s="174">
        <f>I65-D65</f>
        <v>55767</v>
      </c>
      <c r="N65" s="175">
        <f t="shared" ref="N65:N77" si="34">I65/I$9</f>
        <v>4.408789497533299E-2</v>
      </c>
    </row>
    <row r="66" spans="1:14" x14ac:dyDescent="0.25">
      <c r="A66" s="1" t="s">
        <v>87</v>
      </c>
      <c r="B66" s="155" t="s">
        <v>88</v>
      </c>
      <c r="C66" s="156">
        <v>10641</v>
      </c>
      <c r="D66" s="156">
        <v>11126</v>
      </c>
      <c r="E66" s="156">
        <v>6589</v>
      </c>
      <c r="F66" s="156">
        <v>14118</v>
      </c>
      <c r="G66" s="156">
        <v>14118</v>
      </c>
      <c r="H66" s="156">
        <v>8229</v>
      </c>
      <c r="I66" s="156">
        <v>24011</v>
      </c>
      <c r="J66" s="158">
        <f>IFERROR(I66/H66-1,"-")</f>
        <v>1.9178515007898893</v>
      </c>
      <c r="K66" s="157">
        <f t="shared" ref="K66:K77" si="35">IFERROR(I66/D66-1,"-")</f>
        <v>1.1580981484810353</v>
      </c>
      <c r="L66" s="155">
        <f t="shared" ref="L66:L76" si="36">I66-H66</f>
        <v>15782</v>
      </c>
      <c r="M66" s="156">
        <f t="shared" ref="M66:M77" si="37">I66-D66</f>
        <v>12885</v>
      </c>
      <c r="N66" s="157">
        <f t="shared" si="34"/>
        <v>9.0142243115630682E-3</v>
      </c>
    </row>
    <row r="67" spans="1:14" x14ac:dyDescent="0.25">
      <c r="A67" s="159" t="s">
        <v>94</v>
      </c>
      <c r="B67" s="160" t="s">
        <v>94</v>
      </c>
      <c r="C67" s="161">
        <v>6104</v>
      </c>
      <c r="D67" s="161">
        <v>5269</v>
      </c>
      <c r="E67" s="161">
        <v>2565</v>
      </c>
      <c r="F67" s="161">
        <v>9752</v>
      </c>
      <c r="G67" s="161">
        <v>9752</v>
      </c>
      <c r="H67" s="161">
        <v>5245</v>
      </c>
      <c r="I67" s="161">
        <v>12629</v>
      </c>
      <c r="J67" s="163">
        <f>IFERROR(I67/H67-1,"-")</f>
        <v>1.4078169685414679</v>
      </c>
      <c r="K67" s="162">
        <f t="shared" si="35"/>
        <v>1.3968494970582652</v>
      </c>
      <c r="L67" s="160">
        <f t="shared" si="36"/>
        <v>7384</v>
      </c>
      <c r="M67" s="161">
        <f t="shared" si="37"/>
        <v>7360</v>
      </c>
      <c r="N67" s="162">
        <f t="shared" si="34"/>
        <v>4.7411869072812455E-3</v>
      </c>
    </row>
    <row r="68" spans="1:14" x14ac:dyDescent="0.25">
      <c r="A68" s="159" t="s">
        <v>91</v>
      </c>
      <c r="B68" s="160" t="s">
        <v>91</v>
      </c>
      <c r="C68" s="161">
        <v>4537</v>
      </c>
      <c r="D68" s="161">
        <v>5857</v>
      </c>
      <c r="E68" s="161">
        <v>4024</v>
      </c>
      <c r="F68" s="161">
        <v>4366</v>
      </c>
      <c r="G68" s="161">
        <v>4366</v>
      </c>
      <c r="H68" s="161">
        <v>2984</v>
      </c>
      <c r="I68" s="161">
        <v>11382</v>
      </c>
      <c r="J68" s="163">
        <f>IFERROR(I68/H68-1,"-")</f>
        <v>2.814343163538874</v>
      </c>
      <c r="K68" s="162">
        <f t="shared" si="35"/>
        <v>0.9433156906266007</v>
      </c>
      <c r="L68" s="160">
        <f t="shared" si="36"/>
        <v>8398</v>
      </c>
      <c r="M68" s="161">
        <f t="shared" si="37"/>
        <v>5525</v>
      </c>
      <c r="N68" s="162">
        <f t="shared" si="34"/>
        <v>4.2730374042818219E-3</v>
      </c>
    </row>
    <row r="69" spans="1:14" x14ac:dyDescent="0.25">
      <c r="A69" s="1"/>
      <c r="B69" s="155" t="s">
        <v>98</v>
      </c>
      <c r="C69" s="156">
        <v>57739</v>
      </c>
      <c r="D69" s="156">
        <v>50543</v>
      </c>
      <c r="E69" s="156">
        <v>22949</v>
      </c>
      <c r="F69" s="156">
        <v>52516</v>
      </c>
      <c r="G69" s="156">
        <v>52516</v>
      </c>
      <c r="H69" s="156">
        <v>76114</v>
      </c>
      <c r="I69" s="156">
        <v>93425</v>
      </c>
      <c r="J69" s="158">
        <f>IFERROR(I69/H69-1,"-")</f>
        <v>0.2274351630449063</v>
      </c>
      <c r="K69" s="157">
        <f t="shared" si="35"/>
        <v>0.84842609263399482</v>
      </c>
      <c r="L69" s="155">
        <f t="shared" si="36"/>
        <v>17311</v>
      </c>
      <c r="M69" s="156">
        <f t="shared" si="37"/>
        <v>42882</v>
      </c>
      <c r="N69" s="157">
        <f t="shared" si="34"/>
        <v>3.5073670663769922E-2</v>
      </c>
    </row>
    <row r="70" spans="1:14" s="54" customFormat="1" x14ac:dyDescent="0.25">
      <c r="B70" s="160" t="s">
        <v>101</v>
      </c>
      <c r="C70" s="161">
        <v>26135</v>
      </c>
      <c r="D70" s="161">
        <v>22066</v>
      </c>
      <c r="E70" s="161">
        <v>9198</v>
      </c>
      <c r="F70" s="161">
        <v>20641</v>
      </c>
      <c r="G70" s="161">
        <v>20641</v>
      </c>
      <c r="H70" s="161">
        <v>26883</v>
      </c>
      <c r="I70" s="161">
        <v>34550</v>
      </c>
      <c r="J70" s="163">
        <f t="shared" ref="J70:J77" si="38">IFERROR(I70/H70-1,"-")</f>
        <v>0.28519882453595202</v>
      </c>
      <c r="K70" s="162">
        <f t="shared" si="35"/>
        <v>0.56575727363364448</v>
      </c>
      <c r="L70" s="160">
        <f t="shared" si="36"/>
        <v>7667</v>
      </c>
      <c r="M70" s="161">
        <f t="shared" si="37"/>
        <v>12484</v>
      </c>
      <c r="N70" s="162">
        <f t="shared" si="34"/>
        <v>1.2970782140040148E-2</v>
      </c>
    </row>
    <row r="71" spans="1:14" s="54" customFormat="1" x14ac:dyDescent="0.25">
      <c r="B71" s="160" t="s">
        <v>104</v>
      </c>
      <c r="C71" s="161">
        <v>7350</v>
      </c>
      <c r="D71" s="161">
        <v>6374</v>
      </c>
      <c r="E71" s="161">
        <v>2626</v>
      </c>
      <c r="F71" s="161">
        <v>5693</v>
      </c>
      <c r="G71" s="161">
        <v>5693</v>
      </c>
      <c r="H71" s="161">
        <v>4676</v>
      </c>
      <c r="I71" s="161">
        <v>6250</v>
      </c>
      <c r="J71" s="163">
        <f t="shared" si="38"/>
        <v>0.33661248930710008</v>
      </c>
      <c r="K71" s="162">
        <f t="shared" si="35"/>
        <v>-1.9454032005020383E-2</v>
      </c>
      <c r="L71" s="160">
        <f t="shared" si="36"/>
        <v>1574</v>
      </c>
      <c r="M71" s="161">
        <f t="shared" si="37"/>
        <v>-124</v>
      </c>
      <c r="N71" s="162">
        <f t="shared" si="34"/>
        <v>2.3463788241751353E-3</v>
      </c>
    </row>
    <row r="72" spans="1:14" x14ac:dyDescent="0.25">
      <c r="A72" s="1"/>
      <c r="B72" s="160" t="s">
        <v>107</v>
      </c>
      <c r="C72" s="161">
        <v>3783</v>
      </c>
      <c r="D72" s="161">
        <v>5487</v>
      </c>
      <c r="E72" s="161">
        <v>2915</v>
      </c>
      <c r="F72" s="161">
        <v>7261</v>
      </c>
      <c r="G72" s="161">
        <v>7261</v>
      </c>
      <c r="H72" s="161">
        <v>10091</v>
      </c>
      <c r="I72" s="161">
        <v>12078</v>
      </c>
      <c r="J72" s="163">
        <f t="shared" si="38"/>
        <v>0.19690813596273915</v>
      </c>
      <c r="K72" s="162">
        <f t="shared" si="35"/>
        <v>1.2012028430836521</v>
      </c>
      <c r="L72" s="160">
        <f t="shared" si="36"/>
        <v>1987</v>
      </c>
      <c r="M72" s="161">
        <f t="shared" si="37"/>
        <v>6591</v>
      </c>
      <c r="N72" s="162">
        <f t="shared" si="34"/>
        <v>4.5343301501419653E-3</v>
      </c>
    </row>
    <row r="73" spans="1:14" x14ac:dyDescent="0.25">
      <c r="A73" s="1"/>
      <c r="B73" s="160" t="s">
        <v>114</v>
      </c>
      <c r="C73" s="161">
        <v>1378</v>
      </c>
      <c r="D73" s="161">
        <v>1162</v>
      </c>
      <c r="E73" s="161">
        <v>233</v>
      </c>
      <c r="F73" s="161">
        <v>1949</v>
      </c>
      <c r="G73" s="161">
        <v>1949</v>
      </c>
      <c r="H73" s="161">
        <v>2194</v>
      </c>
      <c r="I73" s="161">
        <v>3809</v>
      </c>
      <c r="J73" s="163">
        <f t="shared" si="38"/>
        <v>0.73609845031905197</v>
      </c>
      <c r="K73" s="162">
        <f t="shared" si="35"/>
        <v>2.2779690189328745</v>
      </c>
      <c r="L73" s="160">
        <f t="shared" si="36"/>
        <v>1615</v>
      </c>
      <c r="M73" s="161">
        <f t="shared" si="37"/>
        <v>2647</v>
      </c>
      <c r="N73" s="162">
        <f t="shared" si="34"/>
        <v>1.4299771106052945E-3</v>
      </c>
    </row>
    <row r="74" spans="1:14" x14ac:dyDescent="0.25">
      <c r="A74" s="1"/>
      <c r="B74" s="160" t="s">
        <v>110</v>
      </c>
      <c r="C74" s="161">
        <v>1797</v>
      </c>
      <c r="D74" s="161">
        <v>1267</v>
      </c>
      <c r="E74" s="161">
        <v>590</v>
      </c>
      <c r="F74" s="161">
        <v>1621</v>
      </c>
      <c r="G74" s="161">
        <v>1621</v>
      </c>
      <c r="H74" s="161">
        <v>1580</v>
      </c>
      <c r="I74" s="161">
        <v>2171</v>
      </c>
      <c r="J74" s="163">
        <f t="shared" si="38"/>
        <v>0.3740506329113924</v>
      </c>
      <c r="K74" s="162">
        <f t="shared" si="35"/>
        <v>0.71349644830307812</v>
      </c>
      <c r="L74" s="160">
        <f t="shared" si="36"/>
        <v>591</v>
      </c>
      <c r="M74" s="161">
        <f t="shared" si="37"/>
        <v>904</v>
      </c>
      <c r="N74" s="162">
        <f t="shared" si="34"/>
        <v>8.1503814836547499E-4</v>
      </c>
    </row>
    <row r="75" spans="1:14" x14ac:dyDescent="0.25">
      <c r="A75" s="1"/>
      <c r="B75" s="160" t="s">
        <v>119</v>
      </c>
      <c r="C75" s="161">
        <v>1029</v>
      </c>
      <c r="D75" s="161">
        <v>1304</v>
      </c>
      <c r="E75" s="161">
        <v>833</v>
      </c>
      <c r="F75" s="161">
        <v>1382</v>
      </c>
      <c r="G75" s="161">
        <v>1382</v>
      </c>
      <c r="H75" s="161">
        <v>3910</v>
      </c>
      <c r="I75" s="161">
        <v>2827</v>
      </c>
      <c r="J75" s="163">
        <f t="shared" si="38"/>
        <v>-0.27698209718670075</v>
      </c>
      <c r="K75" s="162">
        <f t="shared" si="35"/>
        <v>1.1679447852760738</v>
      </c>
      <c r="L75" s="160">
        <f t="shared" si="36"/>
        <v>-1083</v>
      </c>
      <c r="M75" s="161">
        <f t="shared" si="37"/>
        <v>1523</v>
      </c>
      <c r="N75" s="162">
        <f t="shared" si="34"/>
        <v>1.0613140697508972E-3</v>
      </c>
    </row>
    <row r="76" spans="1:14" x14ac:dyDescent="0.25">
      <c r="A76" s="159" t="s">
        <v>135</v>
      </c>
      <c r="B76" s="160" t="s">
        <v>122</v>
      </c>
      <c r="C76" s="161">
        <v>2036</v>
      </c>
      <c r="D76" s="161">
        <v>1447</v>
      </c>
      <c r="E76" s="161">
        <v>961</v>
      </c>
      <c r="F76" s="161">
        <v>381</v>
      </c>
      <c r="G76" s="161">
        <v>381</v>
      </c>
      <c r="H76" s="161">
        <v>1059</v>
      </c>
      <c r="I76" s="161">
        <v>2048</v>
      </c>
      <c r="J76" s="163">
        <f t="shared" si="38"/>
        <v>0.93389990557129376</v>
      </c>
      <c r="K76" s="162">
        <f t="shared" si="35"/>
        <v>0.41534208707671039</v>
      </c>
      <c r="L76" s="160">
        <f t="shared" si="36"/>
        <v>989</v>
      </c>
      <c r="M76" s="161">
        <f t="shared" si="37"/>
        <v>601</v>
      </c>
      <c r="N76" s="162">
        <f t="shared" si="34"/>
        <v>7.688614131057083E-4</v>
      </c>
    </row>
    <row r="77" spans="1:14" x14ac:dyDescent="0.25">
      <c r="A77" s="165" t="s">
        <v>136</v>
      </c>
      <c r="B77" s="166" t="s">
        <v>136</v>
      </c>
      <c r="C77" s="167">
        <f t="shared" ref="C77:I77" si="39">C69-SUM(C70:C76)</f>
        <v>14231</v>
      </c>
      <c r="D77" s="167">
        <f t="shared" si="39"/>
        <v>11436</v>
      </c>
      <c r="E77" s="167">
        <f t="shared" si="39"/>
        <v>5593</v>
      </c>
      <c r="F77" s="167">
        <f t="shared" ref="F77" si="40">F69-SUM(F70:F76)</f>
        <v>13588</v>
      </c>
      <c r="G77" s="167">
        <f t="shared" si="39"/>
        <v>13588</v>
      </c>
      <c r="H77" s="167">
        <f t="shared" si="39"/>
        <v>25721</v>
      </c>
      <c r="I77" s="167">
        <f t="shared" si="39"/>
        <v>29692</v>
      </c>
      <c r="J77" s="169">
        <f t="shared" si="38"/>
        <v>0.15438746549512072</v>
      </c>
      <c r="K77" s="168">
        <f t="shared" si="35"/>
        <v>1.5963623644630989</v>
      </c>
      <c r="L77" s="166">
        <f>I77-H77</f>
        <v>3971</v>
      </c>
      <c r="M77" s="167">
        <f t="shared" si="37"/>
        <v>18256</v>
      </c>
      <c r="N77" s="168">
        <f t="shared" si="34"/>
        <v>1.1146988807585299E-2</v>
      </c>
    </row>
    <row r="78" spans="1:14" x14ac:dyDescent="0.25">
      <c r="A78" s="1"/>
      <c r="B78" s="151" t="s">
        <v>40</v>
      </c>
      <c r="C78" s="149"/>
      <c r="D78" s="149"/>
      <c r="E78" s="149"/>
      <c r="F78" s="149"/>
      <c r="G78" s="149"/>
      <c r="H78" s="149"/>
      <c r="I78" s="150"/>
      <c r="J78" s="150"/>
      <c r="K78" s="150"/>
      <c r="L78" s="150"/>
      <c r="M78" s="149"/>
      <c r="N78" s="149"/>
    </row>
    <row r="79" spans="1:14" x14ac:dyDescent="0.25">
      <c r="A79" s="1"/>
      <c r="B79" s="152" t="s">
        <v>59</v>
      </c>
      <c r="C79" s="174">
        <v>383218</v>
      </c>
      <c r="D79" s="174">
        <v>370480</v>
      </c>
      <c r="E79" s="174">
        <v>183101</v>
      </c>
      <c r="F79" s="174">
        <v>301297</v>
      </c>
      <c r="G79" s="174">
        <v>301297</v>
      </c>
      <c r="H79" s="174">
        <v>363874</v>
      </c>
      <c r="I79" s="174">
        <v>414494</v>
      </c>
      <c r="J79" s="175">
        <f>IFERROR(I79/H79-1,"-")</f>
        <v>0.13911408894287591</v>
      </c>
      <c r="K79" s="175">
        <f>IFERROR(I79/D79-1,"-")</f>
        <v>0.11880263442021155</v>
      </c>
      <c r="L79" s="174">
        <f>I79-H79</f>
        <v>50620</v>
      </c>
      <c r="M79" s="174">
        <f>I79-D79</f>
        <v>44014</v>
      </c>
      <c r="N79" s="175">
        <f t="shared" ref="N79:N91" si="41">I79/I$9</f>
        <v>0.15560959109562375</v>
      </c>
    </row>
    <row r="80" spans="1:14" x14ac:dyDescent="0.25">
      <c r="A80" s="1" t="s">
        <v>87</v>
      </c>
      <c r="B80" s="155" t="s">
        <v>88</v>
      </c>
      <c r="C80" s="156">
        <v>145521</v>
      </c>
      <c r="D80" s="156">
        <v>141868</v>
      </c>
      <c r="E80" s="156">
        <v>56011</v>
      </c>
      <c r="F80" s="156">
        <v>128007</v>
      </c>
      <c r="G80" s="156">
        <v>128007</v>
      </c>
      <c r="H80" s="156">
        <v>138969</v>
      </c>
      <c r="I80" s="156">
        <v>144442</v>
      </c>
      <c r="J80" s="158">
        <f>IFERROR(I80/H80-1,"-")</f>
        <v>3.9382883952536085E-2</v>
      </c>
      <c r="K80" s="157">
        <f t="shared" ref="K80:K91" si="42">IFERROR(I80/D80-1,"-")</f>
        <v>1.8143626469675933E-2</v>
      </c>
      <c r="L80" s="155">
        <f t="shared" ref="L80:L90" si="43">I80-H80</f>
        <v>5473</v>
      </c>
      <c r="M80" s="156">
        <f t="shared" ref="M80:M91" si="44">I80-D80</f>
        <v>2574</v>
      </c>
      <c r="N80" s="157">
        <f t="shared" si="41"/>
        <v>5.4226504019440784E-2</v>
      </c>
    </row>
    <row r="81" spans="1:14" x14ac:dyDescent="0.25">
      <c r="A81" s="159" t="s">
        <v>94</v>
      </c>
      <c r="B81" s="160" t="s">
        <v>94</v>
      </c>
      <c r="C81" s="161">
        <v>32654</v>
      </c>
      <c r="D81" s="161">
        <v>24079</v>
      </c>
      <c r="E81" s="161">
        <v>9469</v>
      </c>
      <c r="F81" s="161">
        <v>34091</v>
      </c>
      <c r="G81" s="161">
        <v>34091</v>
      </c>
      <c r="H81" s="161">
        <v>31626</v>
      </c>
      <c r="I81" s="161">
        <v>35916</v>
      </c>
      <c r="J81" s="163">
        <f>IFERROR(I81/H81-1,"-")</f>
        <v>0.13564788465186872</v>
      </c>
      <c r="K81" s="162">
        <f t="shared" si="42"/>
        <v>0.49159018231654139</v>
      </c>
      <c r="L81" s="160">
        <f t="shared" si="43"/>
        <v>4290</v>
      </c>
      <c r="M81" s="161">
        <f t="shared" si="44"/>
        <v>11837</v>
      </c>
      <c r="N81" s="162">
        <f t="shared" si="41"/>
        <v>1.3483606695851864E-2</v>
      </c>
    </row>
    <row r="82" spans="1:14" x14ac:dyDescent="0.25">
      <c r="A82" s="159" t="s">
        <v>91</v>
      </c>
      <c r="B82" s="160" t="s">
        <v>91</v>
      </c>
      <c r="C82" s="161">
        <v>112867</v>
      </c>
      <c r="D82" s="161">
        <v>117789</v>
      </c>
      <c r="E82" s="161">
        <v>46542</v>
      </c>
      <c r="F82" s="161">
        <v>93916</v>
      </c>
      <c r="G82" s="161">
        <v>93916</v>
      </c>
      <c r="H82" s="161">
        <v>107343</v>
      </c>
      <c r="I82" s="161">
        <v>108526</v>
      </c>
      <c r="J82" s="163">
        <f>IFERROR(I82/H82-1,"-")</f>
        <v>1.1020746578724205E-2</v>
      </c>
      <c r="K82" s="162">
        <f t="shared" si="42"/>
        <v>-7.8640620091859126E-2</v>
      </c>
      <c r="L82" s="160">
        <f t="shared" si="43"/>
        <v>1183</v>
      </c>
      <c r="M82" s="161">
        <f t="shared" si="44"/>
        <v>-9263</v>
      </c>
      <c r="N82" s="162">
        <f t="shared" si="41"/>
        <v>4.0742897323588913E-2</v>
      </c>
    </row>
    <row r="83" spans="1:14" x14ac:dyDescent="0.25">
      <c r="A83" s="1"/>
      <c r="B83" s="155" t="s">
        <v>98</v>
      </c>
      <c r="C83" s="156">
        <v>237697</v>
      </c>
      <c r="D83" s="156">
        <v>228612</v>
      </c>
      <c r="E83" s="156">
        <v>127090</v>
      </c>
      <c r="F83" s="156">
        <v>173290</v>
      </c>
      <c r="G83" s="156">
        <v>173290</v>
      </c>
      <c r="H83" s="156">
        <v>224905</v>
      </c>
      <c r="I83" s="156">
        <v>270052</v>
      </c>
      <c r="J83" s="158">
        <f>IFERROR(I83/H83-1,"-")</f>
        <v>0.20073808941553106</v>
      </c>
      <c r="K83" s="157">
        <f t="shared" si="42"/>
        <v>0.1812678249610693</v>
      </c>
      <c r="L83" s="155">
        <f t="shared" si="43"/>
        <v>45147</v>
      </c>
      <c r="M83" s="156">
        <f t="shared" si="44"/>
        <v>41440</v>
      </c>
      <c r="N83" s="157">
        <f t="shared" si="41"/>
        <v>0.10138308707618297</v>
      </c>
    </row>
    <row r="84" spans="1:14" s="54" customFormat="1" x14ac:dyDescent="0.25">
      <c r="B84" s="160" t="s">
        <v>101</v>
      </c>
      <c r="C84" s="161">
        <v>33779</v>
      </c>
      <c r="D84" s="161">
        <v>35416</v>
      </c>
      <c r="E84" s="161">
        <v>21229</v>
      </c>
      <c r="F84" s="161">
        <v>28365</v>
      </c>
      <c r="G84" s="161">
        <v>28365</v>
      </c>
      <c r="H84" s="161">
        <v>41158</v>
      </c>
      <c r="I84" s="161">
        <v>50397</v>
      </c>
      <c r="J84" s="163">
        <f t="shared" ref="J84:J91" si="45">IFERROR(I84/H84-1,"-")</f>
        <v>0.22447640798872648</v>
      </c>
      <c r="K84" s="162">
        <f t="shared" si="42"/>
        <v>0.42300090354641973</v>
      </c>
      <c r="L84" s="160">
        <f t="shared" si="43"/>
        <v>9239</v>
      </c>
      <c r="M84" s="161">
        <f t="shared" si="44"/>
        <v>14981</v>
      </c>
      <c r="N84" s="162">
        <f t="shared" si="41"/>
        <v>1.8920072576312685E-2</v>
      </c>
    </row>
    <row r="85" spans="1:14" s="54" customFormat="1" x14ac:dyDescent="0.25">
      <c r="B85" s="160" t="s">
        <v>104</v>
      </c>
      <c r="C85" s="161">
        <v>104382</v>
      </c>
      <c r="D85" s="161">
        <v>92304</v>
      </c>
      <c r="E85" s="161">
        <v>46896</v>
      </c>
      <c r="F85" s="161">
        <v>57888</v>
      </c>
      <c r="G85" s="161">
        <v>57888</v>
      </c>
      <c r="H85" s="161">
        <v>73001</v>
      </c>
      <c r="I85" s="161">
        <v>84783</v>
      </c>
      <c r="J85" s="163">
        <f t="shared" si="45"/>
        <v>0.16139504938288507</v>
      </c>
      <c r="K85" s="162">
        <f t="shared" si="42"/>
        <v>-8.1480759230369237E-2</v>
      </c>
      <c r="L85" s="160">
        <f t="shared" si="43"/>
        <v>11782</v>
      </c>
      <c r="M85" s="161">
        <f t="shared" si="44"/>
        <v>-7521</v>
      </c>
      <c r="N85" s="162">
        <f t="shared" si="41"/>
        <v>3.1829285736006477E-2</v>
      </c>
    </row>
    <row r="86" spans="1:14" x14ac:dyDescent="0.25">
      <c r="A86" s="1"/>
      <c r="B86" s="160" t="s">
        <v>107</v>
      </c>
      <c r="C86" s="161">
        <v>11816</v>
      </c>
      <c r="D86" s="161">
        <v>12201</v>
      </c>
      <c r="E86" s="161">
        <v>6810</v>
      </c>
      <c r="F86" s="161">
        <v>15609</v>
      </c>
      <c r="G86" s="161">
        <v>15609</v>
      </c>
      <c r="H86" s="161">
        <v>19791</v>
      </c>
      <c r="I86" s="161">
        <v>28101</v>
      </c>
      <c r="J86" s="163">
        <f t="shared" si="45"/>
        <v>0.41988782780051537</v>
      </c>
      <c r="K86" s="162">
        <f t="shared" si="42"/>
        <v>1.303171871158102</v>
      </c>
      <c r="L86" s="160">
        <f t="shared" si="43"/>
        <v>8310</v>
      </c>
      <c r="M86" s="161">
        <f t="shared" si="44"/>
        <v>15900</v>
      </c>
      <c r="N86" s="162">
        <f t="shared" si="41"/>
        <v>1.0549694614103275E-2</v>
      </c>
    </row>
    <row r="87" spans="1:14" x14ac:dyDescent="0.25">
      <c r="A87" s="1"/>
      <c r="B87" s="160" t="s">
        <v>114</v>
      </c>
      <c r="C87" s="161">
        <v>5044</v>
      </c>
      <c r="D87" s="161">
        <v>3705</v>
      </c>
      <c r="E87" s="161">
        <v>1878</v>
      </c>
      <c r="F87" s="161">
        <v>5141</v>
      </c>
      <c r="G87" s="161">
        <v>5141</v>
      </c>
      <c r="H87" s="161">
        <v>4606</v>
      </c>
      <c r="I87" s="161">
        <v>6858</v>
      </c>
      <c r="J87" s="163">
        <f t="shared" si="45"/>
        <v>0.48892748588797219</v>
      </c>
      <c r="K87" s="162">
        <f t="shared" si="42"/>
        <v>0.85101214574898787</v>
      </c>
      <c r="L87" s="160">
        <f t="shared" si="43"/>
        <v>2252</v>
      </c>
      <c r="M87" s="161">
        <f t="shared" si="44"/>
        <v>3153</v>
      </c>
      <c r="N87" s="162">
        <f t="shared" si="41"/>
        <v>2.5746345561908925E-3</v>
      </c>
    </row>
    <row r="88" spans="1:14" x14ac:dyDescent="0.25">
      <c r="A88" s="1"/>
      <c r="B88" s="160" t="s">
        <v>110</v>
      </c>
      <c r="C88" s="161">
        <v>2777</v>
      </c>
      <c r="D88" s="161">
        <v>2959</v>
      </c>
      <c r="E88" s="161">
        <v>1330</v>
      </c>
      <c r="F88" s="161">
        <v>2884</v>
      </c>
      <c r="G88" s="161">
        <v>2884</v>
      </c>
      <c r="H88" s="161">
        <v>2761</v>
      </c>
      <c r="I88" s="161">
        <v>3584</v>
      </c>
      <c r="J88" s="163">
        <f t="shared" si="45"/>
        <v>0.29808040565012672</v>
      </c>
      <c r="K88" s="162">
        <f t="shared" si="42"/>
        <v>0.21122000675904018</v>
      </c>
      <c r="L88" s="160">
        <f t="shared" si="43"/>
        <v>823</v>
      </c>
      <c r="M88" s="161">
        <f t="shared" si="44"/>
        <v>625</v>
      </c>
      <c r="N88" s="162">
        <f t="shared" si="41"/>
        <v>1.3455074729349895E-3</v>
      </c>
    </row>
    <row r="89" spans="1:14" x14ac:dyDescent="0.25">
      <c r="A89" s="1"/>
      <c r="B89" s="160" t="s">
        <v>119</v>
      </c>
      <c r="C89" s="161">
        <v>5065</v>
      </c>
      <c r="D89" s="161">
        <v>6062</v>
      </c>
      <c r="E89" s="161">
        <v>4100</v>
      </c>
      <c r="F89" s="161">
        <v>4050</v>
      </c>
      <c r="G89" s="161">
        <v>4050</v>
      </c>
      <c r="H89" s="161">
        <v>6494</v>
      </c>
      <c r="I89" s="161">
        <v>5689</v>
      </c>
      <c r="J89" s="163">
        <f t="shared" si="45"/>
        <v>-0.12396057899599633</v>
      </c>
      <c r="K89" s="162">
        <f t="shared" si="42"/>
        <v>-6.1530847904981867E-2</v>
      </c>
      <c r="L89" s="160">
        <f t="shared" si="43"/>
        <v>-805</v>
      </c>
      <c r="M89" s="161">
        <f t="shared" si="44"/>
        <v>-373</v>
      </c>
      <c r="N89" s="162">
        <f t="shared" si="41"/>
        <v>2.135767860917175E-3</v>
      </c>
    </row>
    <row r="90" spans="1:14" x14ac:dyDescent="0.25">
      <c r="A90" s="159" t="s">
        <v>135</v>
      </c>
      <c r="B90" s="160" t="s">
        <v>122</v>
      </c>
      <c r="C90" s="161">
        <v>10493</v>
      </c>
      <c r="D90" s="161">
        <v>8567</v>
      </c>
      <c r="E90" s="161">
        <v>6540</v>
      </c>
      <c r="F90" s="161">
        <v>3932</v>
      </c>
      <c r="G90" s="161">
        <v>3932</v>
      </c>
      <c r="H90" s="161">
        <v>6869</v>
      </c>
      <c r="I90" s="161">
        <v>7595</v>
      </c>
      <c r="J90" s="163">
        <f t="shared" si="45"/>
        <v>0.10569224050080073</v>
      </c>
      <c r="K90" s="162">
        <f t="shared" si="42"/>
        <v>-0.11345862028714837</v>
      </c>
      <c r="L90" s="160">
        <f t="shared" si="43"/>
        <v>726</v>
      </c>
      <c r="M90" s="161">
        <f t="shared" si="44"/>
        <v>-972</v>
      </c>
      <c r="N90" s="162">
        <f t="shared" si="41"/>
        <v>2.8513195471376244E-3</v>
      </c>
    </row>
    <row r="91" spans="1:14" x14ac:dyDescent="0.25">
      <c r="A91" s="165" t="s">
        <v>136</v>
      </c>
      <c r="B91" s="166" t="s">
        <v>136</v>
      </c>
      <c r="C91" s="167">
        <f t="shared" ref="C91:I91" si="46">C83-SUM(C84:C90)</f>
        <v>64341</v>
      </c>
      <c r="D91" s="167">
        <f t="shared" si="46"/>
        <v>67398</v>
      </c>
      <c r="E91" s="167">
        <f t="shared" si="46"/>
        <v>38307</v>
      </c>
      <c r="F91" s="167">
        <f t="shared" ref="F91" si="47">F83-SUM(F84:F90)</f>
        <v>55421</v>
      </c>
      <c r="G91" s="167">
        <f t="shared" si="46"/>
        <v>55421</v>
      </c>
      <c r="H91" s="167">
        <f t="shared" si="46"/>
        <v>70225</v>
      </c>
      <c r="I91" s="167">
        <f t="shared" si="46"/>
        <v>83045</v>
      </c>
      <c r="J91" s="169">
        <f t="shared" si="45"/>
        <v>0.18255606977572092</v>
      </c>
      <c r="K91" s="168">
        <f t="shared" si="42"/>
        <v>0.23215822427965227</v>
      </c>
      <c r="L91" s="166">
        <f>I91-H91</f>
        <v>12820</v>
      </c>
      <c r="M91" s="167">
        <f t="shared" si="44"/>
        <v>15647</v>
      </c>
      <c r="N91" s="168">
        <f t="shared" si="41"/>
        <v>3.1176804712579855E-2</v>
      </c>
    </row>
    <row r="92" spans="1:14" x14ac:dyDescent="0.25">
      <c r="A92" s="1"/>
      <c r="B92" s="151" t="s">
        <v>41</v>
      </c>
      <c r="C92" s="149"/>
      <c r="D92" s="149"/>
      <c r="E92" s="149"/>
      <c r="F92" s="149"/>
      <c r="G92" s="149"/>
      <c r="H92" s="149"/>
      <c r="I92" s="150"/>
      <c r="J92" s="150"/>
      <c r="K92" s="150"/>
      <c r="L92" s="150"/>
      <c r="M92" s="149"/>
      <c r="N92" s="149"/>
    </row>
    <row r="93" spans="1:14" x14ac:dyDescent="0.25">
      <c r="A93" s="1"/>
      <c r="B93" s="152" t="s">
        <v>59</v>
      </c>
      <c r="C93" s="174">
        <v>25127</v>
      </c>
      <c r="D93" s="174">
        <v>24386</v>
      </c>
      <c r="E93" s="174">
        <v>13511</v>
      </c>
      <c r="F93" s="174">
        <v>21353</v>
      </c>
      <c r="G93" s="174">
        <v>21353</v>
      </c>
      <c r="H93" s="174">
        <v>27855</v>
      </c>
      <c r="I93" s="174">
        <v>26672</v>
      </c>
      <c r="J93" s="175">
        <f>IFERROR(I93/H93-1,"-")</f>
        <v>-4.2469933584634689E-2</v>
      </c>
      <c r="K93" s="175">
        <f>IFERROR(I93/D93-1,"-")</f>
        <v>9.3742311162142267E-2</v>
      </c>
      <c r="L93" s="174">
        <f>I93-H93</f>
        <v>-1183</v>
      </c>
      <c r="M93" s="174">
        <f>I93-D93</f>
        <v>2286</v>
      </c>
      <c r="N93" s="175">
        <f t="shared" ref="N93:N105" si="48">I93/I$9</f>
        <v>1.0013218559743874E-2</v>
      </c>
    </row>
    <row r="94" spans="1:14" x14ac:dyDescent="0.25">
      <c r="A94" s="1" t="s">
        <v>87</v>
      </c>
      <c r="B94" s="155" t="s">
        <v>88</v>
      </c>
      <c r="C94" s="156">
        <v>14529</v>
      </c>
      <c r="D94" s="156">
        <v>14425</v>
      </c>
      <c r="E94" s="156">
        <v>7669</v>
      </c>
      <c r="F94" s="156">
        <v>12152</v>
      </c>
      <c r="G94" s="156">
        <v>12152</v>
      </c>
      <c r="H94" s="156">
        <v>17060</v>
      </c>
      <c r="I94" s="156">
        <v>14221</v>
      </c>
      <c r="J94" s="158">
        <f>IFERROR(I94/H94-1,"-")</f>
        <v>-0.16641266119577958</v>
      </c>
      <c r="K94" s="157">
        <f t="shared" ref="K94:K105" si="49">IFERROR(I94/D94-1,"-")</f>
        <v>-1.4142114384748661E-2</v>
      </c>
      <c r="L94" s="155">
        <f t="shared" ref="L94:L104" si="50">I94-H94</f>
        <v>-2839</v>
      </c>
      <c r="M94" s="156">
        <f t="shared" ref="M94:M105" si="51">I94-D94</f>
        <v>-204</v>
      </c>
      <c r="N94" s="157">
        <f t="shared" si="48"/>
        <v>5.3388565213751352E-3</v>
      </c>
    </row>
    <row r="95" spans="1:14" x14ac:dyDescent="0.25">
      <c r="A95" s="159" t="s">
        <v>94</v>
      </c>
      <c r="B95" s="160" t="s">
        <v>94</v>
      </c>
      <c r="C95" s="161">
        <v>6975</v>
      </c>
      <c r="D95" s="161">
        <v>6680</v>
      </c>
      <c r="E95" s="161">
        <v>4352</v>
      </c>
      <c r="F95" s="161">
        <v>5683</v>
      </c>
      <c r="G95" s="161">
        <v>5683</v>
      </c>
      <c r="H95" s="161">
        <v>5222</v>
      </c>
      <c r="I95" s="161">
        <v>3979</v>
      </c>
      <c r="J95" s="163">
        <f>IFERROR(I95/H95-1,"-")</f>
        <v>-0.23803140559172731</v>
      </c>
      <c r="K95" s="162">
        <f t="shared" si="49"/>
        <v>-0.40434131736526946</v>
      </c>
      <c r="L95" s="160">
        <f t="shared" si="50"/>
        <v>-1243</v>
      </c>
      <c r="M95" s="161">
        <f t="shared" si="51"/>
        <v>-2701</v>
      </c>
      <c r="N95" s="162">
        <f t="shared" si="48"/>
        <v>1.493798614622858E-3</v>
      </c>
    </row>
    <row r="96" spans="1:14" x14ac:dyDescent="0.25">
      <c r="A96" s="159" t="s">
        <v>91</v>
      </c>
      <c r="B96" s="160" t="s">
        <v>91</v>
      </c>
      <c r="C96" s="161">
        <v>7554</v>
      </c>
      <c r="D96" s="161">
        <v>7745</v>
      </c>
      <c r="E96" s="161">
        <v>3317</v>
      </c>
      <c r="F96" s="161">
        <v>6469</v>
      </c>
      <c r="G96" s="161">
        <v>6469</v>
      </c>
      <c r="H96" s="161">
        <v>11838</v>
      </c>
      <c r="I96" s="161">
        <v>10242</v>
      </c>
      <c r="J96" s="163">
        <f>IFERROR(I96/H96-1,"-")</f>
        <v>-0.13482007095793214</v>
      </c>
      <c r="K96" s="162">
        <f t="shared" si="49"/>
        <v>0.32240154938670118</v>
      </c>
      <c r="L96" s="160">
        <f t="shared" si="50"/>
        <v>-1596</v>
      </c>
      <c r="M96" s="161">
        <f t="shared" si="51"/>
        <v>2497</v>
      </c>
      <c r="N96" s="162">
        <f t="shared" si="48"/>
        <v>3.8450579067522777E-3</v>
      </c>
    </row>
    <row r="97" spans="1:14" x14ac:dyDescent="0.25">
      <c r="A97" s="1"/>
      <c r="B97" s="155" t="s">
        <v>98</v>
      </c>
      <c r="C97" s="156">
        <v>10598</v>
      </c>
      <c r="D97" s="156">
        <v>9961</v>
      </c>
      <c r="E97" s="156">
        <v>5842</v>
      </c>
      <c r="F97" s="156">
        <v>9201</v>
      </c>
      <c r="G97" s="156">
        <v>9201</v>
      </c>
      <c r="H97" s="156">
        <v>10795</v>
      </c>
      <c r="I97" s="156">
        <v>12451</v>
      </c>
      <c r="J97" s="158">
        <f>IFERROR(I97/H97-1,"-")</f>
        <v>0.15340435386753137</v>
      </c>
      <c r="K97" s="157">
        <f t="shared" si="49"/>
        <v>0.24997490211826112</v>
      </c>
      <c r="L97" s="155">
        <f t="shared" si="50"/>
        <v>1656</v>
      </c>
      <c r="M97" s="156">
        <f t="shared" si="51"/>
        <v>2490</v>
      </c>
      <c r="N97" s="157">
        <f t="shared" si="48"/>
        <v>4.6743620383687375E-3</v>
      </c>
    </row>
    <row r="98" spans="1:14" s="54" customFormat="1" x14ac:dyDescent="0.25">
      <c r="B98" s="160" t="s">
        <v>101</v>
      </c>
      <c r="C98" s="161">
        <v>1261</v>
      </c>
      <c r="D98" s="161">
        <v>1445</v>
      </c>
      <c r="E98" s="161">
        <v>1092</v>
      </c>
      <c r="F98" s="161">
        <v>1319</v>
      </c>
      <c r="G98" s="161">
        <v>1319</v>
      </c>
      <c r="H98" s="161">
        <v>1619</v>
      </c>
      <c r="I98" s="161">
        <v>1927</v>
      </c>
      <c r="J98" s="163">
        <f t="shared" ref="J98:J105" si="52">IFERROR(I98/H98-1,"-")</f>
        <v>0.19024088943792461</v>
      </c>
      <c r="K98" s="162">
        <f t="shared" si="49"/>
        <v>0.33356401384083045</v>
      </c>
      <c r="L98" s="160">
        <f t="shared" si="50"/>
        <v>308</v>
      </c>
      <c r="M98" s="161">
        <f t="shared" si="51"/>
        <v>482</v>
      </c>
      <c r="N98" s="162">
        <f t="shared" si="48"/>
        <v>7.2343551906967768E-4</v>
      </c>
    </row>
    <row r="99" spans="1:14" s="54" customFormat="1" x14ac:dyDescent="0.25">
      <c r="B99" s="160" t="s">
        <v>104</v>
      </c>
      <c r="C99" s="161">
        <v>2707</v>
      </c>
      <c r="D99" s="161">
        <v>2521</v>
      </c>
      <c r="E99" s="161">
        <v>1303</v>
      </c>
      <c r="F99" s="161">
        <v>2008</v>
      </c>
      <c r="G99" s="161">
        <v>2008</v>
      </c>
      <c r="H99" s="161">
        <v>2265</v>
      </c>
      <c r="I99" s="161">
        <v>2716</v>
      </c>
      <c r="J99" s="163">
        <f t="shared" si="52"/>
        <v>0.19911699779249448</v>
      </c>
      <c r="K99" s="162">
        <f t="shared" si="49"/>
        <v>7.7350257834192693E-2</v>
      </c>
      <c r="L99" s="160">
        <f t="shared" si="50"/>
        <v>451</v>
      </c>
      <c r="M99" s="161">
        <f t="shared" si="51"/>
        <v>195</v>
      </c>
      <c r="N99" s="162">
        <f t="shared" si="48"/>
        <v>1.0196423818335468E-3</v>
      </c>
    </row>
    <row r="100" spans="1:14" x14ac:dyDescent="0.25">
      <c r="A100" s="1"/>
      <c r="B100" s="160" t="s">
        <v>107</v>
      </c>
      <c r="C100" s="161">
        <v>2048</v>
      </c>
      <c r="D100" s="161">
        <v>1926</v>
      </c>
      <c r="E100" s="161">
        <v>1217</v>
      </c>
      <c r="F100" s="161">
        <v>1759</v>
      </c>
      <c r="G100" s="161">
        <v>1759</v>
      </c>
      <c r="H100" s="161">
        <v>2014</v>
      </c>
      <c r="I100" s="161">
        <v>2062</v>
      </c>
      <c r="J100" s="163">
        <f t="shared" si="52"/>
        <v>2.3833167825223489E-2</v>
      </c>
      <c r="K100" s="162">
        <f t="shared" si="49"/>
        <v>7.0612668743509799E-2</v>
      </c>
      <c r="L100" s="160">
        <f t="shared" si="50"/>
        <v>48</v>
      </c>
      <c r="M100" s="161">
        <f t="shared" si="51"/>
        <v>136</v>
      </c>
      <c r="N100" s="162">
        <f t="shared" si="48"/>
        <v>7.7411730167186062E-4</v>
      </c>
    </row>
    <row r="101" spans="1:14" x14ac:dyDescent="0.25">
      <c r="A101" s="1"/>
      <c r="B101" s="160" t="s">
        <v>114</v>
      </c>
      <c r="C101" s="161">
        <v>356</v>
      </c>
      <c r="D101" s="161">
        <v>320</v>
      </c>
      <c r="E101" s="161">
        <v>278</v>
      </c>
      <c r="F101" s="161">
        <v>638</v>
      </c>
      <c r="G101" s="161">
        <v>638</v>
      </c>
      <c r="H101" s="161">
        <v>552</v>
      </c>
      <c r="I101" s="161">
        <v>618</v>
      </c>
      <c r="J101" s="163">
        <f t="shared" si="52"/>
        <v>0.11956521739130443</v>
      </c>
      <c r="K101" s="162">
        <f t="shared" si="49"/>
        <v>0.93124999999999991</v>
      </c>
      <c r="L101" s="160">
        <f t="shared" si="50"/>
        <v>66</v>
      </c>
      <c r="M101" s="161">
        <f t="shared" si="51"/>
        <v>298</v>
      </c>
      <c r="N101" s="162">
        <f t="shared" si="48"/>
        <v>2.3200993813443738E-4</v>
      </c>
    </row>
    <row r="102" spans="1:14" x14ac:dyDescent="0.25">
      <c r="A102" s="1"/>
      <c r="B102" s="160" t="s">
        <v>110</v>
      </c>
      <c r="C102" s="161">
        <v>263</v>
      </c>
      <c r="D102" s="161">
        <v>284</v>
      </c>
      <c r="E102" s="161">
        <v>141</v>
      </c>
      <c r="F102" s="161">
        <v>370</v>
      </c>
      <c r="G102" s="161">
        <v>370</v>
      </c>
      <c r="H102" s="161">
        <v>275</v>
      </c>
      <c r="I102" s="161">
        <v>534</v>
      </c>
      <c r="J102" s="163">
        <f t="shared" si="52"/>
        <v>0.94181818181818189</v>
      </c>
      <c r="K102" s="162">
        <f t="shared" si="49"/>
        <v>0.88028169014084501</v>
      </c>
      <c r="L102" s="160">
        <f t="shared" si="50"/>
        <v>259</v>
      </c>
      <c r="M102" s="161">
        <f t="shared" si="51"/>
        <v>250</v>
      </c>
      <c r="N102" s="162">
        <f t="shared" si="48"/>
        <v>2.0047460673752355E-4</v>
      </c>
    </row>
    <row r="103" spans="1:14" x14ac:dyDescent="0.25">
      <c r="A103" s="1"/>
      <c r="B103" s="160" t="s">
        <v>119</v>
      </c>
      <c r="C103" s="161">
        <v>97</v>
      </c>
      <c r="D103" s="161">
        <v>114</v>
      </c>
      <c r="E103" s="161">
        <v>125</v>
      </c>
      <c r="F103" s="161">
        <v>175</v>
      </c>
      <c r="G103" s="161">
        <v>175</v>
      </c>
      <c r="H103" s="161">
        <v>88</v>
      </c>
      <c r="I103" s="161">
        <v>116</v>
      </c>
      <c r="J103" s="163">
        <f t="shared" si="52"/>
        <v>0.31818181818181812</v>
      </c>
      <c r="K103" s="162">
        <f t="shared" si="49"/>
        <v>1.7543859649122862E-2</v>
      </c>
      <c r="L103" s="160">
        <f t="shared" si="50"/>
        <v>28</v>
      </c>
      <c r="M103" s="161">
        <f t="shared" si="51"/>
        <v>2</v>
      </c>
      <c r="N103" s="162">
        <f t="shared" si="48"/>
        <v>4.3548790976690508E-5</v>
      </c>
    </row>
    <row r="104" spans="1:14" x14ac:dyDescent="0.25">
      <c r="A104" s="159" t="s">
        <v>135</v>
      </c>
      <c r="B104" s="160" t="s">
        <v>122</v>
      </c>
      <c r="C104" s="161">
        <v>239</v>
      </c>
      <c r="D104" s="161">
        <v>110</v>
      </c>
      <c r="E104" s="161">
        <v>70</v>
      </c>
      <c r="F104" s="161">
        <v>77</v>
      </c>
      <c r="G104" s="161">
        <v>77</v>
      </c>
      <c r="H104" s="161">
        <v>157</v>
      </c>
      <c r="I104" s="161">
        <v>306</v>
      </c>
      <c r="J104" s="163">
        <f t="shared" si="52"/>
        <v>0.94904458598726116</v>
      </c>
      <c r="K104" s="162">
        <f t="shared" si="49"/>
        <v>1.7818181818181817</v>
      </c>
      <c r="L104" s="160">
        <f t="shared" si="50"/>
        <v>149</v>
      </c>
      <c r="M104" s="161">
        <f t="shared" si="51"/>
        <v>196</v>
      </c>
      <c r="N104" s="162">
        <f t="shared" si="48"/>
        <v>1.1487870723161461E-4</v>
      </c>
    </row>
    <row r="105" spans="1:14" x14ac:dyDescent="0.25">
      <c r="A105" s="165" t="s">
        <v>136</v>
      </c>
      <c r="B105" s="166" t="s">
        <v>136</v>
      </c>
      <c r="C105" s="167">
        <f t="shared" ref="C105:I105" si="53">C97-SUM(C98:C104)</f>
        <v>3627</v>
      </c>
      <c r="D105" s="167">
        <f t="shared" si="53"/>
        <v>3241</v>
      </c>
      <c r="E105" s="167">
        <f t="shared" si="53"/>
        <v>1616</v>
      </c>
      <c r="F105" s="167">
        <f t="shared" ref="F105" si="54">F97-SUM(F98:F104)</f>
        <v>2855</v>
      </c>
      <c r="G105" s="167">
        <f t="shared" si="53"/>
        <v>2855</v>
      </c>
      <c r="H105" s="167">
        <f t="shared" si="53"/>
        <v>3825</v>
      </c>
      <c r="I105" s="167">
        <f t="shared" si="53"/>
        <v>4172</v>
      </c>
      <c r="J105" s="169">
        <f t="shared" si="52"/>
        <v>9.0718954248365957E-2</v>
      </c>
      <c r="K105" s="168">
        <f t="shared" si="49"/>
        <v>0.28725701943844495</v>
      </c>
      <c r="L105" s="166">
        <f>I105-H105</f>
        <v>347</v>
      </c>
      <c r="M105" s="167">
        <f t="shared" si="51"/>
        <v>931</v>
      </c>
      <c r="N105" s="168">
        <f t="shared" si="48"/>
        <v>1.5662547927133862E-3</v>
      </c>
    </row>
    <row r="106" spans="1:14" x14ac:dyDescent="0.25">
      <c r="A106" s="1"/>
      <c r="B106" s="151" t="s">
        <v>42</v>
      </c>
      <c r="C106" s="149"/>
      <c r="D106" s="149"/>
      <c r="E106" s="149"/>
      <c r="F106" s="149"/>
      <c r="G106" s="149"/>
      <c r="H106" s="149"/>
      <c r="I106" s="150"/>
      <c r="J106" s="150"/>
      <c r="K106" s="150"/>
      <c r="L106" s="150"/>
      <c r="M106" s="149"/>
      <c r="N106" s="149"/>
    </row>
    <row r="107" spans="1:14" x14ac:dyDescent="0.25">
      <c r="A107" s="1"/>
      <c r="B107" s="152" t="s">
        <v>59</v>
      </c>
      <c r="C107" s="174">
        <v>70742</v>
      </c>
      <c r="D107" s="174">
        <v>69786</v>
      </c>
      <c r="E107" s="174">
        <v>44636</v>
      </c>
      <c r="F107" s="174">
        <v>93148</v>
      </c>
      <c r="G107" s="174">
        <v>93148</v>
      </c>
      <c r="H107" s="174">
        <v>118579</v>
      </c>
      <c r="I107" s="174">
        <v>114920</v>
      </c>
      <c r="J107" s="175">
        <f>IFERROR(I107/H107-1,"-")</f>
        <v>-3.0857065753632562E-2</v>
      </c>
      <c r="K107" s="175">
        <f>IFERROR(I107/D107-1,"-")</f>
        <v>0.64674863153067941</v>
      </c>
      <c r="L107" s="174">
        <f>I107-H107</f>
        <v>-3659</v>
      </c>
      <c r="M107" s="174">
        <f>I107-D107</f>
        <v>45134</v>
      </c>
      <c r="N107" s="175">
        <f t="shared" ref="N107:N119" si="55">I107/I$9</f>
        <v>4.3143336715873046E-2</v>
      </c>
    </row>
    <row r="108" spans="1:14" x14ac:dyDescent="0.25">
      <c r="A108" s="1" t="s">
        <v>87</v>
      </c>
      <c r="B108" s="155" t="s">
        <v>88</v>
      </c>
      <c r="C108" s="156">
        <v>9650</v>
      </c>
      <c r="D108" s="156">
        <v>10122</v>
      </c>
      <c r="E108" s="156">
        <v>9051</v>
      </c>
      <c r="F108" s="156">
        <v>16822</v>
      </c>
      <c r="G108" s="156">
        <v>16822</v>
      </c>
      <c r="H108" s="156">
        <v>21244</v>
      </c>
      <c r="I108" s="156">
        <v>19365</v>
      </c>
      <c r="J108" s="158">
        <f>IFERROR(I108/H108-1,"-")</f>
        <v>-8.8448503106759557E-2</v>
      </c>
      <c r="K108" s="157">
        <f t="shared" ref="K108:K119" si="56">IFERROR(I108/D108-1,"-")</f>
        <v>0.91315945465323067</v>
      </c>
      <c r="L108" s="155">
        <f t="shared" ref="L108:L118" si="57">I108-H108</f>
        <v>-1879</v>
      </c>
      <c r="M108" s="156">
        <f t="shared" ref="M108:M119" si="58">I108-D108</f>
        <v>9243</v>
      </c>
      <c r="N108" s="157">
        <f t="shared" si="55"/>
        <v>7.2700201488242388E-3</v>
      </c>
    </row>
    <row r="109" spans="1:14" x14ac:dyDescent="0.25">
      <c r="A109" s="159" t="s">
        <v>94</v>
      </c>
      <c r="B109" s="160" t="s">
        <v>94</v>
      </c>
      <c r="C109" s="161">
        <v>2629</v>
      </c>
      <c r="D109" s="161">
        <v>3422</v>
      </c>
      <c r="E109" s="161">
        <v>1581</v>
      </c>
      <c r="F109" s="161">
        <v>7335</v>
      </c>
      <c r="G109" s="161">
        <v>7335</v>
      </c>
      <c r="H109" s="161">
        <v>8353</v>
      </c>
      <c r="I109" s="161">
        <v>5053</v>
      </c>
      <c r="J109" s="163">
        <f>IFERROR(I109/H109-1,"-")</f>
        <v>-0.39506764036872977</v>
      </c>
      <c r="K109" s="162">
        <f t="shared" si="56"/>
        <v>0.47662185856224437</v>
      </c>
      <c r="L109" s="160">
        <f t="shared" si="57"/>
        <v>-3300</v>
      </c>
      <c r="M109" s="161">
        <f t="shared" si="58"/>
        <v>1631</v>
      </c>
      <c r="N109" s="162">
        <f t="shared" si="55"/>
        <v>1.8970003517691132E-3</v>
      </c>
    </row>
    <row r="110" spans="1:14" x14ac:dyDescent="0.25">
      <c r="A110" s="159" t="s">
        <v>91</v>
      </c>
      <c r="B110" s="160" t="s">
        <v>91</v>
      </c>
      <c r="C110" s="161">
        <v>7021</v>
      </c>
      <c r="D110" s="161">
        <v>6700</v>
      </c>
      <c r="E110" s="161">
        <v>7470</v>
      </c>
      <c r="F110" s="161">
        <v>9487</v>
      </c>
      <c r="G110" s="161">
        <v>9487</v>
      </c>
      <c r="H110" s="161">
        <v>12891</v>
      </c>
      <c r="I110" s="161">
        <v>14312</v>
      </c>
      <c r="J110" s="163">
        <f>IFERROR(I110/H110-1,"-")</f>
        <v>0.1102319447676674</v>
      </c>
      <c r="K110" s="162">
        <f t="shared" si="56"/>
        <v>1.1361194029850745</v>
      </c>
      <c r="L110" s="160">
        <f t="shared" si="57"/>
        <v>1421</v>
      </c>
      <c r="M110" s="161">
        <f t="shared" si="58"/>
        <v>7612</v>
      </c>
      <c r="N110" s="162">
        <f t="shared" si="55"/>
        <v>5.3730197970551256E-3</v>
      </c>
    </row>
    <row r="111" spans="1:14" x14ac:dyDescent="0.25">
      <c r="A111" s="1"/>
      <c r="B111" s="155" t="s">
        <v>98</v>
      </c>
      <c r="C111" s="156">
        <v>61092</v>
      </c>
      <c r="D111" s="156">
        <v>59664</v>
      </c>
      <c r="E111" s="156">
        <v>35585</v>
      </c>
      <c r="F111" s="156">
        <v>76326</v>
      </c>
      <c r="G111" s="156">
        <v>76326</v>
      </c>
      <c r="H111" s="156">
        <v>97335</v>
      </c>
      <c r="I111" s="156">
        <v>95555</v>
      </c>
      <c r="J111" s="158">
        <f>IFERROR(I111/H111-1,"-")</f>
        <v>-1.8287358093183381E-2</v>
      </c>
      <c r="K111" s="157">
        <f t="shared" si="56"/>
        <v>0.6015520246714936</v>
      </c>
      <c r="L111" s="155">
        <f t="shared" si="57"/>
        <v>-1780</v>
      </c>
      <c r="M111" s="156">
        <f t="shared" si="58"/>
        <v>35891</v>
      </c>
      <c r="N111" s="157">
        <f t="shared" si="55"/>
        <v>3.5873316567048806E-2</v>
      </c>
    </row>
    <row r="112" spans="1:14" s="54" customFormat="1" x14ac:dyDescent="0.25">
      <c r="B112" s="160" t="s">
        <v>101</v>
      </c>
      <c r="C112" s="161">
        <v>32977</v>
      </c>
      <c r="D112" s="161">
        <v>31209</v>
      </c>
      <c r="E112" s="161">
        <v>19611</v>
      </c>
      <c r="F112" s="161">
        <v>42810</v>
      </c>
      <c r="G112" s="161">
        <v>42810</v>
      </c>
      <c r="H112" s="161">
        <v>61097</v>
      </c>
      <c r="I112" s="161">
        <v>56393</v>
      </c>
      <c r="J112" s="163">
        <f t="shared" ref="J112:J119" si="59">IFERROR(I112/H112-1,"-")</f>
        <v>-7.6992323682013808E-2</v>
      </c>
      <c r="K112" s="162">
        <f t="shared" si="56"/>
        <v>0.80694671408888463</v>
      </c>
      <c r="L112" s="160">
        <f t="shared" si="57"/>
        <v>-4704</v>
      </c>
      <c r="M112" s="161">
        <f t="shared" si="58"/>
        <v>25184</v>
      </c>
      <c r="N112" s="162">
        <f t="shared" si="55"/>
        <v>2.1171094565073344E-2</v>
      </c>
    </row>
    <row r="113" spans="1:14" s="54" customFormat="1" x14ac:dyDescent="0.25">
      <c r="B113" s="160" t="s">
        <v>104</v>
      </c>
      <c r="C113" s="161">
        <v>7256</v>
      </c>
      <c r="D113" s="161">
        <v>6097</v>
      </c>
      <c r="E113" s="161">
        <v>2289</v>
      </c>
      <c r="F113" s="161">
        <v>3983</v>
      </c>
      <c r="G113" s="161">
        <v>3983</v>
      </c>
      <c r="H113" s="161">
        <v>5139</v>
      </c>
      <c r="I113" s="161">
        <v>4569</v>
      </c>
      <c r="J113" s="163">
        <f t="shared" si="59"/>
        <v>-0.11091652072387626</v>
      </c>
      <c r="K113" s="162">
        <f t="shared" si="56"/>
        <v>-0.25061505658520589</v>
      </c>
      <c r="L113" s="160">
        <f t="shared" si="57"/>
        <v>-570</v>
      </c>
      <c r="M113" s="161">
        <f t="shared" si="58"/>
        <v>-1528</v>
      </c>
      <c r="N113" s="162">
        <f t="shared" si="55"/>
        <v>1.7152967756249909E-3</v>
      </c>
    </row>
    <row r="114" spans="1:14" x14ac:dyDescent="0.25">
      <c r="A114" s="1"/>
      <c r="B114" s="160" t="s">
        <v>107</v>
      </c>
      <c r="C114" s="161">
        <v>7021</v>
      </c>
      <c r="D114" s="161">
        <v>6895</v>
      </c>
      <c r="E114" s="161">
        <v>1751</v>
      </c>
      <c r="F114" s="161">
        <v>5028</v>
      </c>
      <c r="G114" s="161">
        <v>5028</v>
      </c>
      <c r="H114" s="161">
        <v>8339</v>
      </c>
      <c r="I114" s="161">
        <v>6203</v>
      </c>
      <c r="J114" s="163">
        <f t="shared" si="59"/>
        <v>-0.25614582084182758</v>
      </c>
      <c r="K114" s="162">
        <f t="shared" si="56"/>
        <v>-0.10036258158085565</v>
      </c>
      <c r="L114" s="160">
        <f t="shared" si="57"/>
        <v>-2136</v>
      </c>
      <c r="M114" s="161">
        <f t="shared" si="58"/>
        <v>-692</v>
      </c>
      <c r="N114" s="162">
        <f t="shared" si="55"/>
        <v>2.3287340554173381E-3</v>
      </c>
    </row>
    <row r="115" spans="1:14" x14ac:dyDescent="0.25">
      <c r="A115" s="1"/>
      <c r="B115" s="160" t="s">
        <v>114</v>
      </c>
      <c r="C115" s="161">
        <v>1398</v>
      </c>
      <c r="D115" s="161">
        <v>1644</v>
      </c>
      <c r="E115" s="161">
        <v>686</v>
      </c>
      <c r="F115" s="161">
        <v>4096</v>
      </c>
      <c r="G115" s="161">
        <v>4096</v>
      </c>
      <c r="H115" s="161">
        <v>3612</v>
      </c>
      <c r="I115" s="161">
        <v>3937</v>
      </c>
      <c r="J115" s="163">
        <f t="shared" si="59"/>
        <v>8.9977851605758552E-2</v>
      </c>
      <c r="K115" s="162">
        <f t="shared" si="56"/>
        <v>1.3947688564476888</v>
      </c>
      <c r="L115" s="160">
        <f t="shared" si="57"/>
        <v>325</v>
      </c>
      <c r="M115" s="161">
        <f t="shared" si="58"/>
        <v>2293</v>
      </c>
      <c r="N115" s="162">
        <f t="shared" si="55"/>
        <v>1.4780309489244013E-3</v>
      </c>
    </row>
    <row r="116" spans="1:14" x14ac:dyDescent="0.25">
      <c r="A116" s="1"/>
      <c r="B116" s="160" t="s">
        <v>110</v>
      </c>
      <c r="C116" s="161">
        <v>1706</v>
      </c>
      <c r="D116" s="161">
        <v>1809</v>
      </c>
      <c r="E116" s="161">
        <v>1071</v>
      </c>
      <c r="F116" s="161">
        <v>3095</v>
      </c>
      <c r="G116" s="161">
        <v>3095</v>
      </c>
      <c r="H116" s="161">
        <v>2616</v>
      </c>
      <c r="I116" s="161">
        <v>2841</v>
      </c>
      <c r="J116" s="163">
        <f t="shared" si="59"/>
        <v>8.6009174311926673E-2</v>
      </c>
      <c r="K116" s="162">
        <f t="shared" si="56"/>
        <v>0.57048092868988398</v>
      </c>
      <c r="L116" s="160">
        <f t="shared" si="57"/>
        <v>225</v>
      </c>
      <c r="M116" s="161">
        <f t="shared" si="58"/>
        <v>1032</v>
      </c>
      <c r="N116" s="162">
        <f t="shared" si="55"/>
        <v>1.0665699583170495E-3</v>
      </c>
    </row>
    <row r="117" spans="1:14" x14ac:dyDescent="0.25">
      <c r="A117" s="1"/>
      <c r="B117" s="160" t="s">
        <v>119</v>
      </c>
      <c r="C117" s="161">
        <v>518</v>
      </c>
      <c r="D117" s="161">
        <v>549</v>
      </c>
      <c r="E117" s="161">
        <v>440</v>
      </c>
      <c r="F117" s="161">
        <v>557</v>
      </c>
      <c r="G117" s="161">
        <v>557</v>
      </c>
      <c r="H117" s="161">
        <v>819</v>
      </c>
      <c r="I117" s="161">
        <v>1177</v>
      </c>
      <c r="J117" s="163">
        <f t="shared" si="59"/>
        <v>0.43711843711843712</v>
      </c>
      <c r="K117" s="162">
        <f t="shared" si="56"/>
        <v>1.1438979963570128</v>
      </c>
      <c r="L117" s="160">
        <f t="shared" si="57"/>
        <v>358</v>
      </c>
      <c r="M117" s="161">
        <f t="shared" si="58"/>
        <v>628</v>
      </c>
      <c r="N117" s="162">
        <f t="shared" si="55"/>
        <v>4.4187006016866147E-4</v>
      </c>
    </row>
    <row r="118" spans="1:14" x14ac:dyDescent="0.25">
      <c r="A118" s="159" t="s">
        <v>135</v>
      </c>
      <c r="B118" s="160" t="s">
        <v>122</v>
      </c>
      <c r="C118" s="161">
        <v>1404</v>
      </c>
      <c r="D118" s="161">
        <v>1004</v>
      </c>
      <c r="E118" s="161">
        <v>1160</v>
      </c>
      <c r="F118" s="161">
        <v>821</v>
      </c>
      <c r="G118" s="161">
        <v>821</v>
      </c>
      <c r="H118" s="161">
        <v>562</v>
      </c>
      <c r="I118" s="161">
        <v>1367</v>
      </c>
      <c r="J118" s="163">
        <f t="shared" si="59"/>
        <v>1.4323843416370106</v>
      </c>
      <c r="K118" s="162">
        <f t="shared" si="56"/>
        <v>0.36155378486055767</v>
      </c>
      <c r="L118" s="160">
        <f t="shared" si="57"/>
        <v>805</v>
      </c>
      <c r="M118" s="161">
        <f t="shared" si="58"/>
        <v>363</v>
      </c>
      <c r="N118" s="162">
        <f t="shared" si="55"/>
        <v>5.1319997642358553E-4</v>
      </c>
    </row>
    <row r="119" spans="1:14" x14ac:dyDescent="0.25">
      <c r="A119" s="165" t="s">
        <v>136</v>
      </c>
      <c r="B119" s="166" t="s">
        <v>136</v>
      </c>
      <c r="C119" s="167">
        <f t="shared" ref="C119:I119" si="60">C111-SUM(C112:C118)</f>
        <v>8812</v>
      </c>
      <c r="D119" s="167">
        <f t="shared" si="60"/>
        <v>10457</v>
      </c>
      <c r="E119" s="167">
        <f t="shared" si="60"/>
        <v>8577</v>
      </c>
      <c r="F119" s="167">
        <f t="shared" ref="F119" si="61">F111-SUM(F112:F118)</f>
        <v>15936</v>
      </c>
      <c r="G119" s="167">
        <f t="shared" si="60"/>
        <v>15936</v>
      </c>
      <c r="H119" s="167">
        <f t="shared" si="60"/>
        <v>15151</v>
      </c>
      <c r="I119" s="167">
        <f t="shared" si="60"/>
        <v>19068</v>
      </c>
      <c r="J119" s="169">
        <f t="shared" si="59"/>
        <v>0.25853079004686164</v>
      </c>
      <c r="K119" s="168">
        <f t="shared" si="56"/>
        <v>0.82346753370947701</v>
      </c>
      <c r="L119" s="166">
        <f>I119-H119</f>
        <v>3917</v>
      </c>
      <c r="M119" s="167">
        <f t="shared" si="58"/>
        <v>8611</v>
      </c>
      <c r="N119" s="168">
        <f t="shared" si="55"/>
        <v>7.1585202270994363E-3</v>
      </c>
    </row>
    <row r="120" spans="1:14" x14ac:dyDescent="0.25">
      <c r="A120" s="1"/>
      <c r="B120" s="151" t="s">
        <v>43</v>
      </c>
      <c r="C120" s="149"/>
      <c r="D120" s="149"/>
      <c r="E120" s="149"/>
      <c r="F120" s="149"/>
      <c r="G120" s="149"/>
      <c r="H120" s="149"/>
      <c r="I120" s="150"/>
      <c r="J120" s="150"/>
      <c r="K120" s="150"/>
      <c r="L120" s="150"/>
      <c r="M120" s="149"/>
      <c r="N120" s="149"/>
    </row>
    <row r="121" spans="1:14" x14ac:dyDescent="0.25">
      <c r="A121" s="1"/>
      <c r="B121" s="152" t="s">
        <v>59</v>
      </c>
      <c r="C121" s="174">
        <v>108746</v>
      </c>
      <c r="D121" s="174">
        <v>101449</v>
      </c>
      <c r="E121" s="174">
        <v>55825</v>
      </c>
      <c r="F121" s="174">
        <v>91287</v>
      </c>
      <c r="G121" s="174">
        <v>91287</v>
      </c>
      <c r="H121" s="174">
        <v>113469</v>
      </c>
      <c r="I121" s="174">
        <v>111167</v>
      </c>
      <c r="J121" s="175">
        <f>IFERROR(I121/H121-1,"-")</f>
        <v>-2.0287479399659802E-2</v>
      </c>
      <c r="K121" s="175">
        <f>IFERROR(I121/D121-1,"-")</f>
        <v>9.5791974292501747E-2</v>
      </c>
      <c r="L121" s="174">
        <f>I121-H121</f>
        <v>-2302</v>
      </c>
      <c r="M121" s="174">
        <f>I121-D121</f>
        <v>9718</v>
      </c>
      <c r="N121" s="175">
        <f t="shared" ref="N121:N133" si="62">I121/I$9</f>
        <v>4.1734383159532359E-2</v>
      </c>
    </row>
    <row r="122" spans="1:14" x14ac:dyDescent="0.25">
      <c r="A122" s="1" t="s">
        <v>87</v>
      </c>
      <c r="B122" s="155" t="s">
        <v>88</v>
      </c>
      <c r="C122" s="156">
        <v>60491</v>
      </c>
      <c r="D122" s="156">
        <v>50509</v>
      </c>
      <c r="E122" s="156">
        <v>28023</v>
      </c>
      <c r="F122" s="156">
        <v>52148</v>
      </c>
      <c r="G122" s="156">
        <v>52148</v>
      </c>
      <c r="H122" s="156">
        <v>65366</v>
      </c>
      <c r="I122" s="156">
        <v>62711</v>
      </c>
      <c r="J122" s="158">
        <f>IFERROR(I122/H122-1,"-")</f>
        <v>-4.0617446378851341E-2</v>
      </c>
      <c r="K122" s="157">
        <f t="shared" ref="K122:K133" si="63">IFERROR(I122/D122-1,"-")</f>
        <v>0.2415807083886039</v>
      </c>
      <c r="L122" s="155">
        <f t="shared" ref="L122:L132" si="64">I122-H122</f>
        <v>-2655</v>
      </c>
      <c r="M122" s="156">
        <f t="shared" ref="M122:M133" si="65">I122-D122</f>
        <v>12202</v>
      </c>
      <c r="N122" s="157">
        <f t="shared" si="62"/>
        <v>2.3543001990855506E-2</v>
      </c>
    </row>
    <row r="123" spans="1:14" x14ac:dyDescent="0.25">
      <c r="A123" s="159" t="s">
        <v>94</v>
      </c>
      <c r="B123" s="160" t="s">
        <v>94</v>
      </c>
      <c r="C123" s="161">
        <v>32089</v>
      </c>
      <c r="D123" s="161">
        <v>23959</v>
      </c>
      <c r="E123" s="161">
        <v>14178</v>
      </c>
      <c r="F123" s="161">
        <v>25347</v>
      </c>
      <c r="G123" s="161">
        <v>25347</v>
      </c>
      <c r="H123" s="161">
        <v>30009</v>
      </c>
      <c r="I123" s="161">
        <v>27372</v>
      </c>
      <c r="J123" s="163">
        <f>IFERROR(I123/H123-1,"-")</f>
        <v>-8.7873637908627455E-2</v>
      </c>
      <c r="K123" s="162">
        <f t="shared" si="63"/>
        <v>0.14245168830084731</v>
      </c>
      <c r="L123" s="160">
        <f t="shared" si="64"/>
        <v>-2637</v>
      </c>
      <c r="M123" s="161">
        <f t="shared" si="65"/>
        <v>3413</v>
      </c>
      <c r="N123" s="162">
        <f t="shared" si="62"/>
        <v>1.0276012988051489E-2</v>
      </c>
    </row>
    <row r="124" spans="1:14" x14ac:dyDescent="0.25">
      <c r="A124" s="159" t="s">
        <v>91</v>
      </c>
      <c r="B124" s="160" t="s">
        <v>91</v>
      </c>
      <c r="C124" s="161">
        <v>28402</v>
      </c>
      <c r="D124" s="161">
        <v>26550</v>
      </c>
      <c r="E124" s="161">
        <v>13845</v>
      </c>
      <c r="F124" s="161">
        <v>26801</v>
      </c>
      <c r="G124" s="161">
        <v>26801</v>
      </c>
      <c r="H124" s="161">
        <v>35357</v>
      </c>
      <c r="I124" s="161">
        <v>35339</v>
      </c>
      <c r="J124" s="163">
        <f>IFERROR(I124/H124-1,"-")</f>
        <v>-5.0909296603218746E-4</v>
      </c>
      <c r="K124" s="162">
        <f t="shared" si="63"/>
        <v>0.33103578154425617</v>
      </c>
      <c r="L124" s="160">
        <f t="shared" si="64"/>
        <v>-18</v>
      </c>
      <c r="M124" s="161">
        <f t="shared" si="65"/>
        <v>8789</v>
      </c>
      <c r="N124" s="162">
        <f t="shared" si="62"/>
        <v>1.3266989002804017E-2</v>
      </c>
    </row>
    <row r="125" spans="1:14" x14ac:dyDescent="0.25">
      <c r="A125" s="1"/>
      <c r="B125" s="155" t="s">
        <v>98</v>
      </c>
      <c r="C125" s="156">
        <v>48255</v>
      </c>
      <c r="D125" s="156">
        <v>50940</v>
      </c>
      <c r="E125" s="156">
        <v>27802</v>
      </c>
      <c r="F125" s="156">
        <v>39139</v>
      </c>
      <c r="G125" s="156">
        <v>39139</v>
      </c>
      <c r="H125" s="156">
        <v>48103</v>
      </c>
      <c r="I125" s="156">
        <v>48456</v>
      </c>
      <c r="J125" s="158">
        <f>IFERROR(I125/H125-1,"-")</f>
        <v>7.3384196411865332E-3</v>
      </c>
      <c r="K125" s="157">
        <f t="shared" si="63"/>
        <v>-4.8763250883392173E-2</v>
      </c>
      <c r="L125" s="155">
        <f t="shared" si="64"/>
        <v>353</v>
      </c>
      <c r="M125" s="156">
        <f t="shared" si="65"/>
        <v>-2484</v>
      </c>
      <c r="N125" s="157">
        <f t="shared" si="62"/>
        <v>1.8191381168676857E-2</v>
      </c>
    </row>
    <row r="126" spans="1:14" s="54" customFormat="1" x14ac:dyDescent="0.25">
      <c r="B126" s="160" t="s">
        <v>101</v>
      </c>
      <c r="C126" s="161">
        <v>5920</v>
      </c>
      <c r="D126" s="161">
        <v>5489</v>
      </c>
      <c r="E126" s="161">
        <v>3076</v>
      </c>
      <c r="F126" s="161">
        <v>3953</v>
      </c>
      <c r="G126" s="161">
        <v>3953</v>
      </c>
      <c r="H126" s="161">
        <v>5519</v>
      </c>
      <c r="I126" s="161">
        <v>5881</v>
      </c>
      <c r="J126" s="163">
        <f t="shared" ref="J126:J133" si="66">IFERROR(I126/H126-1,"-")</f>
        <v>6.5591592679833388E-2</v>
      </c>
      <c r="K126" s="162">
        <f t="shared" si="63"/>
        <v>7.1415558389506195E-2</v>
      </c>
      <c r="L126" s="160">
        <f t="shared" si="64"/>
        <v>362</v>
      </c>
      <c r="M126" s="161">
        <f t="shared" si="65"/>
        <v>392</v>
      </c>
      <c r="N126" s="162">
        <f t="shared" si="62"/>
        <v>2.2078486183958351E-3</v>
      </c>
    </row>
    <row r="127" spans="1:14" s="54" customFormat="1" x14ac:dyDescent="0.25">
      <c r="B127" s="160" t="s">
        <v>104</v>
      </c>
      <c r="C127" s="161">
        <v>6072</v>
      </c>
      <c r="D127" s="161">
        <v>5653</v>
      </c>
      <c r="E127" s="161">
        <v>3190</v>
      </c>
      <c r="F127" s="161">
        <v>4773</v>
      </c>
      <c r="G127" s="161">
        <v>4773</v>
      </c>
      <c r="H127" s="161">
        <v>7688</v>
      </c>
      <c r="I127" s="161">
        <v>7359</v>
      </c>
      <c r="J127" s="163">
        <f t="shared" si="66"/>
        <v>-4.2793964620187253E-2</v>
      </c>
      <c r="K127" s="162">
        <f t="shared" si="63"/>
        <v>0.3017866619494074</v>
      </c>
      <c r="L127" s="160">
        <f t="shared" si="64"/>
        <v>-329</v>
      </c>
      <c r="M127" s="161">
        <f t="shared" si="65"/>
        <v>1706</v>
      </c>
      <c r="N127" s="162">
        <f t="shared" si="62"/>
        <v>2.7627202827367713E-3</v>
      </c>
    </row>
    <row r="128" spans="1:14" x14ac:dyDescent="0.25">
      <c r="A128" s="1"/>
      <c r="B128" s="160" t="s">
        <v>107</v>
      </c>
      <c r="C128" s="161">
        <v>3382</v>
      </c>
      <c r="D128" s="161">
        <v>3374</v>
      </c>
      <c r="E128" s="161">
        <v>2062</v>
      </c>
      <c r="F128" s="161">
        <v>3912</v>
      </c>
      <c r="G128" s="161">
        <v>3912</v>
      </c>
      <c r="H128" s="161">
        <v>4324</v>
      </c>
      <c r="I128" s="161">
        <v>4066</v>
      </c>
      <c r="J128" s="163">
        <f t="shared" si="66"/>
        <v>-5.9666975023126789E-2</v>
      </c>
      <c r="K128" s="162">
        <f t="shared" si="63"/>
        <v>0.20509780675755773</v>
      </c>
      <c r="L128" s="160">
        <f t="shared" si="64"/>
        <v>-258</v>
      </c>
      <c r="M128" s="161">
        <f t="shared" si="65"/>
        <v>692</v>
      </c>
      <c r="N128" s="162">
        <f t="shared" si="62"/>
        <v>1.526460207855376E-3</v>
      </c>
    </row>
    <row r="129" spans="1:14" x14ac:dyDescent="0.25">
      <c r="A129" s="1"/>
      <c r="B129" s="160" t="s">
        <v>114</v>
      </c>
      <c r="C129" s="161">
        <v>893</v>
      </c>
      <c r="D129" s="161">
        <v>855</v>
      </c>
      <c r="E129" s="161">
        <v>560</v>
      </c>
      <c r="F129" s="161">
        <v>1125</v>
      </c>
      <c r="G129" s="161">
        <v>1125</v>
      </c>
      <c r="H129" s="161">
        <v>1210</v>
      </c>
      <c r="I129" s="161">
        <v>1237</v>
      </c>
      <c r="J129" s="163">
        <f t="shared" si="66"/>
        <v>2.2314049586776852E-2</v>
      </c>
      <c r="K129" s="162">
        <f t="shared" si="63"/>
        <v>0.44678362573099406</v>
      </c>
      <c r="L129" s="160">
        <f t="shared" si="64"/>
        <v>27</v>
      </c>
      <c r="M129" s="161">
        <f t="shared" si="65"/>
        <v>382</v>
      </c>
      <c r="N129" s="162">
        <f t="shared" si="62"/>
        <v>4.6439529688074274E-4</v>
      </c>
    </row>
    <row r="130" spans="1:14" x14ac:dyDescent="0.25">
      <c r="A130" s="1"/>
      <c r="B130" s="160" t="s">
        <v>110</v>
      </c>
      <c r="C130" s="161">
        <v>913</v>
      </c>
      <c r="D130" s="161">
        <v>706</v>
      </c>
      <c r="E130" s="161">
        <v>480</v>
      </c>
      <c r="F130" s="161">
        <v>836</v>
      </c>
      <c r="G130" s="161">
        <v>836</v>
      </c>
      <c r="H130" s="161">
        <v>921</v>
      </c>
      <c r="I130" s="161">
        <v>951</v>
      </c>
      <c r="J130" s="163">
        <f t="shared" si="66"/>
        <v>3.2573289902280145E-2</v>
      </c>
      <c r="K130" s="162">
        <f t="shared" si="63"/>
        <v>0.34702549575070818</v>
      </c>
      <c r="L130" s="160">
        <f t="shared" si="64"/>
        <v>30</v>
      </c>
      <c r="M130" s="161">
        <f t="shared" si="65"/>
        <v>245</v>
      </c>
      <c r="N130" s="162">
        <f t="shared" si="62"/>
        <v>3.570250018864886E-4</v>
      </c>
    </row>
    <row r="131" spans="1:14" x14ac:dyDescent="0.25">
      <c r="A131" s="1"/>
      <c r="B131" s="160" t="s">
        <v>119</v>
      </c>
      <c r="C131" s="161">
        <v>991</v>
      </c>
      <c r="D131" s="161">
        <v>1053</v>
      </c>
      <c r="E131" s="161">
        <v>673</v>
      </c>
      <c r="F131" s="161">
        <v>577</v>
      </c>
      <c r="G131" s="161">
        <v>577</v>
      </c>
      <c r="H131" s="161">
        <v>786</v>
      </c>
      <c r="I131" s="161">
        <v>883</v>
      </c>
      <c r="J131" s="163">
        <f t="shared" si="66"/>
        <v>0.12340966921119589</v>
      </c>
      <c r="K131" s="162">
        <f t="shared" si="63"/>
        <v>-0.16144349477682807</v>
      </c>
      <c r="L131" s="160">
        <f t="shared" si="64"/>
        <v>97</v>
      </c>
      <c r="M131" s="161">
        <f t="shared" si="65"/>
        <v>-170</v>
      </c>
      <c r="N131" s="162">
        <f t="shared" si="62"/>
        <v>3.3149640027946308E-4</v>
      </c>
    </row>
    <row r="132" spans="1:14" x14ac:dyDescent="0.25">
      <c r="A132" s="159" t="s">
        <v>135</v>
      </c>
      <c r="B132" s="160" t="s">
        <v>122</v>
      </c>
      <c r="C132" s="161">
        <v>1886</v>
      </c>
      <c r="D132" s="161">
        <v>1588</v>
      </c>
      <c r="E132" s="161">
        <v>1018</v>
      </c>
      <c r="F132" s="161">
        <v>1021</v>
      </c>
      <c r="G132" s="161">
        <v>1021</v>
      </c>
      <c r="H132" s="161">
        <v>1481</v>
      </c>
      <c r="I132" s="161">
        <v>1406</v>
      </c>
      <c r="J132" s="163">
        <f t="shared" si="66"/>
        <v>-5.0641458474004031E-2</v>
      </c>
      <c r="K132" s="162">
        <f t="shared" si="63"/>
        <v>-0.11460957178841313</v>
      </c>
      <c r="L132" s="160">
        <f t="shared" si="64"/>
        <v>-75</v>
      </c>
      <c r="M132" s="161">
        <f t="shared" si="65"/>
        <v>-182</v>
      </c>
      <c r="N132" s="162">
        <f t="shared" si="62"/>
        <v>5.2784138028643844E-4</v>
      </c>
    </row>
    <row r="133" spans="1:14" x14ac:dyDescent="0.25">
      <c r="A133" s="165" t="s">
        <v>136</v>
      </c>
      <c r="B133" s="166" t="s">
        <v>136</v>
      </c>
      <c r="C133" s="167">
        <f t="shared" ref="C133:I133" si="67">C125-SUM(C126:C132)</f>
        <v>28198</v>
      </c>
      <c r="D133" s="167">
        <f t="shared" si="67"/>
        <v>32222</v>
      </c>
      <c r="E133" s="167">
        <f t="shared" si="67"/>
        <v>16743</v>
      </c>
      <c r="F133" s="167">
        <f t="shared" ref="F133" si="68">F125-SUM(F126:F132)</f>
        <v>22942</v>
      </c>
      <c r="G133" s="167">
        <f t="shared" si="67"/>
        <v>22942</v>
      </c>
      <c r="H133" s="167">
        <f t="shared" si="67"/>
        <v>26174</v>
      </c>
      <c r="I133" s="167">
        <f t="shared" si="67"/>
        <v>26673</v>
      </c>
      <c r="J133" s="169">
        <f t="shared" si="66"/>
        <v>1.9064720715213479E-2</v>
      </c>
      <c r="K133" s="168">
        <f t="shared" si="63"/>
        <v>-0.17221153249332755</v>
      </c>
      <c r="L133" s="166">
        <f>I133-H133</f>
        <v>499</v>
      </c>
      <c r="M133" s="167">
        <f t="shared" si="65"/>
        <v>-5549</v>
      </c>
      <c r="N133" s="168">
        <f t="shared" si="62"/>
        <v>1.001359398035574E-2</v>
      </c>
    </row>
    <row r="134" spans="1:14" x14ac:dyDescent="0.25">
      <c r="A134" s="1"/>
      <c r="B134" s="151" t="s">
        <v>44</v>
      </c>
      <c r="C134" s="149"/>
      <c r="D134" s="149"/>
      <c r="E134" s="149"/>
      <c r="F134" s="149"/>
      <c r="G134" s="149"/>
      <c r="H134" s="149"/>
      <c r="I134" s="150"/>
      <c r="J134" s="150"/>
      <c r="K134" s="150"/>
      <c r="L134" s="150"/>
      <c r="M134" s="149"/>
      <c r="N134" s="149"/>
    </row>
    <row r="135" spans="1:14" x14ac:dyDescent="0.25">
      <c r="A135" s="1"/>
      <c r="B135" s="152" t="s">
        <v>59</v>
      </c>
      <c r="C135" s="174">
        <v>133017</v>
      </c>
      <c r="D135" s="174">
        <v>115472</v>
      </c>
      <c r="E135" s="174">
        <v>65963</v>
      </c>
      <c r="F135" s="174">
        <v>122713</v>
      </c>
      <c r="G135" s="174">
        <v>122713</v>
      </c>
      <c r="H135" s="174">
        <v>133909</v>
      </c>
      <c r="I135" s="174">
        <v>143553</v>
      </c>
      <c r="J135" s="175">
        <f>IFERROR(I135/H135-1,"-")</f>
        <v>7.2019057718301305E-2</v>
      </c>
      <c r="K135" s="175">
        <f>IFERROR(I135/D135-1,"-")</f>
        <v>0.24318449494249683</v>
      </c>
      <c r="L135" s="174">
        <f>I135-H135</f>
        <v>9644</v>
      </c>
      <c r="M135" s="174">
        <f>I135-D135</f>
        <v>28081</v>
      </c>
      <c r="N135" s="175">
        <f t="shared" ref="N135:N147" si="69">I135/I$9</f>
        <v>5.3892755095490109E-2</v>
      </c>
    </row>
    <row r="136" spans="1:14" x14ac:dyDescent="0.25">
      <c r="A136" s="1" t="s">
        <v>87</v>
      </c>
      <c r="B136" s="155" t="s">
        <v>88</v>
      </c>
      <c r="C136" s="156">
        <v>17801</v>
      </c>
      <c r="D136" s="156">
        <v>17036</v>
      </c>
      <c r="E136" s="156">
        <v>2995</v>
      </c>
      <c r="F136" s="156">
        <v>10338</v>
      </c>
      <c r="G136" s="156">
        <v>10338</v>
      </c>
      <c r="H136" s="156">
        <v>12143</v>
      </c>
      <c r="I136" s="156">
        <v>9003</v>
      </c>
      <c r="J136" s="158">
        <f>IFERROR(I136/H136-1,"-")</f>
        <v>-0.25858519311537509</v>
      </c>
      <c r="K136" s="157">
        <f t="shared" ref="K136:K147" si="70">IFERROR(I136/D136-1,"-")</f>
        <v>-0.47153087579243957</v>
      </c>
      <c r="L136" s="155">
        <f t="shared" ref="L136:L146" si="71">I136-H136</f>
        <v>-3140</v>
      </c>
      <c r="M136" s="156">
        <f t="shared" ref="M136:M147" si="72">I136-D136</f>
        <v>-8033</v>
      </c>
      <c r="N136" s="157">
        <f t="shared" si="69"/>
        <v>3.3799117686477988E-3</v>
      </c>
    </row>
    <row r="137" spans="1:14" x14ac:dyDescent="0.25">
      <c r="A137" s="159" t="s">
        <v>94</v>
      </c>
      <c r="B137" s="160" t="s">
        <v>94</v>
      </c>
      <c r="C137" s="161">
        <v>13554</v>
      </c>
      <c r="D137" s="161">
        <v>10583</v>
      </c>
      <c r="E137" s="161">
        <v>1936</v>
      </c>
      <c r="F137" s="161">
        <v>6937</v>
      </c>
      <c r="G137" s="161">
        <v>6937</v>
      </c>
      <c r="H137" s="161">
        <v>7967</v>
      </c>
      <c r="I137" s="161">
        <v>5382</v>
      </c>
      <c r="J137" s="163">
        <f>IFERROR(I137/H137-1,"-")</f>
        <v>-0.3244634115727375</v>
      </c>
      <c r="K137" s="162">
        <f t="shared" si="70"/>
        <v>-0.49144854956061612</v>
      </c>
      <c r="L137" s="160">
        <f t="shared" si="71"/>
        <v>-2585</v>
      </c>
      <c r="M137" s="161">
        <f t="shared" si="72"/>
        <v>-5201</v>
      </c>
      <c r="N137" s="162">
        <f t="shared" si="69"/>
        <v>2.0205137330736923E-3</v>
      </c>
    </row>
    <row r="138" spans="1:14" x14ac:dyDescent="0.25">
      <c r="A138" s="159" t="s">
        <v>91</v>
      </c>
      <c r="B138" s="160" t="s">
        <v>91</v>
      </c>
      <c r="C138" s="161">
        <v>4247</v>
      </c>
      <c r="D138" s="161">
        <v>6453</v>
      </c>
      <c r="E138" s="161">
        <v>1059</v>
      </c>
      <c r="F138" s="161">
        <v>3401</v>
      </c>
      <c r="G138" s="161">
        <v>3401</v>
      </c>
      <c r="H138" s="161">
        <v>4176</v>
      </c>
      <c r="I138" s="161">
        <v>3621</v>
      </c>
      <c r="J138" s="163">
        <f>IFERROR(I138/H138-1,"-")</f>
        <v>-0.1329022988505747</v>
      </c>
      <c r="K138" s="162">
        <f t="shared" si="70"/>
        <v>-0.43886564388656435</v>
      </c>
      <c r="L138" s="160">
        <f t="shared" si="71"/>
        <v>-555</v>
      </c>
      <c r="M138" s="161">
        <f t="shared" si="72"/>
        <v>-2832</v>
      </c>
      <c r="N138" s="162">
        <f t="shared" si="69"/>
        <v>1.3593980355741063E-3</v>
      </c>
    </row>
    <row r="139" spans="1:14" x14ac:dyDescent="0.25">
      <c r="A139" s="1"/>
      <c r="B139" s="155" t="s">
        <v>98</v>
      </c>
      <c r="C139" s="156">
        <v>115216</v>
      </c>
      <c r="D139" s="156">
        <v>98436</v>
      </c>
      <c r="E139" s="156">
        <v>62968</v>
      </c>
      <c r="F139" s="156">
        <v>112375</v>
      </c>
      <c r="G139" s="156">
        <v>112375</v>
      </c>
      <c r="H139" s="156">
        <v>121766</v>
      </c>
      <c r="I139" s="156">
        <v>134550</v>
      </c>
      <c r="J139" s="158">
        <f>IFERROR(I139/H139-1,"-")</f>
        <v>0.10498825616346097</v>
      </c>
      <c r="K139" s="157">
        <f t="shared" si="70"/>
        <v>0.36687797147385104</v>
      </c>
      <c r="L139" s="155">
        <f t="shared" si="71"/>
        <v>12784</v>
      </c>
      <c r="M139" s="156">
        <f t="shared" si="72"/>
        <v>36114</v>
      </c>
      <c r="N139" s="157">
        <f t="shared" si="69"/>
        <v>5.0512843326842312E-2</v>
      </c>
    </row>
    <row r="140" spans="1:14" s="54" customFormat="1" x14ac:dyDescent="0.25">
      <c r="B140" s="160" t="s">
        <v>101</v>
      </c>
      <c r="C140" s="161">
        <v>55610</v>
      </c>
      <c r="D140" s="161">
        <v>44258</v>
      </c>
      <c r="E140" s="161">
        <v>28766</v>
      </c>
      <c r="F140" s="161">
        <v>45358</v>
      </c>
      <c r="G140" s="161">
        <v>45358</v>
      </c>
      <c r="H140" s="161">
        <v>47200</v>
      </c>
      <c r="I140" s="161">
        <v>55785</v>
      </c>
      <c r="J140" s="163">
        <f t="shared" ref="J140:J147" si="73">IFERROR(I140/H140-1,"-")</f>
        <v>0.18188559322033893</v>
      </c>
      <c r="K140" s="162">
        <f t="shared" si="70"/>
        <v>0.26045008811966208</v>
      </c>
      <c r="L140" s="160">
        <f t="shared" si="71"/>
        <v>8585</v>
      </c>
      <c r="M140" s="161">
        <f t="shared" si="72"/>
        <v>11527</v>
      </c>
      <c r="N140" s="162">
        <f t="shared" si="69"/>
        <v>2.0942838833057587E-2</v>
      </c>
    </row>
    <row r="141" spans="1:14" s="54" customFormat="1" x14ac:dyDescent="0.25">
      <c r="B141" s="160" t="s">
        <v>104</v>
      </c>
      <c r="C141" s="161">
        <v>7179</v>
      </c>
      <c r="D141" s="161">
        <v>6823</v>
      </c>
      <c r="E141" s="161">
        <v>4028</v>
      </c>
      <c r="F141" s="161">
        <v>7795</v>
      </c>
      <c r="G141" s="161">
        <v>7795</v>
      </c>
      <c r="H141" s="161">
        <v>10773</v>
      </c>
      <c r="I141" s="161">
        <v>13047</v>
      </c>
      <c r="J141" s="163">
        <f t="shared" si="73"/>
        <v>0.21108326371484276</v>
      </c>
      <c r="K141" s="162">
        <f t="shared" si="70"/>
        <v>0.9122087058478674</v>
      </c>
      <c r="L141" s="160">
        <f t="shared" si="71"/>
        <v>2274</v>
      </c>
      <c r="M141" s="161">
        <f t="shared" si="72"/>
        <v>6224</v>
      </c>
      <c r="N141" s="162">
        <f t="shared" si="69"/>
        <v>4.8981127230420781E-3</v>
      </c>
    </row>
    <row r="142" spans="1:14" x14ac:dyDescent="0.25">
      <c r="A142" s="1"/>
      <c r="B142" s="160" t="s">
        <v>107</v>
      </c>
      <c r="C142" s="161">
        <v>13878</v>
      </c>
      <c r="D142" s="161">
        <v>9504</v>
      </c>
      <c r="E142" s="161">
        <v>4260</v>
      </c>
      <c r="F142" s="161">
        <v>13698</v>
      </c>
      <c r="G142" s="161">
        <v>13698</v>
      </c>
      <c r="H142" s="161">
        <v>12723</v>
      </c>
      <c r="I142" s="161">
        <v>14076</v>
      </c>
      <c r="J142" s="163">
        <f t="shared" si="73"/>
        <v>0.10634284366894597</v>
      </c>
      <c r="K142" s="162">
        <f t="shared" si="70"/>
        <v>0.48106060606060597</v>
      </c>
      <c r="L142" s="160">
        <f t="shared" si="71"/>
        <v>1353</v>
      </c>
      <c r="M142" s="161">
        <f t="shared" si="72"/>
        <v>4572</v>
      </c>
      <c r="N142" s="162">
        <f t="shared" si="69"/>
        <v>5.2844205326542729E-3</v>
      </c>
    </row>
    <row r="143" spans="1:14" x14ac:dyDescent="0.25">
      <c r="A143" s="1"/>
      <c r="B143" s="160" t="s">
        <v>114</v>
      </c>
      <c r="C143" s="161">
        <v>2638</v>
      </c>
      <c r="D143" s="161">
        <v>2207</v>
      </c>
      <c r="E143" s="161">
        <v>933</v>
      </c>
      <c r="F143" s="161">
        <v>5130</v>
      </c>
      <c r="G143" s="161">
        <v>5130</v>
      </c>
      <c r="H143" s="161">
        <v>4718</v>
      </c>
      <c r="I143" s="161">
        <v>3668</v>
      </c>
      <c r="J143" s="163">
        <f t="shared" si="73"/>
        <v>-0.22255192878338281</v>
      </c>
      <c r="K143" s="162">
        <f t="shared" si="70"/>
        <v>0.66198459447213409</v>
      </c>
      <c r="L143" s="160">
        <f t="shared" si="71"/>
        <v>-1050</v>
      </c>
      <c r="M143" s="161">
        <f t="shared" si="72"/>
        <v>1461</v>
      </c>
      <c r="N143" s="162">
        <f t="shared" si="69"/>
        <v>1.3770428043319034E-3</v>
      </c>
    </row>
    <row r="144" spans="1:14" x14ac:dyDescent="0.25">
      <c r="A144" s="1"/>
      <c r="B144" s="160" t="s">
        <v>110</v>
      </c>
      <c r="C144" s="161">
        <v>2248</v>
      </c>
      <c r="D144" s="161">
        <v>2048</v>
      </c>
      <c r="E144" s="161">
        <v>1112</v>
      </c>
      <c r="F144" s="161">
        <v>2475</v>
      </c>
      <c r="G144" s="161">
        <v>2475</v>
      </c>
      <c r="H144" s="161">
        <v>2470</v>
      </c>
      <c r="I144" s="161">
        <v>3026</v>
      </c>
      <c r="J144" s="163">
        <f t="shared" si="73"/>
        <v>0.22510121457489873</v>
      </c>
      <c r="K144" s="162">
        <f t="shared" si="70"/>
        <v>0.4775390625</v>
      </c>
      <c r="L144" s="160">
        <f t="shared" si="71"/>
        <v>556</v>
      </c>
      <c r="M144" s="161">
        <f t="shared" si="72"/>
        <v>978</v>
      </c>
      <c r="N144" s="162">
        <f t="shared" si="69"/>
        <v>1.1360227715126335E-3</v>
      </c>
    </row>
    <row r="145" spans="1:14" x14ac:dyDescent="0.25">
      <c r="A145" s="1"/>
      <c r="B145" s="160" t="s">
        <v>119</v>
      </c>
      <c r="C145" s="161">
        <v>1623</v>
      </c>
      <c r="D145" s="161">
        <v>1817</v>
      </c>
      <c r="E145" s="161">
        <v>2356</v>
      </c>
      <c r="F145" s="161">
        <v>2272</v>
      </c>
      <c r="G145" s="161">
        <v>2272</v>
      </c>
      <c r="H145" s="161">
        <v>2745</v>
      </c>
      <c r="I145" s="161">
        <v>2511</v>
      </c>
      <c r="J145" s="163">
        <f t="shared" si="73"/>
        <v>-8.5245901639344313E-2</v>
      </c>
      <c r="K145" s="162">
        <f t="shared" si="70"/>
        <v>0.38194826637314261</v>
      </c>
      <c r="L145" s="160">
        <f t="shared" si="71"/>
        <v>-234</v>
      </c>
      <c r="M145" s="161">
        <f t="shared" si="72"/>
        <v>694</v>
      </c>
      <c r="N145" s="162">
        <f t="shared" si="69"/>
        <v>9.4268115640060233E-4</v>
      </c>
    </row>
    <row r="146" spans="1:14" x14ac:dyDescent="0.25">
      <c r="A146" s="159" t="s">
        <v>135</v>
      </c>
      <c r="B146" s="160" t="s">
        <v>122</v>
      </c>
      <c r="C146" s="161">
        <v>8540</v>
      </c>
      <c r="D146" s="161">
        <v>5369</v>
      </c>
      <c r="E146" s="161">
        <v>4700</v>
      </c>
      <c r="F146" s="161">
        <v>1093</v>
      </c>
      <c r="G146" s="161">
        <v>1093</v>
      </c>
      <c r="H146" s="161">
        <v>2006</v>
      </c>
      <c r="I146" s="161">
        <v>1847</v>
      </c>
      <c r="J146" s="163">
        <f t="shared" si="73"/>
        <v>-7.9262213359920231E-2</v>
      </c>
      <c r="K146" s="162">
        <f t="shared" si="70"/>
        <v>-0.65598807971689332</v>
      </c>
      <c r="L146" s="160">
        <f t="shared" si="71"/>
        <v>-159</v>
      </c>
      <c r="M146" s="161">
        <f t="shared" si="72"/>
        <v>-3522</v>
      </c>
      <c r="N146" s="162">
        <f t="shared" si="69"/>
        <v>6.9340187012023591E-4</v>
      </c>
    </row>
    <row r="147" spans="1:14" x14ac:dyDescent="0.25">
      <c r="A147" s="165" t="s">
        <v>136</v>
      </c>
      <c r="B147" s="166" t="s">
        <v>136</v>
      </c>
      <c r="C147" s="167">
        <f t="shared" ref="C147:I147" si="74">C139-SUM(C140:C146)</f>
        <v>23500</v>
      </c>
      <c r="D147" s="167">
        <f t="shared" si="74"/>
        <v>26410</v>
      </c>
      <c r="E147" s="167">
        <f t="shared" si="74"/>
        <v>16813</v>
      </c>
      <c r="F147" s="167">
        <f t="shared" ref="F147" si="75">F139-SUM(F140:F146)</f>
        <v>34554</v>
      </c>
      <c r="G147" s="167">
        <f t="shared" si="74"/>
        <v>34554</v>
      </c>
      <c r="H147" s="167">
        <f t="shared" si="74"/>
        <v>39131</v>
      </c>
      <c r="I147" s="167">
        <f t="shared" si="74"/>
        <v>40590</v>
      </c>
      <c r="J147" s="169">
        <f t="shared" si="73"/>
        <v>3.728501699419895E-2</v>
      </c>
      <c r="K147" s="168">
        <f t="shared" si="70"/>
        <v>0.53691783415372973</v>
      </c>
      <c r="L147" s="166">
        <f>I147-H147</f>
        <v>1459</v>
      </c>
      <c r="M147" s="167">
        <f t="shared" si="72"/>
        <v>14180</v>
      </c>
      <c r="N147" s="168">
        <f t="shared" si="69"/>
        <v>1.5238322635722999E-2</v>
      </c>
    </row>
    <row r="148" spans="1:14" x14ac:dyDescent="0.25">
      <c r="A148" s="1"/>
      <c r="B148" s="151" t="s">
        <v>45</v>
      </c>
      <c r="C148" s="149"/>
      <c r="D148" s="149"/>
      <c r="E148" s="149"/>
      <c r="F148" s="149"/>
      <c r="G148" s="149"/>
      <c r="H148" s="149"/>
      <c r="I148" s="150"/>
      <c r="J148" s="150"/>
      <c r="K148" s="150"/>
      <c r="L148" s="150"/>
      <c r="M148" s="149"/>
      <c r="N148" s="149"/>
    </row>
    <row r="149" spans="1:14" x14ac:dyDescent="0.25">
      <c r="A149" s="1"/>
      <c r="B149" s="152" t="s">
        <v>59</v>
      </c>
      <c r="C149" s="174">
        <v>61317</v>
      </c>
      <c r="D149" s="174">
        <v>61923</v>
      </c>
      <c r="E149" s="174">
        <v>29561</v>
      </c>
      <c r="F149" s="174">
        <v>52240</v>
      </c>
      <c r="G149" s="174">
        <v>52240</v>
      </c>
      <c r="H149" s="174">
        <v>59561</v>
      </c>
      <c r="I149" s="174">
        <v>62533</v>
      </c>
      <c r="J149" s="175">
        <f>IFERROR(I149/H149-1,"-")</f>
        <v>4.9898423465019048E-2</v>
      </c>
      <c r="K149" s="175">
        <f>IFERROR(I149/D149-1,"-")</f>
        <v>9.8509439142160371E-3</v>
      </c>
      <c r="L149" s="174">
        <f>I149-H149</f>
        <v>2972</v>
      </c>
      <c r="M149" s="174">
        <f>I149-D149</f>
        <v>610</v>
      </c>
      <c r="N149" s="175">
        <f t="shared" ref="N149:N161" si="76">I149/I$9</f>
        <v>2.3476177121942998E-2</v>
      </c>
    </row>
    <row r="150" spans="1:14" x14ac:dyDescent="0.25">
      <c r="A150" s="1" t="s">
        <v>87</v>
      </c>
      <c r="B150" s="155" t="s">
        <v>88</v>
      </c>
      <c r="C150" s="156">
        <v>21955</v>
      </c>
      <c r="D150" s="156">
        <v>23695</v>
      </c>
      <c r="E150" s="156">
        <v>10044</v>
      </c>
      <c r="F150" s="156">
        <v>25887</v>
      </c>
      <c r="G150" s="156">
        <v>25887</v>
      </c>
      <c r="H150" s="156">
        <v>26374</v>
      </c>
      <c r="I150" s="156">
        <v>25325</v>
      </c>
      <c r="J150" s="158">
        <f>IFERROR(I150/H150-1,"-")</f>
        <v>-3.9774019868051846E-2</v>
      </c>
      <c r="K150" s="157">
        <f t="shared" ref="K150:K161" si="77">IFERROR(I150/D150-1,"-")</f>
        <v>6.87908841527749E-2</v>
      </c>
      <c r="L150" s="155">
        <f t="shared" ref="L150:L160" si="78">I150-H150</f>
        <v>-1049</v>
      </c>
      <c r="M150" s="156">
        <f t="shared" ref="M150:M161" si="79">I150-D150</f>
        <v>1630</v>
      </c>
      <c r="N150" s="157">
        <f t="shared" si="76"/>
        <v>9.5075269955576473E-3</v>
      </c>
    </row>
    <row r="151" spans="1:14" x14ac:dyDescent="0.25">
      <c r="A151" s="159" t="s">
        <v>94</v>
      </c>
      <c r="B151" s="160" t="s">
        <v>94</v>
      </c>
      <c r="C151" s="161">
        <v>11785</v>
      </c>
      <c r="D151" s="161">
        <v>13418</v>
      </c>
      <c r="E151" s="161">
        <v>4891</v>
      </c>
      <c r="F151" s="161">
        <v>17312</v>
      </c>
      <c r="G151" s="161">
        <v>17312</v>
      </c>
      <c r="H151" s="161">
        <v>17961</v>
      </c>
      <c r="I151" s="161">
        <v>17746</v>
      </c>
      <c r="J151" s="163">
        <f>IFERROR(I151/H151-1,"-")</f>
        <v>-1.1970380268359171E-2</v>
      </c>
      <c r="K151" s="162">
        <f t="shared" si="77"/>
        <v>0.32255179609479812</v>
      </c>
      <c r="L151" s="160">
        <f t="shared" si="78"/>
        <v>-215</v>
      </c>
      <c r="M151" s="161">
        <f t="shared" si="79"/>
        <v>4328</v>
      </c>
      <c r="N151" s="162">
        <f t="shared" si="76"/>
        <v>6.6622141782099117E-3</v>
      </c>
    </row>
    <row r="152" spans="1:14" x14ac:dyDescent="0.25">
      <c r="A152" s="159" t="s">
        <v>91</v>
      </c>
      <c r="B152" s="160" t="s">
        <v>91</v>
      </c>
      <c r="C152" s="161">
        <v>10170</v>
      </c>
      <c r="D152" s="161">
        <v>10277</v>
      </c>
      <c r="E152" s="161">
        <v>5153</v>
      </c>
      <c r="F152" s="161">
        <v>8575</v>
      </c>
      <c r="G152" s="161">
        <v>8575</v>
      </c>
      <c r="H152" s="161">
        <v>8413</v>
      </c>
      <c r="I152" s="161">
        <v>7579</v>
      </c>
      <c r="J152" s="163">
        <f>IFERROR(I152/H152-1,"-")</f>
        <v>-9.9132295257339798E-2</v>
      </c>
      <c r="K152" s="162">
        <f t="shared" si="77"/>
        <v>-0.2625279750900068</v>
      </c>
      <c r="L152" s="160">
        <f t="shared" si="78"/>
        <v>-834</v>
      </c>
      <c r="M152" s="161">
        <f t="shared" si="79"/>
        <v>-2698</v>
      </c>
      <c r="N152" s="162">
        <f t="shared" si="76"/>
        <v>2.8453128173477359E-3</v>
      </c>
    </row>
    <row r="153" spans="1:14" x14ac:dyDescent="0.25">
      <c r="A153" s="1"/>
      <c r="B153" s="155" t="s">
        <v>98</v>
      </c>
      <c r="C153" s="156">
        <v>39362</v>
      </c>
      <c r="D153" s="156">
        <v>38228</v>
      </c>
      <c r="E153" s="156">
        <v>19517</v>
      </c>
      <c r="F153" s="156">
        <v>26353</v>
      </c>
      <c r="G153" s="156">
        <v>26353</v>
      </c>
      <c r="H153" s="156">
        <v>33187</v>
      </c>
      <c r="I153" s="156">
        <v>37208</v>
      </c>
      <c r="J153" s="158">
        <f>IFERROR(I153/H153-1,"-")</f>
        <v>0.12116190074426725</v>
      </c>
      <c r="K153" s="157">
        <f t="shared" si="77"/>
        <v>-2.668201318405361E-2</v>
      </c>
      <c r="L153" s="155">
        <f t="shared" si="78"/>
        <v>4021</v>
      </c>
      <c r="M153" s="156">
        <f t="shared" si="79"/>
        <v>-1020</v>
      </c>
      <c r="N153" s="157">
        <f t="shared" si="76"/>
        <v>1.3968650126385349E-2</v>
      </c>
    </row>
    <row r="154" spans="1:14" s="54" customFormat="1" x14ac:dyDescent="0.25">
      <c r="B154" s="160" t="s">
        <v>101</v>
      </c>
      <c r="C154" s="161">
        <v>12806</v>
      </c>
      <c r="D154" s="161">
        <v>11853</v>
      </c>
      <c r="E154" s="161">
        <v>5840</v>
      </c>
      <c r="F154" s="161">
        <v>8984</v>
      </c>
      <c r="G154" s="161">
        <v>8984</v>
      </c>
      <c r="H154" s="161">
        <v>11077</v>
      </c>
      <c r="I154" s="161">
        <v>11470</v>
      </c>
      <c r="J154" s="163">
        <f t="shared" ref="J154:J161" si="80">IFERROR(I154/H154-1,"-")</f>
        <v>3.5478920285275883E-2</v>
      </c>
      <c r="K154" s="162">
        <f t="shared" si="77"/>
        <v>-3.2312494727073315E-2</v>
      </c>
      <c r="L154" s="160">
        <f t="shared" si="78"/>
        <v>393</v>
      </c>
      <c r="M154" s="161">
        <f t="shared" si="79"/>
        <v>-383</v>
      </c>
      <c r="N154" s="162">
        <f t="shared" si="76"/>
        <v>4.3060744181262081E-3</v>
      </c>
    </row>
    <row r="155" spans="1:14" s="54" customFormat="1" x14ac:dyDescent="0.25">
      <c r="B155" s="160" t="s">
        <v>104</v>
      </c>
      <c r="C155" s="161">
        <v>13568</v>
      </c>
      <c r="D155" s="161">
        <v>11137</v>
      </c>
      <c r="E155" s="161">
        <v>5801</v>
      </c>
      <c r="F155" s="161">
        <v>6658</v>
      </c>
      <c r="G155" s="161">
        <v>6658</v>
      </c>
      <c r="H155" s="161">
        <v>7235</v>
      </c>
      <c r="I155" s="161">
        <v>7946</v>
      </c>
      <c r="J155" s="163">
        <f t="shared" si="80"/>
        <v>9.8272287491361521E-2</v>
      </c>
      <c r="K155" s="162">
        <f t="shared" si="77"/>
        <v>-0.28652240280147256</v>
      </c>
      <c r="L155" s="160">
        <f t="shared" si="78"/>
        <v>711</v>
      </c>
      <c r="M155" s="161">
        <f t="shared" si="79"/>
        <v>-3191</v>
      </c>
      <c r="N155" s="162">
        <f t="shared" si="76"/>
        <v>2.9830921819032998E-3</v>
      </c>
    </row>
    <row r="156" spans="1:14" x14ac:dyDescent="0.25">
      <c r="A156" s="1"/>
      <c r="B156" s="160" t="s">
        <v>107</v>
      </c>
      <c r="C156" s="161">
        <v>4471</v>
      </c>
      <c r="D156" s="161">
        <v>4607</v>
      </c>
      <c r="E156" s="161">
        <v>2092</v>
      </c>
      <c r="F156" s="161">
        <v>2877</v>
      </c>
      <c r="G156" s="161">
        <v>2877</v>
      </c>
      <c r="H156" s="161">
        <v>4612</v>
      </c>
      <c r="I156" s="161">
        <v>5322</v>
      </c>
      <c r="J156" s="163">
        <f t="shared" si="80"/>
        <v>0.15394622723330453</v>
      </c>
      <c r="K156" s="162">
        <f t="shared" si="77"/>
        <v>0.15519861080963748</v>
      </c>
      <c r="L156" s="160">
        <f t="shared" si="78"/>
        <v>710</v>
      </c>
      <c r="M156" s="161">
        <f t="shared" si="79"/>
        <v>715</v>
      </c>
      <c r="N156" s="162">
        <f t="shared" si="76"/>
        <v>1.9979884963616111E-3</v>
      </c>
    </row>
    <row r="157" spans="1:14" x14ac:dyDescent="0.25">
      <c r="A157" s="1"/>
      <c r="B157" s="160" t="s">
        <v>114</v>
      </c>
      <c r="C157" s="161">
        <v>719</v>
      </c>
      <c r="D157" s="161">
        <v>834</v>
      </c>
      <c r="E157" s="161">
        <v>599</v>
      </c>
      <c r="F157" s="161">
        <v>760</v>
      </c>
      <c r="G157" s="161">
        <v>760</v>
      </c>
      <c r="H157" s="161">
        <v>1054</v>
      </c>
      <c r="I157" s="161">
        <v>1467</v>
      </c>
      <c r="J157" s="163">
        <f t="shared" si="80"/>
        <v>0.39184060721062619</v>
      </c>
      <c r="K157" s="162">
        <f t="shared" si="77"/>
        <v>0.75899280575539563</v>
      </c>
      <c r="L157" s="160">
        <f t="shared" si="78"/>
        <v>413</v>
      </c>
      <c r="M157" s="161">
        <f t="shared" si="79"/>
        <v>633</v>
      </c>
      <c r="N157" s="162">
        <f t="shared" si="76"/>
        <v>5.5074203761038768E-4</v>
      </c>
    </row>
    <row r="158" spans="1:14" x14ac:dyDescent="0.25">
      <c r="A158" s="1"/>
      <c r="B158" s="160" t="s">
        <v>110</v>
      </c>
      <c r="C158" s="161">
        <v>528</v>
      </c>
      <c r="D158" s="161">
        <v>1271</v>
      </c>
      <c r="E158" s="161">
        <v>736</v>
      </c>
      <c r="F158" s="161">
        <v>1172</v>
      </c>
      <c r="G158" s="161">
        <v>1172</v>
      </c>
      <c r="H158" s="161">
        <v>1528</v>
      </c>
      <c r="I158" s="161">
        <v>1448</v>
      </c>
      <c r="J158" s="163">
        <f t="shared" si="80"/>
        <v>-5.2356020942408432E-2</v>
      </c>
      <c r="K158" s="162">
        <f t="shared" si="77"/>
        <v>0.13926042486231305</v>
      </c>
      <c r="L158" s="160">
        <f t="shared" si="78"/>
        <v>-80</v>
      </c>
      <c r="M158" s="161">
        <f t="shared" si="79"/>
        <v>177</v>
      </c>
      <c r="N158" s="162">
        <f t="shared" si="76"/>
        <v>5.4360904598489538E-4</v>
      </c>
    </row>
    <row r="159" spans="1:14" x14ac:dyDescent="0.25">
      <c r="A159" s="1"/>
      <c r="B159" s="160" t="s">
        <v>119</v>
      </c>
      <c r="C159" s="161">
        <v>297</v>
      </c>
      <c r="D159" s="161">
        <v>352</v>
      </c>
      <c r="E159" s="161">
        <v>432</v>
      </c>
      <c r="F159" s="161">
        <v>288</v>
      </c>
      <c r="G159" s="161">
        <v>288</v>
      </c>
      <c r="H159" s="161">
        <v>474</v>
      </c>
      <c r="I159" s="161">
        <v>350</v>
      </c>
      <c r="J159" s="163">
        <f t="shared" si="80"/>
        <v>-0.26160337552742619</v>
      </c>
      <c r="K159" s="162">
        <f t="shared" si="77"/>
        <v>-5.6818181818182323E-3</v>
      </c>
      <c r="L159" s="160">
        <f t="shared" si="78"/>
        <v>-124</v>
      </c>
      <c r="M159" s="161">
        <f t="shared" si="79"/>
        <v>-2</v>
      </c>
      <c r="N159" s="162">
        <f t="shared" si="76"/>
        <v>1.3139721415380756E-4</v>
      </c>
    </row>
    <row r="160" spans="1:14" x14ac:dyDescent="0.25">
      <c r="A160" s="159" t="s">
        <v>135</v>
      </c>
      <c r="B160" s="160" t="s">
        <v>122</v>
      </c>
      <c r="C160" s="161">
        <v>884</v>
      </c>
      <c r="D160" s="161">
        <v>787</v>
      </c>
      <c r="E160" s="161">
        <v>575</v>
      </c>
      <c r="F160" s="161">
        <v>486</v>
      </c>
      <c r="G160" s="161">
        <v>486</v>
      </c>
      <c r="H160" s="161">
        <v>663</v>
      </c>
      <c r="I160" s="161">
        <v>589</v>
      </c>
      <c r="J160" s="163">
        <f t="shared" si="80"/>
        <v>-0.11161387631975872</v>
      </c>
      <c r="K160" s="162">
        <f t="shared" si="77"/>
        <v>-0.25158831003811943</v>
      </c>
      <c r="L160" s="160">
        <f t="shared" si="78"/>
        <v>-74</v>
      </c>
      <c r="M160" s="161">
        <f t="shared" si="79"/>
        <v>-198</v>
      </c>
      <c r="N160" s="162">
        <f t="shared" si="76"/>
        <v>2.2112274039026475E-4</v>
      </c>
    </row>
    <row r="161" spans="1:14" x14ac:dyDescent="0.25">
      <c r="A161" s="165" t="s">
        <v>136</v>
      </c>
      <c r="B161" s="166" t="s">
        <v>136</v>
      </c>
      <c r="C161" s="167">
        <f t="shared" ref="C161:I161" si="81">C153-SUM(C154:C160)</f>
        <v>6089</v>
      </c>
      <c r="D161" s="167">
        <f t="shared" si="81"/>
        <v>7387</v>
      </c>
      <c r="E161" s="167">
        <f t="shared" si="81"/>
        <v>3442</v>
      </c>
      <c r="F161" s="167">
        <f t="shared" ref="F161" si="82">F153-SUM(F154:F160)</f>
        <v>5128</v>
      </c>
      <c r="G161" s="167">
        <f t="shared" si="81"/>
        <v>5128</v>
      </c>
      <c r="H161" s="167">
        <f t="shared" si="81"/>
        <v>6544</v>
      </c>
      <c r="I161" s="167">
        <f t="shared" si="81"/>
        <v>8616</v>
      </c>
      <c r="J161" s="169">
        <f t="shared" si="80"/>
        <v>0.31662591687041575</v>
      </c>
      <c r="K161" s="168">
        <f t="shared" si="77"/>
        <v>0.16637335860295122</v>
      </c>
      <c r="L161" s="166">
        <f>I161-H161</f>
        <v>2072</v>
      </c>
      <c r="M161" s="167">
        <f t="shared" si="79"/>
        <v>1229</v>
      </c>
      <c r="N161" s="168">
        <f t="shared" si="76"/>
        <v>3.2346239918548745E-3</v>
      </c>
    </row>
    <row r="162" spans="1:14" ht="6" customHeight="1" x14ac:dyDescent="0.25">
      <c r="C162" s="77"/>
      <c r="D162" s="77"/>
      <c r="E162" s="77"/>
      <c r="F162" s="77"/>
      <c r="G162" s="77"/>
      <c r="H162" s="77"/>
      <c r="I162" s="77"/>
      <c r="J162" s="77"/>
    </row>
    <row r="163" spans="1:14" x14ac:dyDescent="0.25">
      <c r="B163" s="103" t="s">
        <v>30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1D232-42CA-44EA-A80C-79B76469AA6D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926C9-64AD-435E-9690-C13C9EFF586E}">
  <sheetPr>
    <tabColor rgb="FFF29140"/>
  </sheetPr>
  <dimension ref="A4:P270"/>
  <sheetViews>
    <sheetView showGridLines="0" zoomScaleNormal="100" workbookViewId="0">
      <selection activeCell="C24" sqref="C24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5" t="s">
        <v>260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57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58</v>
      </c>
    </row>
    <row r="6" spans="1:16" ht="22.5" thickTop="1" thickBot="1" x14ac:dyDescent="0.3">
      <c r="B6" s="106" t="s">
        <v>26</v>
      </c>
      <c r="C6" s="287" t="s">
        <v>59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60</v>
      </c>
      <c r="D8" s="110" t="str">
        <f>CONCATENATE("var ",RIGHT(C7,2),"/",RIGHT(C7-1,2))</f>
        <v>var 19/18</v>
      </c>
      <c r="E8" s="111" t="s">
        <v>60</v>
      </c>
      <c r="F8" s="110" t="str">
        <f>CONCATENATE("var ",RIGHT(E7,2),"/",RIGHT(C7,2))</f>
        <v>var 20/19</v>
      </c>
      <c r="G8" s="111" t="s">
        <v>60</v>
      </c>
      <c r="H8" s="110" t="str">
        <f>CONCATENATE("var ",RIGHT(G7,2),"/",RIGHT(E7,2))</f>
        <v>var 21/20</v>
      </c>
      <c r="I8" s="111" t="s">
        <v>60</v>
      </c>
      <c r="J8" s="110" t="str">
        <f>CONCATENATE("var ",RIGHT(I7,2),"/",RIGHT(G7,2))</f>
        <v>var 22/21</v>
      </c>
      <c r="K8" s="111" t="s">
        <v>60</v>
      </c>
      <c r="L8" s="110" t="str">
        <f>CONCATENATE("var ",RIGHT(K7,2),"/",RIGHT(I7,2))</f>
        <v>var 23/22</v>
      </c>
      <c r="M8" s="111" t="s">
        <v>60</v>
      </c>
      <c r="N8" s="110" t="str">
        <f>CONCATENATE("var ",RIGHT(M7,2),"/",RIGHT(K7,2))</f>
        <v>var 24/23</v>
      </c>
      <c r="O8" s="110" t="s">
        <v>263</v>
      </c>
    </row>
    <row r="9" spans="1:16" x14ac:dyDescent="0.25">
      <c r="A9" s="1" t="s">
        <v>61</v>
      </c>
      <c r="B9" s="112" t="s">
        <v>62</v>
      </c>
      <c r="C9" s="113">
        <v>1109129</v>
      </c>
      <c r="D9" s="114">
        <v>4.8030894889719233E-2</v>
      </c>
      <c r="E9" s="113">
        <v>1154297</v>
      </c>
      <c r="F9" s="114">
        <f t="shared" ref="F9:F21" si="0">IFERROR(E9/C9-1,"-")</f>
        <v>4.0723847271147084E-2</v>
      </c>
      <c r="G9" s="113">
        <v>98412</v>
      </c>
      <c r="H9" s="114">
        <f t="shared" ref="H9:H21" si="1">IFERROR(G9/E9-1,"-")</f>
        <v>-0.91474291278587749</v>
      </c>
      <c r="I9" s="113">
        <v>786358</v>
      </c>
      <c r="J9" s="114">
        <f t="shared" ref="J9:J21" si="2">IFERROR(I9/C9-1,"-")</f>
        <v>-0.29101303815877144</v>
      </c>
      <c r="K9" s="113">
        <v>1105557</v>
      </c>
      <c r="L9" s="114">
        <f t="shared" ref="L9:L21" si="3">IFERROR(K9/I9-1,"-")</f>
        <v>0.40592071295771137</v>
      </c>
      <c r="M9" s="113">
        <v>1165181</v>
      </c>
      <c r="N9" s="114">
        <f>IFERROR(M9/K9-1,"-")</f>
        <v>5.3931185818551164E-2</v>
      </c>
      <c r="O9" s="114">
        <v>5.0536952870225305E-2</v>
      </c>
    </row>
    <row r="10" spans="1:16" x14ac:dyDescent="0.25">
      <c r="A10" s="1" t="s">
        <v>63</v>
      </c>
      <c r="B10" s="112" t="s">
        <v>64</v>
      </c>
      <c r="C10" s="113">
        <v>1015720</v>
      </c>
      <c r="D10" s="114">
        <v>5.6016363351951703E-3</v>
      </c>
      <c r="E10" s="113">
        <v>1115694</v>
      </c>
      <c r="F10" s="114">
        <f t="shared" si="0"/>
        <v>9.8426731776473764E-2</v>
      </c>
      <c r="G10" s="113">
        <v>103727</v>
      </c>
      <c r="H10" s="114">
        <f t="shared" si="1"/>
        <v>-0.90702916749574702</v>
      </c>
      <c r="I10" s="113">
        <v>912484</v>
      </c>
      <c r="J10" s="114">
        <f t="shared" si="2"/>
        <v>-0.10163824676091837</v>
      </c>
      <c r="K10" s="113">
        <v>1077344</v>
      </c>
      <c r="L10" s="114">
        <f t="shared" si="3"/>
        <v>0.18067166109213972</v>
      </c>
      <c r="M10" s="113">
        <v>1114324</v>
      </c>
      <c r="N10" s="114">
        <f t="shared" ref="N10:N13" si="4">IFERROR(M10/K10-1,"-")</f>
        <v>3.4325155196483159E-2</v>
      </c>
      <c r="O10" s="114">
        <v>9.7077934863938786E-2</v>
      </c>
    </row>
    <row r="11" spans="1:16" x14ac:dyDescent="0.25">
      <c r="A11" s="1" t="s">
        <v>65</v>
      </c>
      <c r="B11" s="112" t="s">
        <v>66</v>
      </c>
      <c r="C11" s="113">
        <v>1118066</v>
      </c>
      <c r="D11" s="114">
        <v>4.0612193803045482E-2</v>
      </c>
      <c r="E11" s="113">
        <v>496315</v>
      </c>
      <c r="F11" s="114">
        <f t="shared" si="0"/>
        <v>-0.55609507846585093</v>
      </c>
      <c r="G11" s="113">
        <v>122878</v>
      </c>
      <c r="H11" s="114">
        <f t="shared" si="1"/>
        <v>-0.752419330465531</v>
      </c>
      <c r="I11" s="113">
        <v>1057048</v>
      </c>
      <c r="J11" s="114">
        <f t="shared" si="2"/>
        <v>-5.4574595775204737E-2</v>
      </c>
      <c r="K11" s="113">
        <v>1098201</v>
      </c>
      <c r="L11" s="114">
        <f t="shared" si="3"/>
        <v>3.8932006871968072E-2</v>
      </c>
      <c r="M11" s="113">
        <v>1198797</v>
      </c>
      <c r="N11" s="114">
        <f t="shared" si="4"/>
        <v>9.1600717901367812E-2</v>
      </c>
      <c r="O11" s="114">
        <v>7.2205934175621156E-2</v>
      </c>
    </row>
    <row r="12" spans="1:16" x14ac:dyDescent="0.25">
      <c r="A12" s="1" t="s">
        <v>67</v>
      </c>
      <c r="B12" s="112" t="s">
        <v>68</v>
      </c>
      <c r="C12" s="113">
        <v>1045451</v>
      </c>
      <c r="D12" s="114">
        <v>2.5187150777727485E-2</v>
      </c>
      <c r="E12" s="113">
        <v>0</v>
      </c>
      <c r="F12" s="114">
        <f>IFERROR(E12/C12-1,"-")</f>
        <v>-1</v>
      </c>
      <c r="G12" s="113">
        <v>154899</v>
      </c>
      <c r="H12" s="114" t="str">
        <f t="shared" si="1"/>
        <v>-</v>
      </c>
      <c r="I12" s="113">
        <v>1117075</v>
      </c>
      <c r="J12" s="114">
        <f t="shared" si="2"/>
        <v>6.8510145382232102E-2</v>
      </c>
      <c r="K12" s="113">
        <v>1108018</v>
      </c>
      <c r="L12" s="114">
        <f t="shared" si="3"/>
        <v>-8.107781482890597E-3</v>
      </c>
      <c r="M12" s="113">
        <v>1093882</v>
      </c>
      <c r="N12" s="114">
        <f t="shared" si="4"/>
        <v>-1.2757915485127502E-2</v>
      </c>
      <c r="O12" s="114">
        <v>4.6325461451564909E-2</v>
      </c>
    </row>
    <row r="13" spans="1:16" x14ac:dyDescent="0.25">
      <c r="A13" s="1" t="s">
        <v>69</v>
      </c>
      <c r="B13" s="112" t="s">
        <v>70</v>
      </c>
      <c r="C13" s="113">
        <v>983762</v>
      </c>
      <c r="D13" s="114">
        <v>4.0133050822369176E-2</v>
      </c>
      <c r="E13" s="113">
        <v>0</v>
      </c>
      <c r="F13" s="114">
        <f t="shared" si="0"/>
        <v>-1</v>
      </c>
      <c r="G13" s="113">
        <v>187306</v>
      </c>
      <c r="H13" s="114" t="str">
        <f t="shared" si="1"/>
        <v>-</v>
      </c>
      <c r="I13" s="113">
        <v>995707</v>
      </c>
      <c r="J13" s="114">
        <f t="shared" si="2"/>
        <v>1.2142164466608873E-2</v>
      </c>
      <c r="K13" s="113">
        <v>1038688</v>
      </c>
      <c r="L13" s="114">
        <f t="shared" si="3"/>
        <v>4.3166312981630206E-2</v>
      </c>
      <c r="M13" s="113">
        <v>1088673</v>
      </c>
      <c r="N13" s="114">
        <f t="shared" si="4"/>
        <v>4.8123209279398615E-2</v>
      </c>
      <c r="O13" s="114">
        <v>0.10664266357106689</v>
      </c>
    </row>
    <row r="14" spans="1:16" x14ac:dyDescent="0.25">
      <c r="A14" s="1" t="s">
        <v>71</v>
      </c>
      <c r="B14" s="112" t="s">
        <v>72</v>
      </c>
      <c r="C14" s="113">
        <v>1060003</v>
      </c>
      <c r="D14" s="114">
        <v>7.9954071517208902E-2</v>
      </c>
      <c r="E14" s="113">
        <v>0</v>
      </c>
      <c r="F14" s="114">
        <f t="shared" si="0"/>
        <v>-1</v>
      </c>
      <c r="G14" s="113">
        <v>274949</v>
      </c>
      <c r="H14" s="114" t="str">
        <f t="shared" si="1"/>
        <v>-</v>
      </c>
      <c r="I14" s="113">
        <v>1029864</v>
      </c>
      <c r="J14" s="114">
        <f t="shared" si="2"/>
        <v>-2.8432938397344176E-2</v>
      </c>
      <c r="K14" s="113">
        <v>1069466</v>
      </c>
      <c r="L14" s="114">
        <f t="shared" si="3"/>
        <v>3.8453621060644982E-2</v>
      </c>
      <c r="M14" s="113"/>
      <c r="N14" s="114"/>
      <c r="O14" s="114"/>
    </row>
    <row r="15" spans="1:16" x14ac:dyDescent="0.25">
      <c r="A15" s="1" t="s">
        <v>73</v>
      </c>
      <c r="B15" s="112" t="s">
        <v>74</v>
      </c>
      <c r="C15" s="113">
        <v>1183065</v>
      </c>
      <c r="D15" s="114">
        <v>2.1789787154657514E-2</v>
      </c>
      <c r="E15" s="113">
        <v>0</v>
      </c>
      <c r="F15" s="114">
        <f t="shared" si="0"/>
        <v>-1</v>
      </c>
      <c r="G15" s="113">
        <v>553215</v>
      </c>
      <c r="H15" s="114" t="str">
        <f t="shared" si="1"/>
        <v>-</v>
      </c>
      <c r="I15" s="113">
        <v>1179956</v>
      </c>
      <c r="J15" s="114">
        <f t="shared" si="2"/>
        <v>-2.627919852248195E-3</v>
      </c>
      <c r="K15" s="113">
        <v>1205442</v>
      </c>
      <c r="L15" s="114">
        <f t="shared" si="3"/>
        <v>2.1599110475305938E-2</v>
      </c>
      <c r="M15" s="113"/>
      <c r="N15" s="114"/>
      <c r="O15" s="114"/>
    </row>
    <row r="16" spans="1:16" x14ac:dyDescent="0.25">
      <c r="A16" s="1" t="s">
        <v>75</v>
      </c>
      <c r="B16" s="112" t="s">
        <v>76</v>
      </c>
      <c r="C16" s="113">
        <v>1271850</v>
      </c>
      <c r="D16" s="114">
        <v>2.5039874079309632E-2</v>
      </c>
      <c r="E16" s="113">
        <v>285142</v>
      </c>
      <c r="F16" s="114">
        <f t="shared" si="0"/>
        <v>-0.77580532295475102</v>
      </c>
      <c r="G16" s="113">
        <v>796040</v>
      </c>
      <c r="H16" s="114">
        <f t="shared" si="1"/>
        <v>1.7917318388732633</v>
      </c>
      <c r="I16" s="113">
        <v>1241553</v>
      </c>
      <c r="J16" s="114">
        <f t="shared" si="2"/>
        <v>-2.382120533081733E-2</v>
      </c>
      <c r="K16" s="113">
        <v>1271908</v>
      </c>
      <c r="L16" s="114">
        <f t="shared" si="3"/>
        <v>2.4449218035798692E-2</v>
      </c>
      <c r="M16" s="113"/>
      <c r="N16" s="114"/>
      <c r="O16" s="114"/>
    </row>
    <row r="17" spans="1:16" x14ac:dyDescent="0.25">
      <c r="A17" s="1" t="s">
        <v>77</v>
      </c>
      <c r="B17" s="112" t="s">
        <v>78</v>
      </c>
      <c r="C17" s="113">
        <v>1060717</v>
      </c>
      <c r="D17" s="114">
        <v>5.4685159837262187E-3</v>
      </c>
      <c r="E17" s="113">
        <v>176625</v>
      </c>
      <c r="F17" s="114">
        <f t="shared" si="0"/>
        <v>-0.83348527458313582</v>
      </c>
      <c r="G17" s="113">
        <v>762012</v>
      </c>
      <c r="H17" s="114">
        <f t="shared" si="1"/>
        <v>3.3142929936305734</v>
      </c>
      <c r="I17" s="113">
        <v>1013730</v>
      </c>
      <c r="J17" s="114">
        <f t="shared" si="2"/>
        <v>-4.4297395063904843E-2</v>
      </c>
      <c r="K17" s="113">
        <v>1102818</v>
      </c>
      <c r="L17" s="114">
        <f t="shared" si="3"/>
        <v>8.7881388535408833E-2</v>
      </c>
      <c r="M17" s="113"/>
      <c r="N17" s="114"/>
      <c r="O17" s="114"/>
    </row>
    <row r="18" spans="1:16" x14ac:dyDescent="0.25">
      <c r="A18" s="1" t="s">
        <v>79</v>
      </c>
      <c r="B18" s="112" t="s">
        <v>80</v>
      </c>
      <c r="C18" s="113">
        <v>1159119</v>
      </c>
      <c r="D18" s="114">
        <v>-1.943336003742524E-2</v>
      </c>
      <c r="E18" s="113">
        <v>137871</v>
      </c>
      <c r="F18" s="114">
        <f t="shared" si="0"/>
        <v>-0.88105535324673312</v>
      </c>
      <c r="G18" s="113">
        <v>953288</v>
      </c>
      <c r="H18" s="114">
        <f t="shared" si="1"/>
        <v>5.9143474697362031</v>
      </c>
      <c r="I18" s="113">
        <v>1125132</v>
      </c>
      <c r="J18" s="114">
        <f t="shared" si="2"/>
        <v>-2.9321407034135438E-2</v>
      </c>
      <c r="K18" s="113">
        <v>1207802</v>
      </c>
      <c r="L18" s="114">
        <f t="shared" si="3"/>
        <v>7.3475823281179409E-2</v>
      </c>
      <c r="M18" s="113"/>
      <c r="N18" s="114"/>
      <c r="O18" s="114"/>
    </row>
    <row r="19" spans="1:16" x14ac:dyDescent="0.25">
      <c r="A19" s="1" t="s">
        <v>81</v>
      </c>
      <c r="B19" s="112" t="s">
        <v>82</v>
      </c>
      <c r="C19" s="113">
        <v>1024497</v>
      </c>
      <c r="D19" s="114">
        <v>1.0568336616415985E-2</v>
      </c>
      <c r="E19" s="113">
        <v>156929</v>
      </c>
      <c r="F19" s="114">
        <f t="shared" si="0"/>
        <v>-0.84682336795520141</v>
      </c>
      <c r="G19" s="113">
        <v>927095</v>
      </c>
      <c r="H19" s="114">
        <f t="shared" si="1"/>
        <v>4.9077353452835357</v>
      </c>
      <c r="I19" s="113">
        <v>1064158</v>
      </c>
      <c r="J19" s="114">
        <f t="shared" si="2"/>
        <v>3.8712656064390671E-2</v>
      </c>
      <c r="K19" s="113">
        <v>1149433</v>
      </c>
      <c r="L19" s="114">
        <f t="shared" si="3"/>
        <v>8.0133777127080696E-2</v>
      </c>
      <c r="M19" s="113"/>
      <c r="N19" s="114"/>
      <c r="O19" s="114"/>
    </row>
    <row r="20" spans="1:16" x14ac:dyDescent="0.25">
      <c r="A20" s="1" t="s">
        <v>83</v>
      </c>
      <c r="B20" s="112" t="s">
        <v>84</v>
      </c>
      <c r="C20" s="113">
        <v>1074566</v>
      </c>
      <c r="D20" s="114">
        <v>3.1620663403188587E-2</v>
      </c>
      <c r="E20" s="113">
        <v>196628</v>
      </c>
      <c r="F20" s="114">
        <f t="shared" si="0"/>
        <v>-0.81701635823206764</v>
      </c>
      <c r="G20" s="113">
        <v>829853</v>
      </c>
      <c r="H20" s="114">
        <f t="shared" si="1"/>
        <v>3.220421303171471</v>
      </c>
      <c r="I20" s="113">
        <v>1109322</v>
      </c>
      <c r="J20" s="114">
        <f t="shared" si="2"/>
        <v>3.2344220829618742E-2</v>
      </c>
      <c r="K20" s="113">
        <v>1155840</v>
      </c>
      <c r="L20" s="114">
        <f t="shared" si="3"/>
        <v>4.1933721678647062E-2</v>
      </c>
      <c r="M20" s="113"/>
      <c r="N20" s="114"/>
      <c r="O20" s="114"/>
    </row>
    <row r="21" spans="1:16" ht="15.75" x14ac:dyDescent="0.25">
      <c r="A21" s="1" t="s">
        <v>0</v>
      </c>
      <c r="B21" s="115" t="s">
        <v>26</v>
      </c>
      <c r="C21" s="116">
        <v>13105945</v>
      </c>
      <c r="D21" s="117">
        <v>2.5427677352748645E-2</v>
      </c>
      <c r="E21" s="116">
        <v>3913809</v>
      </c>
      <c r="F21" s="117">
        <f t="shared" si="0"/>
        <v>-0.70137147683741996</v>
      </c>
      <c r="G21" s="116">
        <v>5763674</v>
      </c>
      <c r="H21" s="117">
        <f t="shared" si="1"/>
        <v>0.47265081152401667</v>
      </c>
      <c r="I21" s="116">
        <v>12632387</v>
      </c>
      <c r="J21" s="117">
        <f t="shared" si="2"/>
        <v>-3.6133067855847134E-2</v>
      </c>
      <c r="K21" s="116">
        <v>13590517</v>
      </c>
      <c r="L21" s="117">
        <f t="shared" si="3"/>
        <v>7.5847106330735325E-2</v>
      </c>
      <c r="M21" s="116">
        <v>5660857</v>
      </c>
      <c r="N21" s="117">
        <v>4.2936117121312956E-2</v>
      </c>
      <c r="O21" s="117">
        <v>7.3732845636524713E-2</v>
      </c>
    </row>
    <row r="22" spans="1:16" ht="6" customHeight="1" x14ac:dyDescent="0.25"/>
    <row r="23" spans="1:16" x14ac:dyDescent="0.25">
      <c r="B23" s="103" t="s">
        <v>30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C24" s="118"/>
      <c r="K24" s="118"/>
      <c r="N24" s="77"/>
    </row>
    <row r="26" spans="1:16" ht="48.75" customHeight="1" thickBot="1" x14ac:dyDescent="0.3">
      <c r="B26" s="265" t="s">
        <v>261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85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86</v>
      </c>
    </row>
    <row r="28" spans="1:16" ht="22.5" thickTop="1" thickBot="1" x14ac:dyDescent="0.3">
      <c r="B28" s="119" t="s">
        <v>87</v>
      </c>
      <c r="C28" s="287" t="s">
        <v>88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C7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60</v>
      </c>
      <c r="D30" s="110" t="str">
        <f>CONCATENATE("var. ",RIGHT(C29,2),"/",RIGHT(C29-1,2))</f>
        <v>var. 19/18</v>
      </c>
      <c r="E30" s="111" t="s">
        <v>60</v>
      </c>
      <c r="F30" s="110" t="str">
        <f>CONCATENATE("var. ",RIGHT(E29,2),"/",RIGHT(E29-1,2))</f>
        <v>var. 20/19</v>
      </c>
      <c r="G30" s="111" t="s">
        <v>60</v>
      </c>
      <c r="H30" s="110" t="str">
        <f>CONCATENATE("var. ",RIGHT(G29,2),"/",RIGHT(G29-1,2))</f>
        <v>var. 21/20</v>
      </c>
      <c r="I30" s="111" t="s">
        <v>60</v>
      </c>
      <c r="J30" s="110" t="s">
        <v>127</v>
      </c>
      <c r="K30" s="111" t="s">
        <v>60</v>
      </c>
      <c r="L30" s="110" t="s">
        <v>238</v>
      </c>
      <c r="M30" s="111" t="s">
        <v>60</v>
      </c>
      <c r="N30" s="110" t="s">
        <v>262</v>
      </c>
      <c r="O30" s="110" t="s">
        <v>263</v>
      </c>
    </row>
    <row r="31" spans="1:16" x14ac:dyDescent="0.25">
      <c r="B31" s="112" t="s">
        <v>62</v>
      </c>
      <c r="C31" s="113">
        <v>49730</v>
      </c>
      <c r="D31" s="114">
        <v>0.28348732772415208</v>
      </c>
      <c r="E31" s="113">
        <v>47398</v>
      </c>
      <c r="F31" s="114">
        <f t="shared" ref="F31:F43" si="5">IFERROR(E31/C31-1,"-")</f>
        <v>-4.6893223406394569E-2</v>
      </c>
      <c r="G31" s="113">
        <v>19326</v>
      </c>
      <c r="H31" s="114">
        <f t="shared" ref="H31:H43" si="6">IFERROR(G31/E31-1,"-")</f>
        <v>-0.59226127684712437</v>
      </c>
      <c r="I31" s="113">
        <v>44512</v>
      </c>
      <c r="J31" s="114">
        <f t="shared" ref="J31:J43" si="7">IFERROR(I31/G31-1,"-")</f>
        <v>1.303218462175308</v>
      </c>
      <c r="K31" s="113">
        <v>49718</v>
      </c>
      <c r="L31" s="114">
        <f t="shared" ref="L31:L43" si="8">IFERROR(K31/I31-1,"-")</f>
        <v>0.11695722501797268</v>
      </c>
      <c r="M31" s="113">
        <v>41092</v>
      </c>
      <c r="N31" s="114">
        <f t="shared" ref="N31:N35" si="9">IFERROR(M31/K31-1,"-")</f>
        <v>-0.17349853171889451</v>
      </c>
      <c r="O31" s="114">
        <v>-0.17369796903277701</v>
      </c>
    </row>
    <row r="32" spans="1:16" x14ac:dyDescent="0.25">
      <c r="B32" s="112" t="s">
        <v>64</v>
      </c>
      <c r="C32" s="113">
        <v>38806</v>
      </c>
      <c r="D32" s="114">
        <v>0.40713612299659152</v>
      </c>
      <c r="E32" s="113">
        <v>34168</v>
      </c>
      <c r="F32" s="114">
        <f t="shared" si="5"/>
        <v>-0.11951760037107662</v>
      </c>
      <c r="G32" s="113">
        <v>21953</v>
      </c>
      <c r="H32" s="114">
        <f t="shared" si="6"/>
        <v>-0.35749824397096697</v>
      </c>
      <c r="I32" s="113">
        <v>38037</v>
      </c>
      <c r="J32" s="114">
        <f t="shared" si="7"/>
        <v>0.73265612900286969</v>
      </c>
      <c r="K32" s="113">
        <v>32612</v>
      </c>
      <c r="L32" s="114">
        <f t="shared" si="8"/>
        <v>-0.14262428687856565</v>
      </c>
      <c r="M32" s="113">
        <v>40708</v>
      </c>
      <c r="N32" s="114">
        <f t="shared" si="9"/>
        <v>0.2482521771127193</v>
      </c>
      <c r="O32" s="114">
        <v>4.9013039220739074E-2</v>
      </c>
    </row>
    <row r="33" spans="2:16" x14ac:dyDescent="0.25">
      <c r="B33" s="112" t="s">
        <v>66</v>
      </c>
      <c r="C33" s="113">
        <v>54279</v>
      </c>
      <c r="D33" s="114">
        <v>7.1500483644906021E-2</v>
      </c>
      <c r="E33" s="113">
        <v>13967</v>
      </c>
      <c r="F33" s="114">
        <f t="shared" si="5"/>
        <v>-0.7426813316383869</v>
      </c>
      <c r="G33" s="113">
        <v>35216</v>
      </c>
      <c r="H33" s="114">
        <f t="shared" si="6"/>
        <v>1.5213718049688554</v>
      </c>
      <c r="I33" s="113">
        <v>39226</v>
      </c>
      <c r="J33" s="114">
        <f t="shared" si="7"/>
        <v>0.11386869604725125</v>
      </c>
      <c r="K33" s="113">
        <v>39802</v>
      </c>
      <c r="L33" s="114">
        <f t="shared" si="8"/>
        <v>1.4684138071687114E-2</v>
      </c>
      <c r="M33" s="113">
        <v>49287</v>
      </c>
      <c r="N33" s="114">
        <f t="shared" si="9"/>
        <v>0.23830460780865281</v>
      </c>
      <c r="O33" s="114">
        <v>-9.1969269883380278E-2</v>
      </c>
    </row>
    <row r="34" spans="2:16" x14ac:dyDescent="0.25">
      <c r="B34" s="112" t="s">
        <v>68</v>
      </c>
      <c r="C34" s="113">
        <v>74199</v>
      </c>
      <c r="D34" s="114">
        <v>0.55968721753936057</v>
      </c>
      <c r="E34" s="113">
        <v>0</v>
      </c>
      <c r="F34" s="114">
        <f t="shared" si="5"/>
        <v>-1</v>
      </c>
      <c r="G34" s="113">
        <v>48544</v>
      </c>
      <c r="H34" s="114" t="str">
        <f t="shared" si="6"/>
        <v>-</v>
      </c>
      <c r="I34" s="113">
        <v>70700</v>
      </c>
      <c r="J34" s="114">
        <f t="shared" si="7"/>
        <v>0.45641067897165466</v>
      </c>
      <c r="K34" s="113">
        <v>73095</v>
      </c>
      <c r="L34" s="114">
        <f t="shared" si="8"/>
        <v>3.3875530410183874E-2</v>
      </c>
      <c r="M34" s="113">
        <v>39075</v>
      </c>
      <c r="N34" s="114">
        <f t="shared" si="9"/>
        <v>-0.4654217114713729</v>
      </c>
      <c r="O34" s="114">
        <v>-0.47337565196296449</v>
      </c>
    </row>
    <row r="35" spans="2:16" x14ac:dyDescent="0.25">
      <c r="B35" s="112" t="s">
        <v>70</v>
      </c>
      <c r="C35" s="113">
        <v>79372</v>
      </c>
      <c r="D35" s="114">
        <v>0.32169916573693236</v>
      </c>
      <c r="E35" s="113">
        <v>0</v>
      </c>
      <c r="F35" s="114">
        <f t="shared" si="5"/>
        <v>-1</v>
      </c>
      <c r="G35" s="113">
        <v>59583</v>
      </c>
      <c r="H35" s="114" t="str">
        <f t="shared" si="6"/>
        <v>-</v>
      </c>
      <c r="I35" s="113">
        <v>79634</v>
      </c>
      <c r="J35" s="114">
        <f t="shared" si="7"/>
        <v>0.33652216236174737</v>
      </c>
      <c r="K35" s="113">
        <v>56792</v>
      </c>
      <c r="L35" s="114">
        <f t="shared" si="8"/>
        <v>-0.2868372805585554</v>
      </c>
      <c r="M35" s="113">
        <v>58856</v>
      </c>
      <c r="N35" s="114">
        <f t="shared" si="9"/>
        <v>3.634314692210161E-2</v>
      </c>
      <c r="O35" s="114">
        <v>-0.25847906062591341</v>
      </c>
    </row>
    <row r="36" spans="2:16" x14ac:dyDescent="0.25">
      <c r="B36" s="112" t="s">
        <v>72</v>
      </c>
      <c r="C36" s="113">
        <v>104444</v>
      </c>
      <c r="D36" s="114">
        <v>0.25121594748065257</v>
      </c>
      <c r="E36" s="113">
        <v>0</v>
      </c>
      <c r="F36" s="114">
        <f t="shared" si="5"/>
        <v>-1</v>
      </c>
      <c r="G36" s="113">
        <v>87510</v>
      </c>
      <c r="H36" s="114" t="str">
        <f t="shared" si="6"/>
        <v>-</v>
      </c>
      <c r="I36" s="113">
        <v>87469</v>
      </c>
      <c r="J36" s="114">
        <f t="shared" si="7"/>
        <v>-4.6851788367041625E-4</v>
      </c>
      <c r="K36" s="113">
        <v>83729</v>
      </c>
      <c r="L36" s="114">
        <f t="shared" si="8"/>
        <v>-4.2758005693445678E-2</v>
      </c>
      <c r="M36" s="113"/>
      <c r="N36" s="114"/>
      <c r="O36" s="114"/>
    </row>
    <row r="37" spans="2:16" x14ac:dyDescent="0.25">
      <c r="B37" s="112" t="s">
        <v>74</v>
      </c>
      <c r="C37" s="113">
        <v>132915</v>
      </c>
      <c r="D37" s="114">
        <v>0.10940004006410264</v>
      </c>
      <c r="E37" s="113">
        <v>0</v>
      </c>
      <c r="F37" s="114">
        <f t="shared" si="5"/>
        <v>-1</v>
      </c>
      <c r="G37" s="113">
        <v>162890</v>
      </c>
      <c r="H37" s="114" t="str">
        <f t="shared" si="6"/>
        <v>-</v>
      </c>
      <c r="I37" s="113">
        <v>131999</v>
      </c>
      <c r="J37" s="114">
        <f t="shared" si="7"/>
        <v>-0.1896433175762785</v>
      </c>
      <c r="K37" s="113">
        <v>108487</v>
      </c>
      <c r="L37" s="114">
        <f t="shared" si="8"/>
        <v>-0.17812256153455708</v>
      </c>
      <c r="M37" s="113"/>
      <c r="N37" s="114"/>
      <c r="O37" s="114"/>
    </row>
    <row r="38" spans="2:16" x14ac:dyDescent="0.25">
      <c r="B38" s="112" t="s">
        <v>76</v>
      </c>
      <c r="C38" s="113">
        <v>192488</v>
      </c>
      <c r="D38" s="114">
        <v>0.2203407023260826</v>
      </c>
      <c r="E38" s="113">
        <v>115637</v>
      </c>
      <c r="F38" s="114">
        <f t="shared" si="5"/>
        <v>-0.39925086239142182</v>
      </c>
      <c r="G38" s="113">
        <v>207618</v>
      </c>
      <c r="H38" s="114">
        <f t="shared" si="6"/>
        <v>0.79542879874088745</v>
      </c>
      <c r="I38" s="113">
        <v>165148</v>
      </c>
      <c r="J38" s="114">
        <f t="shared" si="7"/>
        <v>-0.20455837162481094</v>
      </c>
      <c r="K38" s="113">
        <v>131486</v>
      </c>
      <c r="L38" s="114">
        <f t="shared" si="8"/>
        <v>-0.20382929251338189</v>
      </c>
      <c r="M38" s="113"/>
      <c r="N38" s="114"/>
      <c r="O38" s="114"/>
    </row>
    <row r="39" spans="2:16" x14ac:dyDescent="0.25">
      <c r="B39" s="112" t="s">
        <v>78</v>
      </c>
      <c r="C39" s="113">
        <v>109655</v>
      </c>
      <c r="D39" s="114">
        <v>5.5847094506764172E-2</v>
      </c>
      <c r="E39" s="113">
        <v>76690</v>
      </c>
      <c r="F39" s="114">
        <f t="shared" si="5"/>
        <v>-0.30062468651680274</v>
      </c>
      <c r="G39" s="113">
        <v>114059</v>
      </c>
      <c r="H39" s="114">
        <f t="shared" si="6"/>
        <v>0.48727343851871163</v>
      </c>
      <c r="I39" s="113">
        <v>90471</v>
      </c>
      <c r="J39" s="114">
        <f t="shared" si="7"/>
        <v>-0.20680524991451787</v>
      </c>
      <c r="K39" s="113">
        <v>81203</v>
      </c>
      <c r="L39" s="114">
        <f t="shared" si="8"/>
        <v>-0.10244166639033503</v>
      </c>
      <c r="M39" s="113"/>
      <c r="N39" s="114"/>
      <c r="O39" s="114"/>
    </row>
    <row r="40" spans="2:16" x14ac:dyDescent="0.25">
      <c r="B40" s="112" t="s">
        <v>80</v>
      </c>
      <c r="C40" s="113">
        <v>76048</v>
      </c>
      <c r="D40" s="114">
        <v>-5.1802626759458459E-3</v>
      </c>
      <c r="E40" s="113">
        <v>41506</v>
      </c>
      <c r="F40" s="114">
        <f t="shared" si="5"/>
        <v>-0.4542131285503892</v>
      </c>
      <c r="G40" s="113">
        <v>70918</v>
      </c>
      <c r="H40" s="114">
        <f t="shared" si="6"/>
        <v>0.70862044041825278</v>
      </c>
      <c r="I40" s="113">
        <v>58177</v>
      </c>
      <c r="J40" s="114">
        <f t="shared" si="7"/>
        <v>-0.17965819679065964</v>
      </c>
      <c r="K40" s="113">
        <v>58380</v>
      </c>
      <c r="L40" s="114">
        <f t="shared" si="8"/>
        <v>3.4893514619178667E-3</v>
      </c>
      <c r="M40" s="113"/>
      <c r="N40" s="114"/>
      <c r="O40" s="114"/>
    </row>
    <row r="41" spans="2:16" x14ac:dyDescent="0.25">
      <c r="B41" s="112" t="s">
        <v>82</v>
      </c>
      <c r="C41" s="113">
        <v>45987</v>
      </c>
      <c r="D41" s="114">
        <v>-0.12934739393021455</v>
      </c>
      <c r="E41" s="113">
        <v>17324</v>
      </c>
      <c r="F41" s="114">
        <f t="shared" si="5"/>
        <v>-0.62328484136821283</v>
      </c>
      <c r="G41" s="113">
        <v>38501</v>
      </c>
      <c r="H41" s="114">
        <f t="shared" si="6"/>
        <v>1.2224082198106672</v>
      </c>
      <c r="I41" s="113">
        <v>48949</v>
      </c>
      <c r="J41" s="114">
        <f t="shared" si="7"/>
        <v>0.27136957481623858</v>
      </c>
      <c r="K41" s="113">
        <v>43524</v>
      </c>
      <c r="L41" s="114">
        <f t="shared" si="8"/>
        <v>-0.11082963901203291</v>
      </c>
      <c r="M41" s="113"/>
      <c r="N41" s="114"/>
      <c r="O41" s="114"/>
    </row>
    <row r="42" spans="2:16" x14ac:dyDescent="0.25">
      <c r="B42" s="112" t="s">
        <v>84</v>
      </c>
      <c r="C42" s="113">
        <v>55656</v>
      </c>
      <c r="D42" s="114">
        <v>-0.11579950750655332</v>
      </c>
      <c r="E42" s="113">
        <v>21994</v>
      </c>
      <c r="F42" s="114">
        <f t="shared" si="5"/>
        <v>-0.60482248095443436</v>
      </c>
      <c r="G42" s="113">
        <v>59976</v>
      </c>
      <c r="H42" s="114">
        <f t="shared" si="6"/>
        <v>1.726925525143221</v>
      </c>
      <c r="I42" s="113">
        <v>69802</v>
      </c>
      <c r="J42" s="114">
        <f t="shared" si="7"/>
        <v>0.16383219954648531</v>
      </c>
      <c r="K42" s="113">
        <v>58414</v>
      </c>
      <c r="L42" s="114">
        <f t="shared" si="8"/>
        <v>-0.16314718775966308</v>
      </c>
      <c r="M42" s="113"/>
      <c r="N42" s="114"/>
      <c r="O42" s="114"/>
    </row>
    <row r="43" spans="2:16" ht="15.75" x14ac:dyDescent="0.25">
      <c r="B43" s="115" t="s">
        <v>26</v>
      </c>
      <c r="C43" s="116">
        <v>1013579</v>
      </c>
      <c r="D43" s="117">
        <v>0.14959310864991471</v>
      </c>
      <c r="E43" s="116">
        <v>419753</v>
      </c>
      <c r="F43" s="117">
        <f t="shared" si="5"/>
        <v>-0.58587046495635764</v>
      </c>
      <c r="G43" s="116">
        <v>926094</v>
      </c>
      <c r="H43" s="117">
        <f t="shared" si="6"/>
        <v>1.2062832189406629</v>
      </c>
      <c r="I43" s="116">
        <v>924124</v>
      </c>
      <c r="J43" s="117">
        <f t="shared" si="7"/>
        <v>-2.1272138681386332E-3</v>
      </c>
      <c r="K43" s="116">
        <v>817242</v>
      </c>
      <c r="L43" s="117">
        <f t="shared" si="8"/>
        <v>-0.11565763901814041</v>
      </c>
      <c r="M43" s="116">
        <v>229018</v>
      </c>
      <c r="N43" s="117">
        <v>-9.1266928287152993E-2</v>
      </c>
      <c r="O43" s="117">
        <v>-0.22729818547434766</v>
      </c>
    </row>
    <row r="44" spans="2:16" ht="6" customHeight="1" x14ac:dyDescent="0.25"/>
    <row r="45" spans="2:16" x14ac:dyDescent="0.25">
      <c r="B45" s="103" t="s">
        <v>30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</row>
    <row r="48" spans="2:16" ht="48.75" customHeight="1" thickBot="1" x14ac:dyDescent="0.3">
      <c r="B48" s="265" t="s">
        <v>264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89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90</v>
      </c>
    </row>
    <row r="50" spans="1:16" ht="22.5" thickTop="1" thickBot="1" x14ac:dyDescent="0.3">
      <c r="B50" s="107"/>
      <c r="C50" s="287" t="s">
        <v>91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C7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60</v>
      </c>
      <c r="D52" s="110" t="str">
        <f>CONCATENATE("var. ",RIGHT(C51,2),"/",RIGHT(C51-1,2))</f>
        <v>var. 19/18</v>
      </c>
      <c r="E52" s="111" t="s">
        <v>60</v>
      </c>
      <c r="F52" s="110" t="str">
        <f>CONCATENATE("var. ",RIGHT(E51,2),"/",RIGHT(E51-1,2))</f>
        <v>var. 20/19</v>
      </c>
      <c r="G52" s="111" t="s">
        <v>60</v>
      </c>
      <c r="H52" s="110" t="str">
        <f>CONCATENATE("var. ",RIGHT(G51,2),"/",RIGHT(G51-1,2))</f>
        <v>var. 21/20</v>
      </c>
      <c r="I52" s="111" t="s">
        <v>60</v>
      </c>
      <c r="J52" s="110" t="s">
        <v>127</v>
      </c>
      <c r="K52" s="111" t="s">
        <v>60</v>
      </c>
      <c r="L52" s="110" t="s">
        <v>238</v>
      </c>
      <c r="M52" s="111" t="s">
        <v>60</v>
      </c>
      <c r="N52" s="110" t="s">
        <v>262</v>
      </c>
      <c r="O52" s="110" t="s">
        <v>263</v>
      </c>
    </row>
    <row r="53" spans="1:16" x14ac:dyDescent="0.25">
      <c r="A53" s="1">
        <v>1</v>
      </c>
      <c r="B53" s="112" t="s">
        <v>62</v>
      </c>
      <c r="C53" s="113">
        <v>32515</v>
      </c>
      <c r="D53" s="114">
        <v>0.26262037899968926</v>
      </c>
      <c r="E53" s="113">
        <v>30767</v>
      </c>
      <c r="F53" s="114">
        <f t="shared" ref="F53:F65" si="10">IFERROR(E53/C53-1,"-")</f>
        <v>-5.3759803167768738E-2</v>
      </c>
      <c r="G53" s="113">
        <v>9569</v>
      </c>
      <c r="H53" s="114">
        <f t="shared" ref="H53:H65" si="11">IFERROR(G53/E53-1,"-")</f>
        <v>-0.6889849514089772</v>
      </c>
      <c r="I53" s="113">
        <v>30162</v>
      </c>
      <c r="J53" s="114">
        <f t="shared" ref="J53:J65" si="12">IFERROR(I53/G53-1,"-")</f>
        <v>2.1520535061134916</v>
      </c>
      <c r="K53" s="113">
        <v>32270</v>
      </c>
      <c r="L53" s="114">
        <f>IFERROR(K53/I53-1,"-")</f>
        <v>6.9889264637623461E-2</v>
      </c>
      <c r="M53" s="113">
        <v>31109</v>
      </c>
      <c r="N53" s="114">
        <f t="shared" ref="N53:N57" si="13">IFERROR(M53/K53-1,"-")</f>
        <v>-3.597768825534553E-2</v>
      </c>
      <c r="O53" s="114">
        <v>-4.3241580808857427E-2</v>
      </c>
    </row>
    <row r="54" spans="1:16" x14ac:dyDescent="0.25">
      <c r="A54" s="1">
        <v>2</v>
      </c>
      <c r="B54" s="112" t="s">
        <v>64</v>
      </c>
      <c r="C54" s="113">
        <v>25675</v>
      </c>
      <c r="D54" s="114">
        <v>0.46504992867332384</v>
      </c>
      <c r="E54" s="113">
        <v>20181</v>
      </c>
      <c r="F54" s="114">
        <f t="shared" si="10"/>
        <v>-0.21398247322297959</v>
      </c>
      <c r="G54" s="113">
        <v>9899</v>
      </c>
      <c r="H54" s="114">
        <f t="shared" si="11"/>
        <v>-0.50948912343293196</v>
      </c>
      <c r="I54" s="113">
        <v>26209</v>
      </c>
      <c r="J54" s="114">
        <f t="shared" si="12"/>
        <v>1.6476411758763509</v>
      </c>
      <c r="K54" s="113">
        <v>22101</v>
      </c>
      <c r="L54" s="114">
        <f t="shared" ref="L54:L65" si="14">IFERROR(K54/I54-1,"-")</f>
        <v>-0.15674005112747524</v>
      </c>
      <c r="M54" s="113">
        <v>24748</v>
      </c>
      <c r="N54" s="114">
        <f t="shared" si="13"/>
        <v>0.11976833627437666</v>
      </c>
      <c r="O54" s="114">
        <v>-3.610516066212266E-2</v>
      </c>
    </row>
    <row r="55" spans="1:16" x14ac:dyDescent="0.25">
      <c r="A55" s="1">
        <v>3</v>
      </c>
      <c r="B55" s="112" t="s">
        <v>66</v>
      </c>
      <c r="C55" s="113">
        <v>28454</v>
      </c>
      <c r="D55" s="114">
        <v>-3.6209057345120699E-2</v>
      </c>
      <c r="E55" s="113">
        <v>8492</v>
      </c>
      <c r="F55" s="114">
        <f t="shared" si="10"/>
        <v>-0.70155338440992487</v>
      </c>
      <c r="G55" s="113">
        <v>15470</v>
      </c>
      <c r="H55" s="114">
        <f t="shared" si="11"/>
        <v>0.82171455487517653</v>
      </c>
      <c r="I55" s="113">
        <v>27580</v>
      </c>
      <c r="J55" s="114">
        <f t="shared" si="12"/>
        <v>0.7828054298642535</v>
      </c>
      <c r="K55" s="113">
        <v>26189</v>
      </c>
      <c r="L55" s="114">
        <f t="shared" si="14"/>
        <v>-5.0435097897026826E-2</v>
      </c>
      <c r="M55" s="113">
        <v>33643</v>
      </c>
      <c r="N55" s="114">
        <f t="shared" si="13"/>
        <v>0.28462331513230743</v>
      </c>
      <c r="O55" s="114">
        <v>0.18236451816967736</v>
      </c>
    </row>
    <row r="56" spans="1:16" x14ac:dyDescent="0.25">
      <c r="A56" s="1">
        <v>4</v>
      </c>
      <c r="B56" s="112" t="s">
        <v>68</v>
      </c>
      <c r="C56" s="113">
        <v>47066</v>
      </c>
      <c r="D56" s="114">
        <v>0.66440342315581025</v>
      </c>
      <c r="E56" s="113">
        <v>0</v>
      </c>
      <c r="F56" s="114">
        <f t="shared" si="10"/>
        <v>-1</v>
      </c>
      <c r="G56" s="113">
        <v>21241</v>
      </c>
      <c r="H56" s="114" t="str">
        <f t="shared" si="11"/>
        <v>-</v>
      </c>
      <c r="I56" s="113">
        <v>45950</v>
      </c>
      <c r="J56" s="114">
        <f t="shared" si="12"/>
        <v>1.1632691492867568</v>
      </c>
      <c r="K56" s="113">
        <v>47885</v>
      </c>
      <c r="L56" s="114">
        <f t="shared" si="14"/>
        <v>4.2110990206746468E-2</v>
      </c>
      <c r="M56" s="113">
        <v>25316</v>
      </c>
      <c r="N56" s="114">
        <f t="shared" si="13"/>
        <v>-0.47131669625143569</v>
      </c>
      <c r="O56" s="114">
        <v>-0.46211702715335912</v>
      </c>
    </row>
    <row r="57" spans="1:16" x14ac:dyDescent="0.25">
      <c r="A57" s="1">
        <v>5</v>
      </c>
      <c r="B57" s="112" t="s">
        <v>70</v>
      </c>
      <c r="C57" s="113">
        <v>44206</v>
      </c>
      <c r="D57" s="114">
        <v>0.17422370972454648</v>
      </c>
      <c r="E57" s="113">
        <v>0</v>
      </c>
      <c r="F57" s="114">
        <f t="shared" si="10"/>
        <v>-1</v>
      </c>
      <c r="G57" s="113">
        <v>28919</v>
      </c>
      <c r="H57" s="114" t="str">
        <f t="shared" si="11"/>
        <v>-</v>
      </c>
      <c r="I57" s="113">
        <v>53768</v>
      </c>
      <c r="J57" s="114">
        <f t="shared" si="12"/>
        <v>0.85926207683529854</v>
      </c>
      <c r="K57" s="113">
        <v>37828</v>
      </c>
      <c r="L57" s="114">
        <f t="shared" si="14"/>
        <v>-0.29645886028864754</v>
      </c>
      <c r="M57" s="113">
        <v>40404</v>
      </c>
      <c r="N57" s="114">
        <f t="shared" si="13"/>
        <v>6.8097705403404873E-2</v>
      </c>
      <c r="O57" s="114">
        <v>-8.6006424467266918E-2</v>
      </c>
    </row>
    <row r="58" spans="1:16" x14ac:dyDescent="0.25">
      <c r="A58" s="1">
        <v>6</v>
      </c>
      <c r="B58" s="112" t="s">
        <v>72</v>
      </c>
      <c r="C58" s="113">
        <v>59890</v>
      </c>
      <c r="D58" s="114">
        <v>0.16968087184094371</v>
      </c>
      <c r="E58" s="113">
        <v>0</v>
      </c>
      <c r="F58" s="114">
        <f t="shared" si="10"/>
        <v>-1</v>
      </c>
      <c r="G58" s="113">
        <v>46951</v>
      </c>
      <c r="H58" s="114" t="str">
        <f t="shared" si="11"/>
        <v>-</v>
      </c>
      <c r="I58" s="113">
        <v>59477</v>
      </c>
      <c r="J58" s="114">
        <f t="shared" si="12"/>
        <v>0.26678877979169768</v>
      </c>
      <c r="K58" s="113">
        <v>57202</v>
      </c>
      <c r="L58" s="114">
        <f t="shared" si="14"/>
        <v>-3.8250079862804154E-2</v>
      </c>
      <c r="M58" s="113"/>
      <c r="N58" s="114"/>
      <c r="O58" s="114"/>
    </row>
    <row r="59" spans="1:16" x14ac:dyDescent="0.25">
      <c r="A59" s="1">
        <v>7</v>
      </c>
      <c r="B59" s="112" t="s">
        <v>74</v>
      </c>
      <c r="C59" s="113">
        <v>78337</v>
      </c>
      <c r="D59" s="114">
        <v>-1.1894550958627681E-2</v>
      </c>
      <c r="E59" s="113">
        <v>0</v>
      </c>
      <c r="F59" s="114">
        <f t="shared" si="10"/>
        <v>-1</v>
      </c>
      <c r="G59" s="113">
        <v>107391</v>
      </c>
      <c r="H59" s="114" t="str">
        <f t="shared" si="11"/>
        <v>-</v>
      </c>
      <c r="I59" s="113">
        <v>95238</v>
      </c>
      <c r="J59" s="114">
        <f t="shared" si="12"/>
        <v>-0.11316590775763335</v>
      </c>
      <c r="K59" s="113">
        <v>76008</v>
      </c>
      <c r="L59" s="114">
        <f t="shared" si="14"/>
        <v>-0.20191520191520196</v>
      </c>
      <c r="M59" s="113"/>
      <c r="N59" s="114"/>
      <c r="O59" s="114"/>
    </row>
    <row r="60" spans="1:16" x14ac:dyDescent="0.25">
      <c r="A60" s="1">
        <v>8</v>
      </c>
      <c r="B60" s="112" t="s">
        <v>76</v>
      </c>
      <c r="C60" s="113">
        <v>113973</v>
      </c>
      <c r="D60" s="114">
        <v>0.14227727833067738</v>
      </c>
      <c r="E60" s="113">
        <v>60233</v>
      </c>
      <c r="F60" s="114">
        <f t="shared" si="10"/>
        <v>-0.4715151834206347</v>
      </c>
      <c r="G60" s="113">
        <v>144260</v>
      </c>
      <c r="H60" s="114">
        <f t="shared" si="11"/>
        <v>1.3950326233128019</v>
      </c>
      <c r="I60" s="113">
        <v>115097</v>
      </c>
      <c r="J60" s="114">
        <f t="shared" si="12"/>
        <v>-0.20215582975183699</v>
      </c>
      <c r="K60" s="113">
        <v>89047</v>
      </c>
      <c r="L60" s="114">
        <f t="shared" si="14"/>
        <v>-0.22633083399219789</v>
      </c>
      <c r="M60" s="113"/>
      <c r="N60" s="114"/>
      <c r="O60" s="114"/>
    </row>
    <row r="61" spans="1:16" x14ac:dyDescent="0.25">
      <c r="A61" s="1">
        <v>9</v>
      </c>
      <c r="B61" s="112" t="s">
        <v>78</v>
      </c>
      <c r="C61" s="113">
        <v>62330</v>
      </c>
      <c r="D61" s="114">
        <v>-5.061459491569309E-2</v>
      </c>
      <c r="E61" s="113">
        <v>36380</v>
      </c>
      <c r="F61" s="114">
        <f t="shared" si="10"/>
        <v>-0.41633242419380712</v>
      </c>
      <c r="G61" s="113">
        <v>78666</v>
      </c>
      <c r="H61" s="114">
        <f t="shared" si="11"/>
        <v>1.1623419461242439</v>
      </c>
      <c r="I61" s="113">
        <v>63414</v>
      </c>
      <c r="J61" s="114">
        <f t="shared" si="12"/>
        <v>-0.19388299900846617</v>
      </c>
      <c r="K61" s="113">
        <v>57144</v>
      </c>
      <c r="L61" s="114">
        <f t="shared" si="14"/>
        <v>-9.8874065663733579E-2</v>
      </c>
      <c r="M61" s="113"/>
      <c r="N61" s="114"/>
      <c r="O61" s="114"/>
    </row>
    <row r="62" spans="1:16" x14ac:dyDescent="0.25">
      <c r="A62" s="1">
        <v>10</v>
      </c>
      <c r="B62" s="112" t="s">
        <v>80</v>
      </c>
      <c r="C62" s="113">
        <v>46379</v>
      </c>
      <c r="D62" s="114">
        <v>-2.3949323400046296E-2</v>
      </c>
      <c r="E62" s="113">
        <v>19194</v>
      </c>
      <c r="F62" s="114">
        <f t="shared" si="10"/>
        <v>-0.58614890359861138</v>
      </c>
      <c r="G62" s="113">
        <v>50943</v>
      </c>
      <c r="H62" s="114">
        <f t="shared" si="11"/>
        <v>1.6541106595811192</v>
      </c>
      <c r="I62" s="113">
        <v>42541</v>
      </c>
      <c r="J62" s="114">
        <f t="shared" si="12"/>
        <v>-0.16492943093261092</v>
      </c>
      <c r="K62" s="113">
        <v>42102</v>
      </c>
      <c r="L62" s="114">
        <f t="shared" si="14"/>
        <v>-1.0319456524294224E-2</v>
      </c>
      <c r="M62" s="113"/>
      <c r="N62" s="114"/>
      <c r="O62" s="114"/>
    </row>
    <row r="63" spans="1:16" x14ac:dyDescent="0.25">
      <c r="A63" s="1">
        <v>11</v>
      </c>
      <c r="B63" s="112" t="s">
        <v>82</v>
      </c>
      <c r="C63" s="113">
        <v>29955</v>
      </c>
      <c r="D63" s="114">
        <v>-0.14080426801284995</v>
      </c>
      <c r="E63" s="113">
        <v>8529</v>
      </c>
      <c r="F63" s="114">
        <f t="shared" si="10"/>
        <v>-0.71527290936404608</v>
      </c>
      <c r="G63" s="113">
        <v>28449</v>
      </c>
      <c r="H63" s="114">
        <f t="shared" si="11"/>
        <v>2.3355610270840663</v>
      </c>
      <c r="I63" s="113">
        <v>32686</v>
      </c>
      <c r="J63" s="114">
        <f t="shared" si="12"/>
        <v>0.14893317867060363</v>
      </c>
      <c r="K63" s="113">
        <v>32224</v>
      </c>
      <c r="L63" s="114">
        <f t="shared" si="14"/>
        <v>-1.4134491831365059E-2</v>
      </c>
      <c r="M63" s="113"/>
      <c r="N63" s="114"/>
      <c r="O63" s="114"/>
    </row>
    <row r="64" spans="1:16" x14ac:dyDescent="0.25">
      <c r="A64" s="1">
        <v>12</v>
      </c>
      <c r="B64" s="112" t="s">
        <v>84</v>
      </c>
      <c r="C64" s="113">
        <v>35447</v>
      </c>
      <c r="D64" s="114">
        <v>-0.15117337164750955</v>
      </c>
      <c r="E64" s="113">
        <v>13051</v>
      </c>
      <c r="F64" s="114">
        <f t="shared" si="10"/>
        <v>-0.63181651479673873</v>
      </c>
      <c r="G64" s="113">
        <v>42442</v>
      </c>
      <c r="H64" s="114">
        <f t="shared" si="11"/>
        <v>2.2520113401271935</v>
      </c>
      <c r="I64" s="113">
        <v>45431</v>
      </c>
      <c r="J64" s="114">
        <f t="shared" si="12"/>
        <v>7.0425521888695108E-2</v>
      </c>
      <c r="K64" s="113">
        <v>40736</v>
      </c>
      <c r="L64" s="114">
        <f t="shared" si="14"/>
        <v>-0.10334353194954982</v>
      </c>
      <c r="M64" s="113"/>
      <c r="N64" s="114"/>
      <c r="O64" s="114"/>
    </row>
    <row r="65" spans="1:16" ht="15.75" x14ac:dyDescent="0.25">
      <c r="B65" s="115" t="s">
        <v>26</v>
      </c>
      <c r="C65" s="116">
        <v>604227</v>
      </c>
      <c r="D65" s="117">
        <v>8.1336416251176713E-2</v>
      </c>
      <c r="E65" s="116">
        <v>222316</v>
      </c>
      <c r="F65" s="117">
        <f t="shared" si="10"/>
        <v>-0.6320654323623407</v>
      </c>
      <c r="G65" s="116">
        <v>584200</v>
      </c>
      <c r="H65" s="117">
        <f t="shared" si="11"/>
        <v>1.6277910721675455</v>
      </c>
      <c r="I65" s="116">
        <v>637553</v>
      </c>
      <c r="J65" s="117">
        <f t="shared" si="12"/>
        <v>9.1326600479287867E-2</v>
      </c>
      <c r="K65" s="116">
        <v>560736</v>
      </c>
      <c r="L65" s="117">
        <f t="shared" si="14"/>
        <v>-0.12048723792374905</v>
      </c>
      <c r="M65" s="116">
        <v>155220</v>
      </c>
      <c r="N65" s="117">
        <v>-6.6475013983027909E-2</v>
      </c>
      <c r="O65" s="117">
        <v>-0.12756581757683405</v>
      </c>
    </row>
    <row r="66" spans="1:16" ht="6" customHeight="1" x14ac:dyDescent="0.25"/>
    <row r="67" spans="1:16" x14ac:dyDescent="0.25">
      <c r="B67" s="103" t="s">
        <v>30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</row>
    <row r="70" spans="1:16" ht="48.75" customHeight="1" thickBot="1" x14ac:dyDescent="0.3">
      <c r="B70" s="265" t="s">
        <v>265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92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93</v>
      </c>
    </row>
    <row r="72" spans="1:16" ht="22.5" thickTop="1" thickBot="1" x14ac:dyDescent="0.3">
      <c r="B72" s="107"/>
      <c r="C72" s="287" t="s">
        <v>94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C7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60</v>
      </c>
      <c r="D74" s="110" t="str">
        <f>CONCATENATE("var. ",RIGHT(C73,2),"/",RIGHT(C73-1,2))</f>
        <v>var. 19/18</v>
      </c>
      <c r="E74" s="111" t="s">
        <v>60</v>
      </c>
      <c r="F74" s="110" t="str">
        <f>CONCATENATE("var. ",RIGHT(E73,2),"/",RIGHT(E73-1,2))</f>
        <v>var. 20/19</v>
      </c>
      <c r="G74" s="111" t="s">
        <v>60</v>
      </c>
      <c r="H74" s="110" t="str">
        <f>CONCATENATE("var. ",RIGHT(G73,2),"/",RIGHT(G73-1,2))</f>
        <v>var. 21/20</v>
      </c>
      <c r="I74" s="111" t="s">
        <v>60</v>
      </c>
      <c r="J74" s="110" t="s">
        <v>127</v>
      </c>
      <c r="K74" s="111" t="s">
        <v>60</v>
      </c>
      <c r="L74" s="110" t="s">
        <v>238</v>
      </c>
      <c r="M74" s="111" t="s">
        <v>60</v>
      </c>
      <c r="N74" s="110" t="s">
        <v>262</v>
      </c>
      <c r="O74" s="110" t="s">
        <v>263</v>
      </c>
    </row>
    <row r="75" spans="1:16" x14ac:dyDescent="0.25">
      <c r="A75" s="1">
        <v>1</v>
      </c>
      <c r="B75" s="112" t="s">
        <v>62</v>
      </c>
      <c r="C75" s="113">
        <v>17215</v>
      </c>
      <c r="D75" s="114">
        <v>0.32484223487763586</v>
      </c>
      <c r="E75" s="113">
        <v>16631</v>
      </c>
      <c r="F75" s="114">
        <f t="shared" ref="F75:F87" si="15">IFERROR(E75/C75-1,"-")</f>
        <v>-3.3923903572465886E-2</v>
      </c>
      <c r="G75" s="113">
        <v>9757</v>
      </c>
      <c r="H75" s="114">
        <f t="shared" ref="H75:H87" si="16">IFERROR(G75/E75-1,"-")</f>
        <v>-0.41332451446094642</v>
      </c>
      <c r="I75" s="113">
        <v>14350</v>
      </c>
      <c r="J75" s="114">
        <f t="shared" ref="J75:J87" si="17">IFERROR(I75/G75-1,"-")</f>
        <v>0.47073895664651011</v>
      </c>
      <c r="K75" s="113">
        <v>17448</v>
      </c>
      <c r="L75" s="114">
        <f>IFERROR(K75/I75-1,"-")</f>
        <v>0.21588850174216034</v>
      </c>
      <c r="M75" s="113">
        <v>9983</v>
      </c>
      <c r="N75" s="114">
        <f t="shared" ref="N75:N79" si="18">IFERROR(M75/K75-1,"-")</f>
        <v>-0.42784273269142592</v>
      </c>
      <c r="O75" s="114">
        <v>-0.42009875108916639</v>
      </c>
    </row>
    <row r="76" spans="1:16" x14ac:dyDescent="0.25">
      <c r="A76" s="1">
        <v>2</v>
      </c>
      <c r="B76" s="112" t="s">
        <v>64</v>
      </c>
      <c r="C76" s="113">
        <v>13131</v>
      </c>
      <c r="D76" s="114">
        <v>0.3061772605192481</v>
      </c>
      <c r="E76" s="113">
        <v>13987</v>
      </c>
      <c r="F76" s="114">
        <f t="shared" si="15"/>
        <v>6.518924682050109E-2</v>
      </c>
      <c r="G76" s="113">
        <v>12054</v>
      </c>
      <c r="H76" s="114">
        <f t="shared" si="16"/>
        <v>-0.13819975691713737</v>
      </c>
      <c r="I76" s="113">
        <v>11828</v>
      </c>
      <c r="J76" s="114">
        <f t="shared" si="17"/>
        <v>-1.8748962999834085E-2</v>
      </c>
      <c r="K76" s="113">
        <v>10511</v>
      </c>
      <c r="L76" s="114">
        <f t="shared" ref="L76:L87" si="19">IFERROR(K76/I76-1,"-")</f>
        <v>-0.11134595874196818</v>
      </c>
      <c r="M76" s="113">
        <v>15960</v>
      </c>
      <c r="N76" s="114">
        <f t="shared" si="18"/>
        <v>0.51840928551041765</v>
      </c>
      <c r="O76" s="114">
        <v>0.21544436828878233</v>
      </c>
    </row>
    <row r="77" spans="1:16" x14ac:dyDescent="0.25">
      <c r="A77" s="1">
        <v>3</v>
      </c>
      <c r="B77" s="112" t="s">
        <v>66</v>
      </c>
      <c r="C77" s="113">
        <v>25825</v>
      </c>
      <c r="D77" s="114">
        <v>0.22196460679473828</v>
      </c>
      <c r="E77" s="113">
        <v>5475</v>
      </c>
      <c r="F77" s="114">
        <f t="shared" si="15"/>
        <v>-0.78799612778315586</v>
      </c>
      <c r="G77" s="113">
        <v>19746</v>
      </c>
      <c r="H77" s="114">
        <f t="shared" si="16"/>
        <v>2.6065753424657534</v>
      </c>
      <c r="I77" s="113">
        <v>11646</v>
      </c>
      <c r="J77" s="114">
        <f t="shared" si="17"/>
        <v>-0.4102096627164995</v>
      </c>
      <c r="K77" s="113">
        <v>13613</v>
      </c>
      <c r="L77" s="114">
        <f t="shared" si="19"/>
        <v>0.16889919285591626</v>
      </c>
      <c r="M77" s="113">
        <v>15644</v>
      </c>
      <c r="N77" s="114">
        <f t="shared" si="18"/>
        <v>0.14919562183207224</v>
      </c>
      <c r="O77" s="114">
        <v>-0.3942303969022265</v>
      </c>
    </row>
    <row r="78" spans="1:16" x14ac:dyDescent="0.25">
      <c r="A78" s="1">
        <v>4</v>
      </c>
      <c r="B78" s="112" t="s">
        <v>68</v>
      </c>
      <c r="C78" s="113">
        <v>27133</v>
      </c>
      <c r="D78" s="114">
        <v>0.40621922777921737</v>
      </c>
      <c r="E78" s="113">
        <v>0</v>
      </c>
      <c r="F78" s="114">
        <f t="shared" si="15"/>
        <v>-1</v>
      </c>
      <c r="G78" s="113">
        <v>27303</v>
      </c>
      <c r="H78" s="114" t="str">
        <f t="shared" si="16"/>
        <v>-</v>
      </c>
      <c r="I78" s="113">
        <v>24750</v>
      </c>
      <c r="J78" s="114">
        <f t="shared" si="17"/>
        <v>-9.3506208108999012E-2</v>
      </c>
      <c r="K78" s="113">
        <v>25210</v>
      </c>
      <c r="L78" s="114">
        <f t="shared" si="19"/>
        <v>1.8585858585858483E-2</v>
      </c>
      <c r="M78" s="113">
        <v>13759</v>
      </c>
      <c r="N78" s="114">
        <f t="shared" si="18"/>
        <v>-0.4542245140817136</v>
      </c>
      <c r="O78" s="114">
        <v>-0.49290531824715289</v>
      </c>
    </row>
    <row r="79" spans="1:16" x14ac:dyDescent="0.25">
      <c r="A79" s="1">
        <v>5</v>
      </c>
      <c r="B79" s="112" t="s">
        <v>70</v>
      </c>
      <c r="C79" s="113">
        <v>35166</v>
      </c>
      <c r="D79" s="114">
        <v>0.56949031509417125</v>
      </c>
      <c r="E79" s="113">
        <v>0</v>
      </c>
      <c r="F79" s="114">
        <f t="shared" si="15"/>
        <v>-1</v>
      </c>
      <c r="G79" s="113">
        <v>30664</v>
      </c>
      <c r="H79" s="114" t="str">
        <f t="shared" si="16"/>
        <v>-</v>
      </c>
      <c r="I79" s="113">
        <v>25866</v>
      </c>
      <c r="J79" s="114">
        <f t="shared" si="17"/>
        <v>-0.15647012783720327</v>
      </c>
      <c r="K79" s="113">
        <v>18964</v>
      </c>
      <c r="L79" s="114">
        <f t="shared" si="19"/>
        <v>-0.26683677414366347</v>
      </c>
      <c r="M79" s="113">
        <v>18452</v>
      </c>
      <c r="N79" s="114">
        <f t="shared" si="18"/>
        <v>-2.6998523518245054E-2</v>
      </c>
      <c r="O79" s="114">
        <v>-0.47528863106409602</v>
      </c>
    </row>
    <row r="80" spans="1:16" x14ac:dyDescent="0.25">
      <c r="A80" s="1">
        <v>6</v>
      </c>
      <c r="B80" s="112" t="s">
        <v>72</v>
      </c>
      <c r="C80" s="113">
        <v>44554</v>
      </c>
      <c r="D80" s="114">
        <v>0.38057759048091233</v>
      </c>
      <c r="E80" s="113">
        <v>0</v>
      </c>
      <c r="F80" s="114">
        <f t="shared" si="15"/>
        <v>-1</v>
      </c>
      <c r="G80" s="113">
        <v>40559</v>
      </c>
      <c r="H80" s="114" t="str">
        <f t="shared" si="16"/>
        <v>-</v>
      </c>
      <c r="I80" s="113">
        <v>27992</v>
      </c>
      <c r="J80" s="114">
        <f t="shared" si="17"/>
        <v>-0.30984491728099806</v>
      </c>
      <c r="K80" s="113">
        <v>26527</v>
      </c>
      <c r="L80" s="114">
        <f t="shared" si="19"/>
        <v>-5.2336381823378075E-2</v>
      </c>
      <c r="M80" s="113"/>
      <c r="N80" s="114"/>
      <c r="O80" s="114"/>
    </row>
    <row r="81" spans="1:16" x14ac:dyDescent="0.25">
      <c r="A81" s="1">
        <v>7</v>
      </c>
      <c r="B81" s="112" t="s">
        <v>74</v>
      </c>
      <c r="C81" s="113">
        <v>54578</v>
      </c>
      <c r="D81" s="114">
        <v>0.34667390446111335</v>
      </c>
      <c r="E81" s="113">
        <v>0</v>
      </c>
      <c r="F81" s="114">
        <f t="shared" si="15"/>
        <v>-1</v>
      </c>
      <c r="G81" s="113">
        <v>55499</v>
      </c>
      <c r="H81" s="114" t="str">
        <f t="shared" si="16"/>
        <v>-</v>
      </c>
      <c r="I81" s="113">
        <v>36761</v>
      </c>
      <c r="J81" s="114">
        <f t="shared" si="17"/>
        <v>-0.33762770500369377</v>
      </c>
      <c r="K81" s="113">
        <v>32479</v>
      </c>
      <c r="L81" s="114">
        <f t="shared" si="19"/>
        <v>-0.11648214139985313</v>
      </c>
      <c r="M81" s="113"/>
      <c r="N81" s="114"/>
      <c r="O81" s="114"/>
    </row>
    <row r="82" spans="1:16" x14ac:dyDescent="0.25">
      <c r="A82" s="1">
        <v>8</v>
      </c>
      <c r="B82" s="112" t="s">
        <v>76</v>
      </c>
      <c r="C82" s="113">
        <v>78515</v>
      </c>
      <c r="D82" s="114">
        <v>0.3547346262682034</v>
      </c>
      <c r="E82" s="113">
        <v>55404</v>
      </c>
      <c r="F82" s="114">
        <f t="shared" si="15"/>
        <v>-0.2943513978220722</v>
      </c>
      <c r="G82" s="113">
        <v>63358</v>
      </c>
      <c r="H82" s="114">
        <f t="shared" si="16"/>
        <v>0.14356364161432378</v>
      </c>
      <c r="I82" s="113">
        <v>50051</v>
      </c>
      <c r="J82" s="114">
        <f t="shared" si="17"/>
        <v>-0.21002872565421893</v>
      </c>
      <c r="K82" s="113">
        <v>42439</v>
      </c>
      <c r="L82" s="114">
        <f t="shared" si="19"/>
        <v>-0.15208487342910226</v>
      </c>
      <c r="M82" s="113"/>
      <c r="N82" s="114"/>
      <c r="O82" s="114"/>
    </row>
    <row r="83" spans="1:16" x14ac:dyDescent="0.25">
      <c r="A83" s="1">
        <v>9</v>
      </c>
      <c r="B83" s="112" t="s">
        <v>78</v>
      </c>
      <c r="C83" s="113">
        <v>47325</v>
      </c>
      <c r="D83" s="114">
        <v>0.23880948641432376</v>
      </c>
      <c r="E83" s="113">
        <v>40310</v>
      </c>
      <c r="F83" s="114">
        <f t="shared" si="15"/>
        <v>-0.1482303222398309</v>
      </c>
      <c r="G83" s="113">
        <v>35393</v>
      </c>
      <c r="H83" s="114">
        <f t="shared" si="16"/>
        <v>-0.12197965765318775</v>
      </c>
      <c r="I83" s="113">
        <v>27057</v>
      </c>
      <c r="J83" s="114">
        <f t="shared" si="17"/>
        <v>-0.23552679908456475</v>
      </c>
      <c r="K83" s="113">
        <v>24059</v>
      </c>
      <c r="L83" s="114">
        <f t="shared" si="19"/>
        <v>-0.11080311934065123</v>
      </c>
      <c r="M83" s="113"/>
      <c r="N83" s="114"/>
      <c r="O83" s="114"/>
    </row>
    <row r="84" spans="1:16" x14ac:dyDescent="0.25">
      <c r="A84" s="1">
        <v>10</v>
      </c>
      <c r="B84" s="112" t="s">
        <v>80</v>
      </c>
      <c r="C84" s="113">
        <v>29669</v>
      </c>
      <c r="D84" s="114">
        <v>2.5650776091540761E-2</v>
      </c>
      <c r="E84" s="113">
        <v>22312</v>
      </c>
      <c r="F84" s="114">
        <f t="shared" si="15"/>
        <v>-0.24796926084465265</v>
      </c>
      <c r="G84" s="113">
        <v>19975</v>
      </c>
      <c r="H84" s="114">
        <f t="shared" si="16"/>
        <v>-0.10474184295446398</v>
      </c>
      <c r="I84" s="113">
        <v>15636</v>
      </c>
      <c r="J84" s="114">
        <f t="shared" si="17"/>
        <v>-0.21722152690863583</v>
      </c>
      <c r="K84" s="113">
        <v>16278</v>
      </c>
      <c r="L84" s="114">
        <f t="shared" si="19"/>
        <v>4.1059094397544182E-2</v>
      </c>
      <c r="M84" s="113"/>
      <c r="N84" s="114"/>
      <c r="O84" s="114"/>
    </row>
    <row r="85" spans="1:16" x14ac:dyDescent="0.25">
      <c r="A85" s="1">
        <v>11</v>
      </c>
      <c r="B85" s="112" t="s">
        <v>82</v>
      </c>
      <c r="C85" s="113">
        <v>16032</v>
      </c>
      <c r="D85" s="114">
        <v>-0.10710108604845447</v>
      </c>
      <c r="E85" s="113">
        <v>8795</v>
      </c>
      <c r="F85" s="114">
        <f t="shared" si="15"/>
        <v>-0.45140968063872255</v>
      </c>
      <c r="G85" s="113">
        <v>10052</v>
      </c>
      <c r="H85" s="114">
        <f t="shared" si="16"/>
        <v>0.14292211483797623</v>
      </c>
      <c r="I85" s="113">
        <v>16263</v>
      </c>
      <c r="J85" s="114">
        <f t="shared" si="17"/>
        <v>0.6178869876641464</v>
      </c>
      <c r="K85" s="113">
        <v>11300</v>
      </c>
      <c r="L85" s="114">
        <f t="shared" si="19"/>
        <v>-0.30517124761729075</v>
      </c>
      <c r="M85" s="113"/>
      <c r="N85" s="114"/>
      <c r="O85" s="114"/>
    </row>
    <row r="86" spans="1:16" x14ac:dyDescent="0.25">
      <c r="A86" s="1">
        <v>12</v>
      </c>
      <c r="B86" s="112" t="s">
        <v>84</v>
      </c>
      <c r="C86" s="113">
        <v>20209</v>
      </c>
      <c r="D86" s="114">
        <v>-4.6070332782629175E-2</v>
      </c>
      <c r="E86" s="113">
        <v>8943</v>
      </c>
      <c r="F86" s="114">
        <f t="shared" si="15"/>
        <v>-0.55747439259735754</v>
      </c>
      <c r="G86" s="113">
        <v>17534</v>
      </c>
      <c r="H86" s="114">
        <f t="shared" si="16"/>
        <v>0.96063960639606405</v>
      </c>
      <c r="I86" s="113">
        <v>24371</v>
      </c>
      <c r="J86" s="114">
        <f t="shared" si="17"/>
        <v>0.38992813961446338</v>
      </c>
      <c r="K86" s="113">
        <v>17678</v>
      </c>
      <c r="L86" s="114">
        <f t="shared" si="19"/>
        <v>-0.27462968281974476</v>
      </c>
      <c r="M86" s="113"/>
      <c r="N86" s="114"/>
      <c r="O86" s="114"/>
    </row>
    <row r="87" spans="1:16" ht="15.75" x14ac:dyDescent="0.25">
      <c r="B87" s="115" t="s">
        <v>26</v>
      </c>
      <c r="C87" s="116">
        <v>409352</v>
      </c>
      <c r="D87" s="117">
        <v>0.26770865914953834</v>
      </c>
      <c r="E87" s="116">
        <v>197437</v>
      </c>
      <c r="F87" s="117">
        <f t="shared" si="15"/>
        <v>-0.51768404698157089</v>
      </c>
      <c r="G87" s="116">
        <v>341894</v>
      </c>
      <c r="H87" s="117">
        <f t="shared" si="16"/>
        <v>0.73166123877490041</v>
      </c>
      <c r="I87" s="116">
        <v>286571</v>
      </c>
      <c r="J87" s="117">
        <f t="shared" si="17"/>
        <v>-0.16181331055824322</v>
      </c>
      <c r="K87" s="116">
        <v>256506</v>
      </c>
      <c r="L87" s="117">
        <f t="shared" si="19"/>
        <v>-0.10491291861353735</v>
      </c>
      <c r="M87" s="116">
        <v>73798</v>
      </c>
      <c r="N87" s="117">
        <v>-0.13934177687588922</v>
      </c>
      <c r="O87" s="117">
        <v>-0.37707436481809742</v>
      </c>
    </row>
    <row r="88" spans="1:16" ht="6" customHeight="1" x14ac:dyDescent="0.25"/>
    <row r="89" spans="1:16" x14ac:dyDescent="0.25">
      <c r="B89" s="103" t="s">
        <v>30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</row>
    <row r="92" spans="1:16" ht="48.75" customHeight="1" thickBot="1" x14ac:dyDescent="0.3">
      <c r="B92" s="265" t="s">
        <v>266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95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96</v>
      </c>
    </row>
    <row r="94" spans="1:16" ht="22.5" thickTop="1" thickBot="1" x14ac:dyDescent="0.3">
      <c r="B94" s="119" t="s">
        <v>97</v>
      </c>
      <c r="C94" s="287" t="s">
        <v>98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C7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60</v>
      </c>
      <c r="D96" s="110" t="str">
        <f>CONCATENATE("var. ",RIGHT(C95,2),"/",RIGHT(C95-1,2))</f>
        <v>var. 19/18</v>
      </c>
      <c r="E96" s="111" t="s">
        <v>60</v>
      </c>
      <c r="F96" s="110" t="str">
        <f>CONCATENATE("var. ",RIGHT(E95,2),"/",RIGHT(E95-1,2))</f>
        <v>var. 20/19</v>
      </c>
      <c r="G96" s="111" t="s">
        <v>60</v>
      </c>
      <c r="H96" s="110" t="str">
        <f>CONCATENATE("var. ",RIGHT(G95,2),"/",RIGHT(G95-1,2))</f>
        <v>var. 21/20</v>
      </c>
      <c r="I96" s="111" t="s">
        <v>60</v>
      </c>
      <c r="J96" s="110" t="s">
        <v>127</v>
      </c>
      <c r="K96" s="111" t="s">
        <v>60</v>
      </c>
      <c r="L96" s="110" t="s">
        <v>238</v>
      </c>
      <c r="M96" s="111" t="s">
        <v>60</v>
      </c>
      <c r="N96" s="110" t="s">
        <v>262</v>
      </c>
      <c r="O96" s="110" t="s">
        <v>263</v>
      </c>
    </row>
    <row r="97" spans="2:15" x14ac:dyDescent="0.25">
      <c r="B97" s="112" t="s">
        <v>62</v>
      </c>
      <c r="C97" s="113">
        <v>1059399</v>
      </c>
      <c r="D97" s="114">
        <v>3.9082852076206098E-2</v>
      </c>
      <c r="E97" s="113">
        <v>1106899</v>
      </c>
      <c r="F97" s="114">
        <f t="shared" ref="F97:F109" si="20">IFERROR(E97/C97-1,"-")</f>
        <v>4.4836742341648472E-2</v>
      </c>
      <c r="G97" s="113">
        <v>79086</v>
      </c>
      <c r="H97" s="114">
        <f t="shared" ref="H97:H109" si="21">IFERROR(G97/E97-1,"-")</f>
        <v>-0.92855174681700858</v>
      </c>
      <c r="I97" s="113">
        <v>741846</v>
      </c>
      <c r="J97" s="114">
        <f t="shared" ref="J97:J109" si="22">IFERROR(I97/G97-1,"-")</f>
        <v>8.3802442910249599</v>
      </c>
      <c r="K97" s="113">
        <v>1055839</v>
      </c>
      <c r="L97" s="114">
        <f t="shared" ref="L97:L109" si="23">IFERROR(K97/I97-1,"-")</f>
        <v>0.42325900523828386</v>
      </c>
      <c r="M97" s="113">
        <v>1124089</v>
      </c>
      <c r="N97" s="114">
        <f t="shared" ref="N97:N101" si="24">IFERROR(M97/K97-1,"-")</f>
        <v>6.4640537051577018E-2</v>
      </c>
      <c r="O97" s="114">
        <v>6.1062923412236625E-2</v>
      </c>
    </row>
    <row r="98" spans="2:15" x14ac:dyDescent="0.25">
      <c r="B98" s="112" t="s">
        <v>64</v>
      </c>
      <c r="C98" s="113">
        <v>976914</v>
      </c>
      <c r="D98" s="114">
        <v>-5.6693035204644637E-3</v>
      </c>
      <c r="E98" s="113">
        <v>1081526</v>
      </c>
      <c r="F98" s="114">
        <f t="shared" si="20"/>
        <v>0.10708414456134308</v>
      </c>
      <c r="G98" s="113">
        <v>81774</v>
      </c>
      <c r="H98" s="114">
        <f t="shared" si="21"/>
        <v>-0.92439016722667788</v>
      </c>
      <c r="I98" s="113">
        <v>874447</v>
      </c>
      <c r="J98" s="114">
        <f t="shared" si="22"/>
        <v>9.6934600239684983</v>
      </c>
      <c r="K98" s="113">
        <v>1044732</v>
      </c>
      <c r="L98" s="114">
        <f t="shared" si="23"/>
        <v>0.19473450077591892</v>
      </c>
      <c r="M98" s="113">
        <v>1073616</v>
      </c>
      <c r="N98" s="114">
        <f t="shared" si="24"/>
        <v>2.7647281790928124E-2</v>
      </c>
      <c r="O98" s="114">
        <v>9.8987218936364973E-2</v>
      </c>
    </row>
    <row r="99" spans="2:15" x14ac:dyDescent="0.25">
      <c r="B99" s="112" t="s">
        <v>66</v>
      </c>
      <c r="C99" s="113">
        <v>1063787</v>
      </c>
      <c r="D99" s="114">
        <v>3.908382123398324E-2</v>
      </c>
      <c r="E99" s="113">
        <v>482348</v>
      </c>
      <c r="F99" s="114">
        <f t="shared" si="20"/>
        <v>-0.54657464323215077</v>
      </c>
      <c r="G99" s="113">
        <v>87662</v>
      </c>
      <c r="H99" s="114">
        <f t="shared" si="21"/>
        <v>-0.81825984558866216</v>
      </c>
      <c r="I99" s="113">
        <v>1017822</v>
      </c>
      <c r="J99" s="114">
        <f t="shared" si="22"/>
        <v>10.610754945130159</v>
      </c>
      <c r="K99" s="113">
        <v>1058399</v>
      </c>
      <c r="L99" s="114">
        <f t="shared" si="23"/>
        <v>3.9866499250360121E-2</v>
      </c>
      <c r="M99" s="113">
        <v>1149510</v>
      </c>
      <c r="N99" s="114">
        <f t="shared" si="24"/>
        <v>8.6083792596175934E-2</v>
      </c>
      <c r="O99" s="114">
        <v>8.0582861042671095E-2</v>
      </c>
    </row>
    <row r="100" spans="2:15" x14ac:dyDescent="0.25">
      <c r="B100" s="112" t="s">
        <v>68</v>
      </c>
      <c r="C100" s="113">
        <v>971252</v>
      </c>
      <c r="D100" s="114">
        <v>-9.6791480703939392E-4</v>
      </c>
      <c r="E100" s="113">
        <v>0</v>
      </c>
      <c r="F100" s="114">
        <f t="shared" si="20"/>
        <v>-1</v>
      </c>
      <c r="G100" s="113">
        <v>106355</v>
      </c>
      <c r="H100" s="114" t="str">
        <f t="shared" si="21"/>
        <v>-</v>
      </c>
      <c r="I100" s="113">
        <v>1046375</v>
      </c>
      <c r="J100" s="114">
        <f t="shared" si="22"/>
        <v>8.8385125287950732</v>
      </c>
      <c r="K100" s="113">
        <v>1034923</v>
      </c>
      <c r="L100" s="114">
        <f t="shared" si="23"/>
        <v>-1.0944451081113415E-2</v>
      </c>
      <c r="M100" s="113">
        <v>1054807</v>
      </c>
      <c r="N100" s="114">
        <f t="shared" si="24"/>
        <v>1.9213023577599575E-2</v>
      </c>
      <c r="O100" s="114">
        <v>8.6028136878997463E-2</v>
      </c>
    </row>
    <row r="101" spans="2:15" x14ac:dyDescent="0.25">
      <c r="B101" s="112" t="s">
        <v>70</v>
      </c>
      <c r="C101" s="113">
        <v>904390</v>
      </c>
      <c r="D101" s="114">
        <v>2.1043159985142612E-2</v>
      </c>
      <c r="E101" s="113">
        <v>0</v>
      </c>
      <c r="F101" s="114">
        <f t="shared" si="20"/>
        <v>-1</v>
      </c>
      <c r="G101" s="113">
        <v>127723</v>
      </c>
      <c r="H101" s="114" t="str">
        <f t="shared" si="21"/>
        <v>-</v>
      </c>
      <c r="I101" s="113">
        <v>916073</v>
      </c>
      <c r="J101" s="114">
        <f t="shared" si="22"/>
        <v>6.1723417082279619</v>
      </c>
      <c r="K101" s="113">
        <v>981896</v>
      </c>
      <c r="L101" s="114">
        <f t="shared" si="23"/>
        <v>7.1853443994092103E-2</v>
      </c>
      <c r="M101" s="113">
        <v>1029817</v>
      </c>
      <c r="N101" s="114">
        <f t="shared" si="24"/>
        <v>4.8804557712833097E-2</v>
      </c>
      <c r="O101" s="114">
        <v>0.13868684969979772</v>
      </c>
    </row>
    <row r="102" spans="2:15" x14ac:dyDescent="0.25">
      <c r="B102" s="112" t="s">
        <v>72</v>
      </c>
      <c r="C102" s="113">
        <v>955559</v>
      </c>
      <c r="D102" s="114">
        <v>6.403526744553778E-2</v>
      </c>
      <c r="E102" s="113">
        <v>0</v>
      </c>
      <c r="F102" s="114">
        <f t="shared" si="20"/>
        <v>-1</v>
      </c>
      <c r="G102" s="113">
        <v>187439</v>
      </c>
      <c r="H102" s="114" t="str">
        <f t="shared" si="21"/>
        <v>-</v>
      </c>
      <c r="I102" s="113">
        <v>942395</v>
      </c>
      <c r="J102" s="114">
        <f t="shared" si="22"/>
        <v>4.0277423588474113</v>
      </c>
      <c r="K102" s="113">
        <v>985737</v>
      </c>
      <c r="L102" s="114">
        <f t="shared" si="23"/>
        <v>4.5991330599164826E-2</v>
      </c>
      <c r="M102" s="113"/>
      <c r="N102" s="114"/>
      <c r="O102" s="114"/>
    </row>
    <row r="103" spans="2:15" x14ac:dyDescent="0.25">
      <c r="B103" s="112" t="s">
        <v>74</v>
      </c>
      <c r="C103" s="113">
        <v>1050150</v>
      </c>
      <c r="D103" s="114">
        <v>1.1677912349185249E-2</v>
      </c>
      <c r="E103" s="113">
        <v>0</v>
      </c>
      <c r="F103" s="114">
        <f t="shared" si="20"/>
        <v>-1</v>
      </c>
      <c r="G103" s="113">
        <v>390325</v>
      </c>
      <c r="H103" s="114" t="str">
        <f t="shared" si="21"/>
        <v>-</v>
      </c>
      <c r="I103" s="113">
        <v>1047957</v>
      </c>
      <c r="J103" s="114">
        <f t="shared" si="22"/>
        <v>1.6848318708768333</v>
      </c>
      <c r="K103" s="113">
        <v>1096955</v>
      </c>
      <c r="L103" s="114">
        <f t="shared" si="23"/>
        <v>4.6755735206692739E-2</v>
      </c>
      <c r="M103" s="113"/>
      <c r="N103" s="114"/>
      <c r="O103" s="114"/>
    </row>
    <row r="104" spans="2:15" x14ac:dyDescent="0.25">
      <c r="B104" s="112" t="s">
        <v>76</v>
      </c>
      <c r="C104" s="113">
        <v>1079362</v>
      </c>
      <c r="D104" s="114">
        <v>-3.4033579305811079E-3</v>
      </c>
      <c r="E104" s="113">
        <v>169505</v>
      </c>
      <c r="F104" s="114">
        <f t="shared" si="20"/>
        <v>-0.84295815491003023</v>
      </c>
      <c r="G104" s="113">
        <v>588422</v>
      </c>
      <c r="H104" s="114">
        <f t="shared" si="21"/>
        <v>2.4714138226011033</v>
      </c>
      <c r="I104" s="113">
        <v>1076405</v>
      </c>
      <c r="J104" s="114">
        <f t="shared" si="22"/>
        <v>0.82930787767962455</v>
      </c>
      <c r="K104" s="113">
        <v>1140422</v>
      </c>
      <c r="L104" s="114">
        <f t="shared" si="23"/>
        <v>5.9472967888480666E-2</v>
      </c>
      <c r="M104" s="113"/>
      <c r="N104" s="114"/>
      <c r="O104" s="114"/>
    </row>
    <row r="105" spans="2:15" x14ac:dyDescent="0.25">
      <c r="B105" s="112" t="s">
        <v>78</v>
      </c>
      <c r="C105" s="113">
        <v>951062</v>
      </c>
      <c r="D105" s="114">
        <v>-3.2594078602232734E-5</v>
      </c>
      <c r="E105" s="113">
        <v>99935</v>
      </c>
      <c r="F105" s="114">
        <f t="shared" si="20"/>
        <v>-0.8949227284866812</v>
      </c>
      <c r="G105" s="113">
        <v>647953</v>
      </c>
      <c r="H105" s="114">
        <f t="shared" si="21"/>
        <v>5.4837444338820234</v>
      </c>
      <c r="I105" s="113">
        <v>923259</v>
      </c>
      <c r="J105" s="114">
        <f t="shared" si="22"/>
        <v>0.42488575560264397</v>
      </c>
      <c r="K105" s="113">
        <v>1021615</v>
      </c>
      <c r="L105" s="114">
        <f t="shared" si="23"/>
        <v>0.1065313200304574</v>
      </c>
      <c r="M105" s="113"/>
      <c r="N105" s="114"/>
      <c r="O105" s="114"/>
    </row>
    <row r="106" spans="2:15" x14ac:dyDescent="0.25">
      <c r="B106" s="112" t="s">
        <v>80</v>
      </c>
      <c r="C106" s="113">
        <v>1083071</v>
      </c>
      <c r="D106" s="114">
        <v>-2.041881359963893E-2</v>
      </c>
      <c r="E106" s="113">
        <v>96365</v>
      </c>
      <c r="F106" s="114">
        <f t="shared" si="20"/>
        <v>-0.91102614694696837</v>
      </c>
      <c r="G106" s="113">
        <v>882370</v>
      </c>
      <c r="H106" s="114">
        <f t="shared" si="21"/>
        <v>8.1565402376381471</v>
      </c>
      <c r="I106" s="113">
        <v>1066955</v>
      </c>
      <c r="J106" s="114">
        <f t="shared" si="22"/>
        <v>0.20919228894908026</v>
      </c>
      <c r="K106" s="113">
        <v>1149422</v>
      </c>
      <c r="L106" s="114">
        <f t="shared" si="23"/>
        <v>7.7291919528002628E-2</v>
      </c>
      <c r="M106" s="113"/>
      <c r="N106" s="114"/>
      <c r="O106" s="114"/>
    </row>
    <row r="107" spans="2:15" x14ac:dyDescent="0.25">
      <c r="B107" s="112" t="s">
        <v>82</v>
      </c>
      <c r="C107" s="113">
        <v>978510</v>
      </c>
      <c r="D107" s="114">
        <v>1.8258748506707834E-2</v>
      </c>
      <c r="E107" s="113">
        <v>139605</v>
      </c>
      <c r="F107" s="114">
        <f t="shared" si="20"/>
        <v>-0.857329000214612</v>
      </c>
      <c r="G107" s="113">
        <v>888594</v>
      </c>
      <c r="H107" s="114">
        <f t="shared" si="21"/>
        <v>5.3650585580745673</v>
      </c>
      <c r="I107" s="113">
        <v>1015209</v>
      </c>
      <c r="J107" s="114">
        <f t="shared" si="22"/>
        <v>0.14248914577411065</v>
      </c>
      <c r="K107" s="113">
        <v>1105909</v>
      </c>
      <c r="L107" s="114">
        <f t="shared" si="23"/>
        <v>8.9341209544044675E-2</v>
      </c>
      <c r="M107" s="113"/>
      <c r="N107" s="114"/>
      <c r="O107" s="114"/>
    </row>
    <row r="108" spans="2:15" x14ac:dyDescent="0.25">
      <c r="B108" s="112" t="s">
        <v>84</v>
      </c>
      <c r="C108" s="113">
        <v>1018910</v>
      </c>
      <c r="D108" s="114">
        <v>4.1102133068487978E-2</v>
      </c>
      <c r="E108" s="113">
        <v>174634</v>
      </c>
      <c r="F108" s="114">
        <f t="shared" si="20"/>
        <v>-0.82860704085738679</v>
      </c>
      <c r="G108" s="113">
        <v>769877</v>
      </c>
      <c r="H108" s="114">
        <f t="shared" si="21"/>
        <v>3.4085172417742253</v>
      </c>
      <c r="I108" s="113">
        <v>1039520</v>
      </c>
      <c r="J108" s="114">
        <f t="shared" si="22"/>
        <v>0.3502416619797708</v>
      </c>
      <c r="K108" s="113">
        <v>1097426</v>
      </c>
      <c r="L108" s="114">
        <f t="shared" si="23"/>
        <v>5.5704555948899559E-2</v>
      </c>
      <c r="M108" s="113"/>
      <c r="N108" s="114"/>
      <c r="O108" s="114"/>
    </row>
    <row r="109" spans="2:15" ht="15.75" x14ac:dyDescent="0.25">
      <c r="B109" s="115" t="s">
        <v>26</v>
      </c>
      <c r="C109" s="116">
        <v>12092366</v>
      </c>
      <c r="D109" s="117">
        <v>1.6227550093409038E-2</v>
      </c>
      <c r="E109" s="116">
        <v>3494056</v>
      </c>
      <c r="F109" s="117">
        <f t="shared" si="20"/>
        <v>-0.71105274187036682</v>
      </c>
      <c r="G109" s="116">
        <v>4837580</v>
      </c>
      <c r="H109" s="117">
        <f t="shared" si="21"/>
        <v>0.38451701976156083</v>
      </c>
      <c r="I109" s="116">
        <v>11708263</v>
      </c>
      <c r="J109" s="117">
        <f t="shared" si="22"/>
        <v>1.4202727396756227</v>
      </c>
      <c r="K109" s="116">
        <v>12773275</v>
      </c>
      <c r="L109" s="117">
        <f t="shared" si="23"/>
        <v>9.0962425425530569E-2</v>
      </c>
      <c r="M109" s="116">
        <v>5431839</v>
      </c>
      <c r="N109" s="117">
        <v>4.947071837742989E-2</v>
      </c>
      <c r="O109" s="117">
        <v>9.1664117633108777E-2</v>
      </c>
    </row>
    <row r="110" spans="2:15" ht="6" customHeight="1" x14ac:dyDescent="0.25"/>
    <row r="111" spans="2:15" x14ac:dyDescent="0.25">
      <c r="B111" s="103" t="s">
        <v>30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</row>
    <row r="114" spans="1:16" ht="48.75" customHeight="1" thickBot="1" x14ac:dyDescent="0.3">
      <c r="B114" s="265" t="s">
        <v>267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1" t="s">
        <v>99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100</v>
      </c>
    </row>
    <row r="116" spans="1:16" ht="22.5" thickTop="1" thickBot="1" x14ac:dyDescent="0.3">
      <c r="B116" s="119" t="str">
        <f>C116</f>
        <v>Reino Unido</v>
      </c>
      <c r="C116" s="287" t="s">
        <v>101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C7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60</v>
      </c>
      <c r="D118" s="110" t="str">
        <f>CONCATENATE("var. ",RIGHT(C117,2),"/",RIGHT(C117-1,2))</f>
        <v>var. 19/18</v>
      </c>
      <c r="E118" s="111" t="s">
        <v>60</v>
      </c>
      <c r="F118" s="110" t="str">
        <f>CONCATENATE("var. ",RIGHT(E117,2),"/",RIGHT(E117-1,2))</f>
        <v>var. 20/19</v>
      </c>
      <c r="G118" s="111" t="s">
        <v>60</v>
      </c>
      <c r="H118" s="110" t="str">
        <f>CONCATENATE("var. ",RIGHT(G117,2),"/",RIGHT(G117-1,2))</f>
        <v>var. 21/20</v>
      </c>
      <c r="I118" s="111" t="s">
        <v>60</v>
      </c>
      <c r="J118" s="110" t="s">
        <v>127</v>
      </c>
      <c r="K118" s="111" t="s">
        <v>60</v>
      </c>
      <c r="L118" s="110" t="s">
        <v>238</v>
      </c>
      <c r="M118" s="111" t="s">
        <v>60</v>
      </c>
      <c r="N118" s="110" t="s">
        <v>262</v>
      </c>
      <c r="O118" s="110" t="s">
        <v>263</v>
      </c>
    </row>
    <row r="119" spans="1:16" x14ac:dyDescent="0.25">
      <c r="B119" s="112" t="s">
        <v>62</v>
      </c>
      <c r="C119" s="113">
        <v>453772</v>
      </c>
      <c r="D119" s="114">
        <v>9.8381131271664035E-2</v>
      </c>
      <c r="E119" s="113">
        <v>467841</v>
      </c>
      <c r="F119" s="114">
        <f t="shared" ref="F119:F131" si="25">IFERROR(E119/C119-1,"-")</f>
        <v>3.1004557354795015E-2</v>
      </c>
      <c r="G119" s="113">
        <v>9246</v>
      </c>
      <c r="H119" s="114">
        <f t="shared" ref="H119:H131" si="26">IFERROR(G119/E119-1,"-")</f>
        <v>-0.98023687534867621</v>
      </c>
      <c r="I119" s="113">
        <v>287804</v>
      </c>
      <c r="J119" s="114">
        <f t="shared" ref="J119:J131" si="27">IFERROR(I119/G119-1,"-")</f>
        <v>30.127406446030715</v>
      </c>
      <c r="K119" s="113">
        <v>463889</v>
      </c>
      <c r="L119" s="114">
        <f t="shared" ref="L119:L131" si="28">IFERROR(K119/I119-1,"-")</f>
        <v>0.61182262928937758</v>
      </c>
      <c r="M119" s="113">
        <v>507267</v>
      </c>
      <c r="N119" s="114">
        <f t="shared" ref="N119:N123" si="29">IFERROR(M119/K119-1,"-")</f>
        <v>9.3509438680373869E-2</v>
      </c>
      <c r="O119" s="114">
        <v>0.11788960094496792</v>
      </c>
    </row>
    <row r="120" spans="1:16" x14ac:dyDescent="0.25">
      <c r="B120" s="112" t="s">
        <v>64</v>
      </c>
      <c r="C120" s="113">
        <v>421449</v>
      </c>
      <c r="D120" s="114">
        <v>5.5244939093856749E-2</v>
      </c>
      <c r="E120" s="113">
        <v>473805</v>
      </c>
      <c r="F120" s="114">
        <f t="shared" si="25"/>
        <v>0.12422855434465374</v>
      </c>
      <c r="G120" s="113">
        <v>3986</v>
      </c>
      <c r="H120" s="114">
        <f t="shared" si="26"/>
        <v>-0.99158725636073908</v>
      </c>
      <c r="I120" s="113">
        <v>387845</v>
      </c>
      <c r="J120" s="114">
        <f t="shared" si="27"/>
        <v>96.301806322127447</v>
      </c>
      <c r="K120" s="113">
        <v>455329</v>
      </c>
      <c r="L120" s="114">
        <f t="shared" si="28"/>
        <v>0.17399734429991365</v>
      </c>
      <c r="M120" s="113">
        <v>462410</v>
      </c>
      <c r="N120" s="114">
        <f t="shared" si="29"/>
        <v>1.5551392509592032E-2</v>
      </c>
      <c r="O120" s="114">
        <v>9.7190881933519879E-2</v>
      </c>
    </row>
    <row r="121" spans="1:16" x14ac:dyDescent="0.25">
      <c r="B121" s="112" t="s">
        <v>66</v>
      </c>
      <c r="C121" s="113">
        <v>488430</v>
      </c>
      <c r="D121" s="114">
        <v>7.332391339221167E-2</v>
      </c>
      <c r="E121" s="113">
        <v>236725</v>
      </c>
      <c r="F121" s="114">
        <f t="shared" si="25"/>
        <v>-0.51533484839178589</v>
      </c>
      <c r="G121" s="113">
        <v>3017</v>
      </c>
      <c r="H121" s="114">
        <f t="shared" si="26"/>
        <v>-0.98725525398669345</v>
      </c>
      <c r="I121" s="113">
        <v>471283</v>
      </c>
      <c r="J121" s="114">
        <f t="shared" si="27"/>
        <v>155.20914816042426</v>
      </c>
      <c r="K121" s="113">
        <v>508176</v>
      </c>
      <c r="L121" s="114">
        <f t="shared" si="28"/>
        <v>7.8282051336458158E-2</v>
      </c>
      <c r="M121" s="113">
        <v>528478</v>
      </c>
      <c r="N121" s="114">
        <f t="shared" si="29"/>
        <v>3.9950725732816883E-2</v>
      </c>
      <c r="O121" s="114">
        <v>8.1993325553303409E-2</v>
      </c>
    </row>
    <row r="122" spans="1:16" x14ac:dyDescent="0.25">
      <c r="B122" s="112" t="s">
        <v>68</v>
      </c>
      <c r="C122" s="113">
        <v>463768</v>
      </c>
      <c r="D122" s="114">
        <v>6.9472052983797772E-2</v>
      </c>
      <c r="E122" s="113">
        <v>0</v>
      </c>
      <c r="F122" s="114">
        <f t="shared" si="25"/>
        <v>-1</v>
      </c>
      <c r="G122" s="113">
        <v>3963</v>
      </c>
      <c r="H122" s="114" t="str">
        <f t="shared" si="26"/>
        <v>-</v>
      </c>
      <c r="I122" s="113">
        <v>499381</v>
      </c>
      <c r="J122" s="114">
        <f t="shared" si="27"/>
        <v>125.01085036588444</v>
      </c>
      <c r="K122" s="113">
        <v>504848</v>
      </c>
      <c r="L122" s="114">
        <f t="shared" si="28"/>
        <v>1.0947553070701499E-2</v>
      </c>
      <c r="M122" s="113">
        <v>538909</v>
      </c>
      <c r="N122" s="114">
        <f t="shared" si="29"/>
        <v>6.7467831901879327E-2</v>
      </c>
      <c r="O122" s="114">
        <v>0.16202282175570537</v>
      </c>
    </row>
    <row r="123" spans="1:16" x14ac:dyDescent="0.25">
      <c r="B123" s="112" t="s">
        <v>70</v>
      </c>
      <c r="C123" s="113">
        <v>451101</v>
      </c>
      <c r="D123" s="114">
        <v>8.3608979209454759E-2</v>
      </c>
      <c r="E123" s="113">
        <v>0</v>
      </c>
      <c r="F123" s="114">
        <f t="shared" si="25"/>
        <v>-1</v>
      </c>
      <c r="G123" s="113">
        <v>4045</v>
      </c>
      <c r="H123" s="114" t="str">
        <f t="shared" si="26"/>
        <v>-</v>
      </c>
      <c r="I123" s="113">
        <v>490237</v>
      </c>
      <c r="J123" s="114">
        <f t="shared" si="27"/>
        <v>120.19579728059333</v>
      </c>
      <c r="K123" s="113">
        <v>543521</v>
      </c>
      <c r="L123" s="114">
        <f t="shared" si="28"/>
        <v>0.10869028653488</v>
      </c>
      <c r="M123" s="113">
        <v>584395</v>
      </c>
      <c r="N123" s="114">
        <f t="shared" si="29"/>
        <v>7.5202246095366965E-2</v>
      </c>
      <c r="O123" s="114">
        <v>0.29548593330540163</v>
      </c>
    </row>
    <row r="124" spans="1:16" x14ac:dyDescent="0.25">
      <c r="B124" s="112" t="s">
        <v>72</v>
      </c>
      <c r="C124" s="113">
        <v>482201</v>
      </c>
      <c r="D124" s="114">
        <v>9.7315428605238008E-2</v>
      </c>
      <c r="E124" s="113">
        <v>0</v>
      </c>
      <c r="F124" s="114">
        <f t="shared" si="25"/>
        <v>-1</v>
      </c>
      <c r="G124" s="113">
        <v>17245</v>
      </c>
      <c r="H124" s="114" t="str">
        <f t="shared" si="26"/>
        <v>-</v>
      </c>
      <c r="I124" s="113">
        <v>521079</v>
      </c>
      <c r="J124" s="114">
        <f t="shared" si="27"/>
        <v>29.216236590316033</v>
      </c>
      <c r="K124" s="113">
        <v>561465</v>
      </c>
      <c r="L124" s="114">
        <f t="shared" si="28"/>
        <v>7.7504562647890296E-2</v>
      </c>
      <c r="M124" s="113"/>
      <c r="N124" s="114"/>
      <c r="O124" s="114"/>
    </row>
    <row r="125" spans="1:16" x14ac:dyDescent="0.25">
      <c r="B125" s="112" t="s">
        <v>74</v>
      </c>
      <c r="C125" s="113">
        <v>492814</v>
      </c>
      <c r="D125" s="114">
        <v>3.6338095698730255E-2</v>
      </c>
      <c r="E125" s="113">
        <v>0</v>
      </c>
      <c r="F125" s="114">
        <f t="shared" si="25"/>
        <v>-1</v>
      </c>
      <c r="G125" s="113">
        <v>61248</v>
      </c>
      <c r="H125" s="114" t="str">
        <f t="shared" si="26"/>
        <v>-</v>
      </c>
      <c r="I125" s="113">
        <v>562174</v>
      </c>
      <c r="J125" s="114">
        <f t="shared" si="27"/>
        <v>8.1786507314524552</v>
      </c>
      <c r="K125" s="113">
        <v>581810</v>
      </c>
      <c r="L125" s="114">
        <f t="shared" si="28"/>
        <v>3.4928687559367733E-2</v>
      </c>
      <c r="M125" s="113"/>
      <c r="N125" s="114"/>
      <c r="O125" s="114"/>
    </row>
    <row r="126" spans="1:16" x14ac:dyDescent="0.25">
      <c r="B126" s="112" t="s">
        <v>76</v>
      </c>
      <c r="C126" s="113">
        <v>529315</v>
      </c>
      <c r="D126" s="114">
        <v>8.8262649518566771E-3</v>
      </c>
      <c r="E126" s="113">
        <v>33819</v>
      </c>
      <c r="F126" s="114">
        <f t="shared" si="25"/>
        <v>-0.93610798862681011</v>
      </c>
      <c r="G126" s="113">
        <v>191040</v>
      </c>
      <c r="H126" s="114">
        <f t="shared" si="26"/>
        <v>4.6488955912356955</v>
      </c>
      <c r="I126" s="113">
        <v>591418</v>
      </c>
      <c r="J126" s="114">
        <f t="shared" si="27"/>
        <v>2.0957809882747069</v>
      </c>
      <c r="K126" s="113">
        <v>615291</v>
      </c>
      <c r="L126" s="114">
        <f t="shared" si="28"/>
        <v>4.036569735787543E-2</v>
      </c>
      <c r="M126" s="113"/>
      <c r="N126" s="114"/>
      <c r="O126" s="114"/>
    </row>
    <row r="127" spans="1:16" x14ac:dyDescent="0.25">
      <c r="B127" s="112" t="s">
        <v>78</v>
      </c>
      <c r="C127" s="113">
        <v>493327</v>
      </c>
      <c r="D127" s="114">
        <v>2.3391715814301772E-2</v>
      </c>
      <c r="E127" s="113">
        <v>30969</v>
      </c>
      <c r="F127" s="114">
        <f t="shared" si="25"/>
        <v>-0.93722419409438362</v>
      </c>
      <c r="G127" s="113">
        <v>245519</v>
      </c>
      <c r="H127" s="114">
        <f t="shared" si="26"/>
        <v>6.9278956375730569</v>
      </c>
      <c r="I127" s="113">
        <v>521203</v>
      </c>
      <c r="J127" s="114">
        <f t="shared" si="27"/>
        <v>1.1228621817456084</v>
      </c>
      <c r="K127" s="113">
        <v>595081</v>
      </c>
      <c r="L127" s="114">
        <f t="shared" si="28"/>
        <v>0.14174515495881645</v>
      </c>
      <c r="M127" s="113"/>
      <c r="N127" s="114"/>
      <c r="O127" s="114"/>
    </row>
    <row r="128" spans="1:16" x14ac:dyDescent="0.25">
      <c r="A128" s="118"/>
      <c r="B128" s="112" t="s">
        <v>80</v>
      </c>
      <c r="C128" s="113">
        <v>521682</v>
      </c>
      <c r="D128" s="114">
        <v>-2.102880905556137E-2</v>
      </c>
      <c r="E128" s="113">
        <v>35708</v>
      </c>
      <c r="F128" s="114">
        <f t="shared" si="25"/>
        <v>-0.93155217162946014</v>
      </c>
      <c r="G128" s="113">
        <v>392755</v>
      </c>
      <c r="H128" s="114">
        <f t="shared" si="26"/>
        <v>9.9990758373473732</v>
      </c>
      <c r="I128" s="113">
        <v>572438</v>
      </c>
      <c r="J128" s="114">
        <f t="shared" si="27"/>
        <v>0.4574938574938574</v>
      </c>
      <c r="K128" s="113">
        <v>604663</v>
      </c>
      <c r="L128" s="114">
        <f t="shared" si="28"/>
        <v>5.6294306108259695E-2</v>
      </c>
      <c r="M128" s="113"/>
      <c r="N128" s="114"/>
      <c r="O128" s="114"/>
    </row>
    <row r="129" spans="2:16" x14ac:dyDescent="0.25">
      <c r="B129" s="112" t="s">
        <v>82</v>
      </c>
      <c r="C129" s="113">
        <v>411956</v>
      </c>
      <c r="D129" s="114">
        <v>4.4849634644015701E-2</v>
      </c>
      <c r="E129" s="113">
        <v>67172</v>
      </c>
      <c r="F129" s="114">
        <f t="shared" si="25"/>
        <v>-0.83694375127440801</v>
      </c>
      <c r="G129" s="113">
        <v>359552</v>
      </c>
      <c r="H129" s="114">
        <f t="shared" si="26"/>
        <v>4.3527064848448758</v>
      </c>
      <c r="I129" s="113">
        <v>445764</v>
      </c>
      <c r="J129" s="114">
        <f t="shared" si="27"/>
        <v>0.23977616589533635</v>
      </c>
      <c r="K129" s="113">
        <v>509079</v>
      </c>
      <c r="L129" s="114">
        <f t="shared" si="28"/>
        <v>0.14203704202223588</v>
      </c>
      <c r="M129" s="113"/>
      <c r="N129" s="114"/>
      <c r="O129" s="114"/>
    </row>
    <row r="130" spans="2:16" x14ac:dyDescent="0.25">
      <c r="B130" s="112" t="s">
        <v>84</v>
      </c>
      <c r="C130" s="113">
        <v>440250</v>
      </c>
      <c r="D130" s="114">
        <v>5.3907897666201521E-2</v>
      </c>
      <c r="E130" s="113">
        <v>85691</v>
      </c>
      <c r="F130" s="114">
        <f t="shared" si="25"/>
        <v>-0.80535831913685407</v>
      </c>
      <c r="G130" s="113">
        <v>283867</v>
      </c>
      <c r="H130" s="114">
        <f t="shared" si="26"/>
        <v>2.3126816118378826</v>
      </c>
      <c r="I130" s="113">
        <v>489037</v>
      </c>
      <c r="J130" s="114">
        <f t="shared" si="27"/>
        <v>0.72276805687170409</v>
      </c>
      <c r="K130" s="113">
        <v>512982</v>
      </c>
      <c r="L130" s="114">
        <f t="shared" si="28"/>
        <v>4.8963575353194067E-2</v>
      </c>
      <c r="M130" s="113"/>
      <c r="N130" s="114"/>
      <c r="O130" s="114"/>
    </row>
    <row r="131" spans="2:16" ht="15.75" x14ac:dyDescent="0.25">
      <c r="B131" s="115" t="s">
        <v>26</v>
      </c>
      <c r="C131" s="116">
        <v>5650065</v>
      </c>
      <c r="D131" s="117">
        <v>4.9396084144624819E-2</v>
      </c>
      <c r="E131" s="116">
        <v>1483938</v>
      </c>
      <c r="F131" s="117">
        <f t="shared" si="25"/>
        <v>-0.7373591277268492</v>
      </c>
      <c r="G131" s="116">
        <v>1575483</v>
      </c>
      <c r="H131" s="117">
        <f t="shared" si="26"/>
        <v>6.1690582760196122E-2</v>
      </c>
      <c r="I131" s="116">
        <v>5839663</v>
      </c>
      <c r="J131" s="117">
        <f t="shared" si="27"/>
        <v>2.7065858533541776</v>
      </c>
      <c r="K131" s="116">
        <v>6456134</v>
      </c>
      <c r="L131" s="117">
        <f t="shared" si="28"/>
        <v>0.10556619448759297</v>
      </c>
      <c r="M131" s="116">
        <v>2621459</v>
      </c>
      <c r="N131" s="117">
        <v>5.8848928592922567E-2</v>
      </c>
      <c r="O131" s="117">
        <v>0.15050954128118255</v>
      </c>
    </row>
    <row r="132" spans="2:16" ht="6" customHeight="1" x14ac:dyDescent="0.25"/>
    <row r="133" spans="2:16" x14ac:dyDescent="0.25">
      <c r="B133" s="103" t="s">
        <v>30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C134" s="118"/>
      <c r="J134" s="118"/>
      <c r="K134" s="118"/>
      <c r="M134" s="118"/>
      <c r="N134" s="120"/>
    </row>
    <row r="136" spans="2:16" ht="48.75" customHeight="1" thickBot="1" x14ac:dyDescent="0.3">
      <c r="B136" s="265" t="s">
        <v>268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1" t="s">
        <v>102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103</v>
      </c>
    </row>
    <row r="138" spans="2:16" ht="22.5" thickTop="1" thickBot="1" x14ac:dyDescent="0.3">
      <c r="B138" s="119" t="str">
        <f>C138</f>
        <v>Alemania</v>
      </c>
      <c r="C138" s="287" t="s">
        <v>104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C7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60</v>
      </c>
      <c r="D140" s="110" t="str">
        <f>CONCATENATE("var. ",RIGHT(C139,2),"/",RIGHT(C139-1,2))</f>
        <v>var. 19/18</v>
      </c>
      <c r="E140" s="111" t="s">
        <v>60</v>
      </c>
      <c r="F140" s="110" t="str">
        <f>CONCATENATE("var. ",RIGHT(E139,2),"/",RIGHT(E139-1,2))</f>
        <v>var. 20/19</v>
      </c>
      <c r="G140" s="111" t="s">
        <v>60</v>
      </c>
      <c r="H140" s="110" t="str">
        <f>CONCATENATE("var. ",RIGHT(G139,2),"/",RIGHT(G139-1,2))</f>
        <v>var. 21/20</v>
      </c>
      <c r="I140" s="111" t="s">
        <v>60</v>
      </c>
      <c r="J140" s="110" t="s">
        <v>127</v>
      </c>
      <c r="K140" s="111" t="s">
        <v>60</v>
      </c>
      <c r="L140" s="110" t="s">
        <v>238</v>
      </c>
      <c r="M140" s="111" t="s">
        <v>60</v>
      </c>
      <c r="N140" s="110" t="s">
        <v>262</v>
      </c>
      <c r="O140" s="110" t="s">
        <v>263</v>
      </c>
    </row>
    <row r="141" spans="2:16" x14ac:dyDescent="0.25">
      <c r="B141" s="112" t="s">
        <v>62</v>
      </c>
      <c r="C141" s="113">
        <v>155896</v>
      </c>
      <c r="D141" s="114">
        <v>3.7991876955855819E-2</v>
      </c>
      <c r="E141" s="113">
        <v>154087</v>
      </c>
      <c r="F141" s="114">
        <f t="shared" ref="F141:F153" si="30">IFERROR(E141/C141-1,"-")</f>
        <v>-1.1603889772668907E-2</v>
      </c>
      <c r="G141" s="113">
        <v>11884</v>
      </c>
      <c r="H141" s="114">
        <f t="shared" ref="H141:H153" si="31">IFERROR(G141/E141-1,"-")</f>
        <v>-0.92287473959516375</v>
      </c>
      <c r="I141" s="113">
        <v>89583</v>
      </c>
      <c r="J141" s="114">
        <f t="shared" ref="J141:J153" si="32">IFERROR(I141/G141-1,"-")</f>
        <v>6.5381184786267248</v>
      </c>
      <c r="K141" s="113">
        <v>122293</v>
      </c>
      <c r="L141" s="114">
        <f t="shared" ref="L141:L153" si="33">IFERROR(K141/I141-1,"-")</f>
        <v>0.36513624236741338</v>
      </c>
      <c r="M141" s="113">
        <v>126100</v>
      </c>
      <c r="N141" s="114">
        <f t="shared" ref="N141:N145" si="34">IFERROR(M141/K141-1,"-")</f>
        <v>3.1130154628637774E-2</v>
      </c>
      <c r="O141" s="114">
        <v>-0.1911274182788526</v>
      </c>
    </row>
    <row r="142" spans="2:16" x14ac:dyDescent="0.25">
      <c r="B142" s="112" t="s">
        <v>64</v>
      </c>
      <c r="C142" s="113">
        <v>138102</v>
      </c>
      <c r="D142" s="114">
        <v>-5.009457646937443E-2</v>
      </c>
      <c r="E142" s="113">
        <v>139966</v>
      </c>
      <c r="F142" s="114">
        <f t="shared" si="30"/>
        <v>1.3497270133669304E-2</v>
      </c>
      <c r="G142" s="113">
        <v>11544</v>
      </c>
      <c r="H142" s="114">
        <f t="shared" si="31"/>
        <v>-0.91752282697226473</v>
      </c>
      <c r="I142" s="113">
        <v>91975</v>
      </c>
      <c r="J142" s="114">
        <f t="shared" si="32"/>
        <v>6.9673423423423424</v>
      </c>
      <c r="K142" s="113">
        <v>119975</v>
      </c>
      <c r="L142" s="114">
        <f t="shared" si="33"/>
        <v>0.30443055178037515</v>
      </c>
      <c r="M142" s="113">
        <v>123737</v>
      </c>
      <c r="N142" s="114">
        <f t="shared" si="34"/>
        <v>3.1356532610960608E-2</v>
      </c>
      <c r="O142" s="114">
        <v>-0.10401732053120161</v>
      </c>
    </row>
    <row r="143" spans="2:16" x14ac:dyDescent="0.25">
      <c r="B143" s="112" t="s">
        <v>66</v>
      </c>
      <c r="C143" s="113">
        <v>152215</v>
      </c>
      <c r="D143" s="114">
        <v>-4.9707511065883336E-2</v>
      </c>
      <c r="E143" s="113">
        <v>68159</v>
      </c>
      <c r="F143" s="114">
        <f t="shared" si="30"/>
        <v>-0.55221890089675796</v>
      </c>
      <c r="G143" s="113">
        <v>17146</v>
      </c>
      <c r="H143" s="114">
        <f t="shared" si="31"/>
        <v>-0.74844114496984993</v>
      </c>
      <c r="I143" s="113">
        <v>129712</v>
      </c>
      <c r="J143" s="114">
        <f t="shared" si="32"/>
        <v>6.5651463898285316</v>
      </c>
      <c r="K143" s="113">
        <v>133635</v>
      </c>
      <c r="L143" s="114">
        <f t="shared" si="33"/>
        <v>3.0243925003083705E-2</v>
      </c>
      <c r="M143" s="113">
        <v>145348</v>
      </c>
      <c r="N143" s="114">
        <f t="shared" si="34"/>
        <v>8.764919369925539E-2</v>
      </c>
      <c r="O143" s="114">
        <v>-4.5113819268797428E-2</v>
      </c>
    </row>
    <row r="144" spans="2:16" x14ac:dyDescent="0.25">
      <c r="B144" s="112" t="s">
        <v>68</v>
      </c>
      <c r="C144" s="113">
        <v>135917</v>
      </c>
      <c r="D144" s="114">
        <v>-5.1647025167633087E-2</v>
      </c>
      <c r="E144" s="113">
        <v>0</v>
      </c>
      <c r="F144" s="114">
        <f t="shared" si="30"/>
        <v>-1</v>
      </c>
      <c r="G144" s="113">
        <v>15236</v>
      </c>
      <c r="H144" s="114" t="str">
        <f t="shared" si="31"/>
        <v>-</v>
      </c>
      <c r="I144" s="113">
        <v>128074</v>
      </c>
      <c r="J144" s="114">
        <f t="shared" si="32"/>
        <v>7.4060120766605415</v>
      </c>
      <c r="K144" s="113">
        <v>121099</v>
      </c>
      <c r="L144" s="114">
        <f t="shared" si="33"/>
        <v>-5.4460702406421313E-2</v>
      </c>
      <c r="M144" s="113">
        <v>116283</v>
      </c>
      <c r="N144" s="114">
        <f t="shared" si="34"/>
        <v>-3.9769114526131522E-2</v>
      </c>
      <c r="O144" s="114">
        <v>-0.14445580758845467</v>
      </c>
    </row>
    <row r="145" spans="1:16" x14ac:dyDescent="0.25">
      <c r="B145" s="112" t="s">
        <v>70</v>
      </c>
      <c r="C145" s="113">
        <v>138172</v>
      </c>
      <c r="D145" s="114">
        <v>-0.15497850323827467</v>
      </c>
      <c r="E145" s="113">
        <v>0</v>
      </c>
      <c r="F145" s="114">
        <f t="shared" si="30"/>
        <v>-1</v>
      </c>
      <c r="G145" s="113">
        <v>20853</v>
      </c>
      <c r="H145" s="114" t="str">
        <f t="shared" si="31"/>
        <v>-</v>
      </c>
      <c r="I145" s="113">
        <v>110814</v>
      </c>
      <c r="J145" s="114">
        <f t="shared" si="32"/>
        <v>4.3140555315781901</v>
      </c>
      <c r="K145" s="113">
        <v>116526</v>
      </c>
      <c r="L145" s="114">
        <f t="shared" si="33"/>
        <v>5.1545833558936494E-2</v>
      </c>
      <c r="M145" s="113">
        <v>113394</v>
      </c>
      <c r="N145" s="114">
        <f t="shared" si="34"/>
        <v>-2.6878121620925843E-2</v>
      </c>
      <c r="O145" s="114">
        <v>-0.17932721535477525</v>
      </c>
    </row>
    <row r="146" spans="1:16" x14ac:dyDescent="0.25">
      <c r="B146" s="112" t="s">
        <v>72</v>
      </c>
      <c r="C146" s="113">
        <v>153690</v>
      </c>
      <c r="D146" s="114">
        <v>-5.7758213731753272E-2</v>
      </c>
      <c r="E146" s="113">
        <v>0</v>
      </c>
      <c r="F146" s="114">
        <f t="shared" si="30"/>
        <v>-1</v>
      </c>
      <c r="G146" s="113">
        <v>38543</v>
      </c>
      <c r="H146" s="114" t="str">
        <f t="shared" si="31"/>
        <v>-</v>
      </c>
      <c r="I146" s="113">
        <v>119906</v>
      </c>
      <c r="J146" s="114">
        <f t="shared" si="32"/>
        <v>2.1109669719534025</v>
      </c>
      <c r="K146" s="113">
        <v>118355</v>
      </c>
      <c r="L146" s="114">
        <f t="shared" si="33"/>
        <v>-1.2935132520474402E-2</v>
      </c>
      <c r="M146" s="113"/>
      <c r="N146" s="114"/>
      <c r="O146" s="114"/>
    </row>
    <row r="147" spans="1:16" x14ac:dyDescent="0.25">
      <c r="B147" s="112" t="s">
        <v>74</v>
      </c>
      <c r="C147" s="113">
        <v>161985</v>
      </c>
      <c r="D147" s="114">
        <v>-0.10412472623498437</v>
      </c>
      <c r="E147" s="113">
        <v>0</v>
      </c>
      <c r="F147" s="114">
        <f t="shared" si="30"/>
        <v>-1</v>
      </c>
      <c r="G147" s="113">
        <v>88196</v>
      </c>
      <c r="H147" s="114" t="str">
        <f t="shared" si="31"/>
        <v>-</v>
      </c>
      <c r="I147" s="113">
        <v>113982</v>
      </c>
      <c r="J147" s="114">
        <f t="shared" si="32"/>
        <v>0.29237153612408728</v>
      </c>
      <c r="K147" s="113">
        <v>116930</v>
      </c>
      <c r="L147" s="114">
        <f t="shared" si="33"/>
        <v>2.5863732870102352E-2</v>
      </c>
      <c r="M147" s="113"/>
      <c r="N147" s="114"/>
      <c r="O147" s="114"/>
    </row>
    <row r="148" spans="1:16" x14ac:dyDescent="0.25">
      <c r="B148" s="112" t="s">
        <v>76</v>
      </c>
      <c r="C148" s="113">
        <v>153414</v>
      </c>
      <c r="D148" s="114">
        <v>-9.919146012788671E-2</v>
      </c>
      <c r="E148" s="113">
        <v>42943</v>
      </c>
      <c r="F148" s="114">
        <f t="shared" si="30"/>
        <v>-0.72008421656432919</v>
      </c>
      <c r="G148" s="113">
        <v>93845</v>
      </c>
      <c r="H148" s="114">
        <f t="shared" si="31"/>
        <v>1.1853387047947277</v>
      </c>
      <c r="I148" s="113">
        <v>122390</v>
      </c>
      <c r="J148" s="114">
        <f t="shared" si="32"/>
        <v>0.3041717726037616</v>
      </c>
      <c r="K148" s="113">
        <v>116172</v>
      </c>
      <c r="L148" s="114">
        <f t="shared" si="33"/>
        <v>-5.0804804314077967E-2</v>
      </c>
      <c r="M148" s="113"/>
      <c r="N148" s="114"/>
      <c r="O148" s="114"/>
    </row>
    <row r="149" spans="1:16" x14ac:dyDescent="0.25">
      <c r="B149" s="112" t="s">
        <v>78</v>
      </c>
      <c r="C149" s="113">
        <v>156073</v>
      </c>
      <c r="D149" s="114">
        <v>-0.11347848066753385</v>
      </c>
      <c r="E149" s="113">
        <v>9512</v>
      </c>
      <c r="F149" s="114">
        <f t="shared" si="30"/>
        <v>-0.93905416055307456</v>
      </c>
      <c r="G149" s="113">
        <v>139728</v>
      </c>
      <c r="H149" s="114">
        <f t="shared" si="31"/>
        <v>13.689655172413794</v>
      </c>
      <c r="I149" s="113">
        <v>113401</v>
      </c>
      <c r="J149" s="114">
        <f t="shared" si="32"/>
        <v>-0.18841606549868317</v>
      </c>
      <c r="K149" s="113">
        <v>116505</v>
      </c>
      <c r="L149" s="114">
        <f t="shared" si="33"/>
        <v>2.7371892664085795E-2</v>
      </c>
      <c r="M149" s="113"/>
      <c r="N149" s="114"/>
      <c r="O149" s="114"/>
    </row>
    <row r="150" spans="1:16" x14ac:dyDescent="0.25">
      <c r="A150" s="118"/>
      <c r="B150" s="112" t="s">
        <v>80</v>
      </c>
      <c r="C150" s="113">
        <v>161015</v>
      </c>
      <c r="D150" s="114">
        <v>-0.13017054632085612</v>
      </c>
      <c r="E150" s="113">
        <v>4111</v>
      </c>
      <c r="F150" s="114">
        <f t="shared" si="30"/>
        <v>-0.97446821724684041</v>
      </c>
      <c r="G150" s="113">
        <v>142406</v>
      </c>
      <c r="H150" s="114">
        <f t="shared" si="31"/>
        <v>33.640233519824861</v>
      </c>
      <c r="I150" s="113">
        <v>119919</v>
      </c>
      <c r="J150" s="114">
        <f t="shared" si="32"/>
        <v>-0.15790767242953241</v>
      </c>
      <c r="K150" s="113">
        <v>130638</v>
      </c>
      <c r="L150" s="114">
        <f t="shared" si="33"/>
        <v>8.9385335101193286E-2</v>
      </c>
      <c r="M150" s="113"/>
      <c r="N150" s="114"/>
      <c r="O150" s="114"/>
    </row>
    <row r="151" spans="1:16" x14ac:dyDescent="0.25">
      <c r="B151" s="112" t="s">
        <v>82</v>
      </c>
      <c r="C151" s="113">
        <v>156127</v>
      </c>
      <c r="D151" s="114">
        <v>-0.10215078497900976</v>
      </c>
      <c r="E151" s="113">
        <v>27044</v>
      </c>
      <c r="F151" s="114">
        <f t="shared" si="30"/>
        <v>-0.82678204282411116</v>
      </c>
      <c r="G151" s="113">
        <v>151136</v>
      </c>
      <c r="H151" s="114">
        <f t="shared" si="31"/>
        <v>4.5885224079278215</v>
      </c>
      <c r="I151" s="113">
        <v>151513</v>
      </c>
      <c r="J151" s="114">
        <f t="shared" si="32"/>
        <v>2.4944420918906474E-3</v>
      </c>
      <c r="K151" s="113">
        <v>147547</v>
      </c>
      <c r="L151" s="114">
        <f t="shared" si="33"/>
        <v>-2.6175971698798151E-2</v>
      </c>
      <c r="M151" s="113"/>
      <c r="N151" s="114"/>
      <c r="O151" s="114"/>
    </row>
    <row r="152" spans="1:16" x14ac:dyDescent="0.25">
      <c r="B152" s="112" t="s">
        <v>84</v>
      </c>
      <c r="C152" s="113">
        <v>151225</v>
      </c>
      <c r="D152" s="114">
        <v>-7.1658338346695438E-2</v>
      </c>
      <c r="E152" s="113">
        <v>28095</v>
      </c>
      <c r="F152" s="114">
        <f t="shared" si="30"/>
        <v>-0.81421722598776658</v>
      </c>
      <c r="G152" s="113">
        <v>120676</v>
      </c>
      <c r="H152" s="114">
        <f t="shared" si="31"/>
        <v>3.2952838583377826</v>
      </c>
      <c r="I152" s="113">
        <v>129270</v>
      </c>
      <c r="J152" s="114">
        <f t="shared" si="32"/>
        <v>7.1215486094998282E-2</v>
      </c>
      <c r="K152" s="113">
        <v>136539</v>
      </c>
      <c r="L152" s="114">
        <f t="shared" si="33"/>
        <v>5.6231144116964504E-2</v>
      </c>
      <c r="M152" s="113"/>
      <c r="N152" s="114"/>
      <c r="O152" s="114"/>
    </row>
    <row r="153" spans="1:16" ht="15.75" x14ac:dyDescent="0.25">
      <c r="B153" s="115" t="s">
        <v>26</v>
      </c>
      <c r="C153" s="116">
        <v>1813831</v>
      </c>
      <c r="D153" s="117">
        <v>-8.1494801404117134E-2</v>
      </c>
      <c r="E153" s="116">
        <v>510569</v>
      </c>
      <c r="F153" s="117">
        <f t="shared" si="30"/>
        <v>-0.71851346680037997</v>
      </c>
      <c r="G153" s="116">
        <v>851193</v>
      </c>
      <c r="H153" s="117">
        <f t="shared" si="31"/>
        <v>0.66714587058752106</v>
      </c>
      <c r="I153" s="116">
        <v>1420539</v>
      </c>
      <c r="J153" s="117">
        <f t="shared" si="32"/>
        <v>0.66888003073333535</v>
      </c>
      <c r="K153" s="116">
        <v>1496214</v>
      </c>
      <c r="L153" s="117">
        <f t="shared" si="33"/>
        <v>5.3272032658026269E-2</v>
      </c>
      <c r="M153" s="116">
        <v>624862</v>
      </c>
      <c r="N153" s="117">
        <v>1.8473484502744775E-2</v>
      </c>
      <c r="O153" s="117">
        <v>-0.13249997917540146</v>
      </c>
    </row>
    <row r="154" spans="1:16" ht="6" customHeight="1" x14ac:dyDescent="0.25"/>
    <row r="155" spans="1:16" x14ac:dyDescent="0.25">
      <c r="B155" s="103" t="s">
        <v>30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C156" s="118"/>
      <c r="K156" s="118"/>
      <c r="N156" s="121"/>
    </row>
    <row r="157" spans="1:16" x14ac:dyDescent="0.25">
      <c r="O157" s="120"/>
    </row>
    <row r="158" spans="1:16" ht="48.75" customHeight="1" thickBot="1" x14ac:dyDescent="0.3">
      <c r="B158" s="265" t="s">
        <v>269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1" t="s">
        <v>105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106</v>
      </c>
    </row>
    <row r="160" spans="1:16" ht="22.5" thickTop="1" thickBot="1" x14ac:dyDescent="0.3">
      <c r="B160" s="119" t="str">
        <f>C160</f>
        <v>Francia</v>
      </c>
      <c r="C160" s="287" t="s">
        <v>107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C7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60</v>
      </c>
      <c r="D162" s="110" t="str">
        <f>CONCATENATE("var. ",RIGHT(C161,2),"/",RIGHT(C161-1,2))</f>
        <v>var. 19/18</v>
      </c>
      <c r="E162" s="111" t="s">
        <v>60</v>
      </c>
      <c r="F162" s="110" t="str">
        <f>CONCATENATE("var. ",RIGHT(E161,2),"/",RIGHT(E161-1,2))</f>
        <v>var. 20/19</v>
      </c>
      <c r="G162" s="111" t="s">
        <v>60</v>
      </c>
      <c r="H162" s="110" t="str">
        <f>CONCATENATE("var. ",RIGHT(G161,2),"/",RIGHT(G161-1,2))</f>
        <v>var. 21/20</v>
      </c>
      <c r="I162" s="111" t="s">
        <v>60</v>
      </c>
      <c r="J162" s="110" t="s">
        <v>127</v>
      </c>
      <c r="K162" s="111" t="s">
        <v>60</v>
      </c>
      <c r="L162" s="110" t="s">
        <v>238</v>
      </c>
      <c r="M162" s="111" t="s">
        <v>60</v>
      </c>
      <c r="N162" s="110" t="s">
        <v>262</v>
      </c>
      <c r="O162" s="110" t="s">
        <v>263</v>
      </c>
    </row>
    <row r="163" spans="2:15" x14ac:dyDescent="0.25">
      <c r="B163" s="112" t="s">
        <v>62</v>
      </c>
      <c r="C163" s="113">
        <v>40267</v>
      </c>
      <c r="D163" s="114">
        <v>4.0786786942024866E-2</v>
      </c>
      <c r="E163" s="113">
        <v>43633</v>
      </c>
      <c r="F163" s="114">
        <f t="shared" ref="F163:F175" si="35">IFERROR(E163/C163-1,"-")</f>
        <v>8.3592023244840608E-2</v>
      </c>
      <c r="G163" s="113">
        <v>15076</v>
      </c>
      <c r="H163" s="114">
        <f t="shared" ref="H163:H175" si="36">IFERROR(G163/E163-1,"-")</f>
        <v>-0.65448169963101321</v>
      </c>
      <c r="I163" s="113">
        <v>32383</v>
      </c>
      <c r="J163" s="114">
        <f t="shared" ref="J163:J175" si="37">IFERROR(I163/G163-1,"-")</f>
        <v>1.147983550013266</v>
      </c>
      <c r="K163" s="113">
        <v>45548</v>
      </c>
      <c r="L163" s="114">
        <f t="shared" ref="L163:L175" si="38">IFERROR(K163/I163-1,"-")</f>
        <v>0.40654046876447514</v>
      </c>
      <c r="M163" s="113">
        <v>55570</v>
      </c>
      <c r="N163" s="114">
        <f t="shared" ref="N163:N167" si="39">IFERROR(M163/K163-1,"-")</f>
        <v>0.22003161499956092</v>
      </c>
      <c r="O163" s="114">
        <v>0.38003824471651715</v>
      </c>
    </row>
    <row r="164" spans="2:15" x14ac:dyDescent="0.25">
      <c r="B164" s="112" t="s">
        <v>64</v>
      </c>
      <c r="C164" s="113">
        <v>46517</v>
      </c>
      <c r="D164" s="114">
        <v>8.4641033413388689E-2</v>
      </c>
      <c r="E164" s="113">
        <v>49439</v>
      </c>
      <c r="F164" s="114">
        <f t="shared" si="35"/>
        <v>6.2815744781477667E-2</v>
      </c>
      <c r="G164" s="113">
        <v>23636</v>
      </c>
      <c r="H164" s="114">
        <f t="shared" si="36"/>
        <v>-0.52191589635712698</v>
      </c>
      <c r="I164" s="113">
        <v>48271</v>
      </c>
      <c r="J164" s="114">
        <f t="shared" si="37"/>
        <v>1.0422660348620747</v>
      </c>
      <c r="K164" s="113">
        <v>54817</v>
      </c>
      <c r="L164" s="114">
        <f t="shared" si="38"/>
        <v>0.13560937208676016</v>
      </c>
      <c r="M164" s="113">
        <v>56446</v>
      </c>
      <c r="N164" s="114">
        <f t="shared" si="39"/>
        <v>2.9717058576718802E-2</v>
      </c>
      <c r="O164" s="114">
        <v>0.21344884665821096</v>
      </c>
    </row>
    <row r="165" spans="2:15" x14ac:dyDescent="0.25">
      <c r="B165" s="112" t="s">
        <v>66</v>
      </c>
      <c r="C165" s="113">
        <v>35668</v>
      </c>
      <c r="D165" s="114">
        <v>-8.4355906967192085E-2</v>
      </c>
      <c r="E165" s="113">
        <v>18711</v>
      </c>
      <c r="F165" s="114">
        <f t="shared" si="35"/>
        <v>-0.47541213412582706</v>
      </c>
      <c r="G165" s="113">
        <v>17675</v>
      </c>
      <c r="H165" s="114">
        <f t="shared" si="36"/>
        <v>-5.5368499812944227E-2</v>
      </c>
      <c r="I165" s="113">
        <v>39560</v>
      </c>
      <c r="J165" s="114">
        <f t="shared" si="37"/>
        <v>1.238189533239038</v>
      </c>
      <c r="K165" s="113">
        <v>41198</v>
      </c>
      <c r="L165" s="114">
        <f t="shared" si="38"/>
        <v>4.1405460060667254E-2</v>
      </c>
      <c r="M165" s="113">
        <v>52762</v>
      </c>
      <c r="N165" s="114">
        <f t="shared" si="39"/>
        <v>0.28069323753580266</v>
      </c>
      <c r="O165" s="114">
        <v>0.47925311203319509</v>
      </c>
    </row>
    <row r="166" spans="2:15" x14ac:dyDescent="0.25">
      <c r="B166" s="112" t="s">
        <v>68</v>
      </c>
      <c r="C166" s="113">
        <v>37332</v>
      </c>
      <c r="D166" s="114">
        <v>-9.8304429737693821E-2</v>
      </c>
      <c r="E166" s="113">
        <v>0</v>
      </c>
      <c r="F166" s="114">
        <f t="shared" si="35"/>
        <v>-1</v>
      </c>
      <c r="G166" s="113">
        <v>11940</v>
      </c>
      <c r="H166" s="114" t="str">
        <f t="shared" si="36"/>
        <v>-</v>
      </c>
      <c r="I166" s="113">
        <v>44208</v>
      </c>
      <c r="J166" s="114">
        <f t="shared" si="37"/>
        <v>2.7025125628140705</v>
      </c>
      <c r="K166" s="113">
        <v>49493</v>
      </c>
      <c r="L166" s="114">
        <f t="shared" si="38"/>
        <v>0.11954849800941014</v>
      </c>
      <c r="M166" s="113">
        <v>41914</v>
      </c>
      <c r="N166" s="114">
        <f t="shared" si="39"/>
        <v>-0.15313276624977268</v>
      </c>
      <c r="O166" s="114">
        <v>0.12273652630451082</v>
      </c>
    </row>
    <row r="167" spans="2:15" x14ac:dyDescent="0.25">
      <c r="B167" s="112" t="s">
        <v>70</v>
      </c>
      <c r="C167" s="113">
        <v>33165</v>
      </c>
      <c r="D167" s="114">
        <v>8.3221739556455621E-2</v>
      </c>
      <c r="E167" s="113">
        <v>0</v>
      </c>
      <c r="F167" s="114">
        <f t="shared" si="35"/>
        <v>-1</v>
      </c>
      <c r="G167" s="113">
        <v>19712</v>
      </c>
      <c r="H167" s="114" t="str">
        <f t="shared" si="36"/>
        <v>-</v>
      </c>
      <c r="I167" s="113">
        <v>38263</v>
      </c>
      <c r="J167" s="114">
        <f t="shared" si="37"/>
        <v>0.94110186688311681</v>
      </c>
      <c r="K167" s="113">
        <v>35510</v>
      </c>
      <c r="L167" s="114">
        <f t="shared" si="38"/>
        <v>-7.1949402817343078E-2</v>
      </c>
      <c r="M167" s="113">
        <v>32893</v>
      </c>
      <c r="N167" s="114">
        <f t="shared" si="39"/>
        <v>-7.3697549985919486E-2</v>
      </c>
      <c r="O167" s="114">
        <v>-8.2014171566410221E-3</v>
      </c>
    </row>
    <row r="168" spans="2:15" x14ac:dyDescent="0.25">
      <c r="B168" s="112" t="s">
        <v>72</v>
      </c>
      <c r="C168" s="113">
        <v>25762</v>
      </c>
      <c r="D168" s="114">
        <v>0.3467510063254744</v>
      </c>
      <c r="E168" s="113">
        <v>0</v>
      </c>
      <c r="F168" s="114">
        <f t="shared" si="35"/>
        <v>-1</v>
      </c>
      <c r="G168" s="113">
        <v>19496</v>
      </c>
      <c r="H168" s="114" t="str">
        <f t="shared" si="36"/>
        <v>-</v>
      </c>
      <c r="I168" s="113">
        <v>29144</v>
      </c>
      <c r="J168" s="114">
        <f t="shared" si="37"/>
        <v>0.4948707427164547</v>
      </c>
      <c r="K168" s="113">
        <v>26909</v>
      </c>
      <c r="L168" s="114">
        <f t="shared" si="38"/>
        <v>-7.6688169091408187E-2</v>
      </c>
      <c r="M168" s="113"/>
      <c r="N168" s="114"/>
      <c r="O168" s="114"/>
    </row>
    <row r="169" spans="2:15" x14ac:dyDescent="0.25">
      <c r="B169" s="112" t="s">
        <v>74</v>
      </c>
      <c r="C169" s="113">
        <v>33884</v>
      </c>
      <c r="D169" s="114">
        <v>6.9773315653217205E-2</v>
      </c>
      <c r="E169" s="113">
        <v>0</v>
      </c>
      <c r="F169" s="114">
        <f t="shared" si="35"/>
        <v>-1</v>
      </c>
      <c r="G169" s="113">
        <v>31618</v>
      </c>
      <c r="H169" s="114" t="str">
        <f t="shared" si="36"/>
        <v>-</v>
      </c>
      <c r="I169" s="113">
        <v>36769</v>
      </c>
      <c r="J169" s="114">
        <f t="shared" si="37"/>
        <v>0.16291353026756905</v>
      </c>
      <c r="K169" s="113">
        <v>42150</v>
      </c>
      <c r="L169" s="114">
        <f t="shared" si="38"/>
        <v>0.1463461067747287</v>
      </c>
      <c r="M169" s="113"/>
      <c r="N169" s="114"/>
      <c r="O169" s="114"/>
    </row>
    <row r="170" spans="2:15" x14ac:dyDescent="0.25">
      <c r="B170" s="112" t="s">
        <v>76</v>
      </c>
      <c r="C170" s="113">
        <v>50559</v>
      </c>
      <c r="D170" s="114">
        <v>0.14242136659436011</v>
      </c>
      <c r="E170" s="113">
        <v>17468</v>
      </c>
      <c r="F170" s="114">
        <f t="shared" si="35"/>
        <v>-0.65450266025831205</v>
      </c>
      <c r="G170" s="113">
        <v>47730</v>
      </c>
      <c r="H170" s="114">
        <f t="shared" si="36"/>
        <v>1.7324250057247537</v>
      </c>
      <c r="I170" s="113">
        <v>50961</v>
      </c>
      <c r="J170" s="114">
        <f t="shared" si="37"/>
        <v>6.7693274670018955E-2</v>
      </c>
      <c r="K170" s="113">
        <v>64650</v>
      </c>
      <c r="L170" s="114">
        <f t="shared" si="38"/>
        <v>0.26861717784187911</v>
      </c>
      <c r="M170" s="113"/>
      <c r="N170" s="114"/>
      <c r="O170" s="114"/>
    </row>
    <row r="171" spans="2:15" x14ac:dyDescent="0.25">
      <c r="B171" s="112" t="s">
        <v>78</v>
      </c>
      <c r="C171" s="113">
        <v>27743</v>
      </c>
      <c r="D171" s="114">
        <v>8.7363800266520242E-2</v>
      </c>
      <c r="E171" s="113">
        <v>6369</v>
      </c>
      <c r="F171" s="114">
        <f t="shared" si="35"/>
        <v>-0.77042857657787556</v>
      </c>
      <c r="G171" s="113">
        <v>24934</v>
      </c>
      <c r="H171" s="114">
        <f t="shared" si="36"/>
        <v>2.9149002983199876</v>
      </c>
      <c r="I171" s="113">
        <v>31016</v>
      </c>
      <c r="J171" s="114">
        <f t="shared" si="37"/>
        <v>0.24392395925242649</v>
      </c>
      <c r="K171" s="113">
        <v>38569</v>
      </c>
      <c r="L171" s="114">
        <f t="shared" si="38"/>
        <v>0.24351947381996397</v>
      </c>
      <c r="M171" s="113"/>
      <c r="N171" s="114"/>
      <c r="O171" s="114"/>
    </row>
    <row r="172" spans="2:15" x14ac:dyDescent="0.25">
      <c r="B172" s="112" t="s">
        <v>80</v>
      </c>
      <c r="C172" s="113">
        <v>36634</v>
      </c>
      <c r="D172" s="114">
        <v>-2.0402706099419743E-2</v>
      </c>
      <c r="E172" s="113">
        <v>14907</v>
      </c>
      <c r="F172" s="114">
        <f t="shared" si="35"/>
        <v>-0.59308292842714416</v>
      </c>
      <c r="G172" s="113">
        <v>36554</v>
      </c>
      <c r="H172" s="114">
        <f t="shared" si="36"/>
        <v>1.4521365801301402</v>
      </c>
      <c r="I172" s="113">
        <v>43770</v>
      </c>
      <c r="J172" s="114">
        <f t="shared" si="37"/>
        <v>0.19740657657164751</v>
      </c>
      <c r="K172" s="113">
        <v>54486</v>
      </c>
      <c r="L172" s="114">
        <f t="shared" si="38"/>
        <v>0.24482522275531182</v>
      </c>
      <c r="M172" s="113"/>
      <c r="N172" s="114"/>
      <c r="O172" s="114"/>
    </row>
    <row r="173" spans="2:15" x14ac:dyDescent="0.25">
      <c r="B173" s="112" t="s">
        <v>82</v>
      </c>
      <c r="C173" s="113">
        <v>30266</v>
      </c>
      <c r="D173" s="114">
        <v>0.22822822822822819</v>
      </c>
      <c r="E173" s="113">
        <v>5828</v>
      </c>
      <c r="F173" s="114">
        <f t="shared" si="35"/>
        <v>-0.80744069252626716</v>
      </c>
      <c r="G173" s="113">
        <v>35760</v>
      </c>
      <c r="H173" s="114">
        <f t="shared" si="36"/>
        <v>5.1358956760466716</v>
      </c>
      <c r="I173" s="113">
        <v>31683</v>
      </c>
      <c r="J173" s="114">
        <f t="shared" si="37"/>
        <v>-0.114010067114094</v>
      </c>
      <c r="K173" s="113">
        <v>47843</v>
      </c>
      <c r="L173" s="114">
        <f t="shared" si="38"/>
        <v>0.51005270965502003</v>
      </c>
      <c r="M173" s="113"/>
      <c r="N173" s="114"/>
      <c r="O173" s="114"/>
    </row>
    <row r="174" spans="2:15" x14ac:dyDescent="0.25">
      <c r="B174" s="112" t="s">
        <v>84</v>
      </c>
      <c r="C174" s="113">
        <v>30743</v>
      </c>
      <c r="D174" s="114">
        <v>0.11460372706837796</v>
      </c>
      <c r="E174" s="113">
        <v>11448</v>
      </c>
      <c r="F174" s="114">
        <f t="shared" si="35"/>
        <v>-0.62762254822235963</v>
      </c>
      <c r="G174" s="113">
        <v>37306</v>
      </c>
      <c r="H174" s="114">
        <f t="shared" si="36"/>
        <v>2.258735150244584</v>
      </c>
      <c r="I174" s="113">
        <v>40785</v>
      </c>
      <c r="J174" s="114">
        <f t="shared" si="37"/>
        <v>9.3255776550688951E-2</v>
      </c>
      <c r="K174" s="113">
        <v>34236</v>
      </c>
      <c r="L174" s="114">
        <f t="shared" si="38"/>
        <v>-0.16057374034571537</v>
      </c>
      <c r="M174" s="113"/>
      <c r="N174" s="114"/>
      <c r="O174" s="114"/>
    </row>
    <row r="175" spans="2:15" ht="15.75" x14ac:dyDescent="0.25">
      <c r="B175" s="115" t="s">
        <v>26</v>
      </c>
      <c r="C175" s="116">
        <v>428540</v>
      </c>
      <c r="D175" s="117">
        <v>6.4053254805173543E-2</v>
      </c>
      <c r="E175" s="116">
        <v>173273</v>
      </c>
      <c r="F175" s="117">
        <f t="shared" si="35"/>
        <v>-0.59566668222336305</v>
      </c>
      <c r="G175" s="116">
        <v>321437</v>
      </c>
      <c r="H175" s="117">
        <f t="shared" si="36"/>
        <v>0.85508994476923705</v>
      </c>
      <c r="I175" s="116">
        <v>466813</v>
      </c>
      <c r="J175" s="117">
        <f t="shared" si="37"/>
        <v>0.4522690293898961</v>
      </c>
      <c r="K175" s="116">
        <v>535409</v>
      </c>
      <c r="L175" s="117">
        <f t="shared" si="38"/>
        <v>0.14694535070788528</v>
      </c>
      <c r="M175" s="116">
        <v>239585</v>
      </c>
      <c r="N175" s="117">
        <v>5.7462284720567025E-2</v>
      </c>
      <c r="O175" s="117">
        <v>0.24170117492187049</v>
      </c>
    </row>
    <row r="176" spans="2:15" ht="6" customHeight="1" x14ac:dyDescent="0.25"/>
    <row r="177" spans="1:16" x14ac:dyDescent="0.25">
      <c r="B177" s="103" t="s">
        <v>30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6" x14ac:dyDescent="0.25">
      <c r="C178" s="118"/>
    </row>
    <row r="180" spans="1:16" ht="48.75" customHeight="1" thickBot="1" x14ac:dyDescent="0.3">
      <c r="B180" s="265" t="s">
        <v>270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1" t="s">
        <v>108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109</v>
      </c>
    </row>
    <row r="182" spans="1:16" ht="22.5" thickTop="1" thickBot="1" x14ac:dyDescent="0.3">
      <c r="B182" s="119" t="str">
        <f>C182</f>
        <v>Bélgica</v>
      </c>
      <c r="C182" s="287" t="s">
        <v>110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C7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60</v>
      </c>
      <c r="D184" s="110" t="str">
        <f>CONCATENATE("var. ",RIGHT(C183,2),"/",RIGHT(C183-1,2))</f>
        <v>var. 19/18</v>
      </c>
      <c r="E184" s="111" t="s">
        <v>60</v>
      </c>
      <c r="F184" s="110" t="str">
        <f>CONCATENATE("var. ",RIGHT(E183,2),"/",RIGHT(E183-1,2))</f>
        <v>var. 20/19</v>
      </c>
      <c r="G184" s="111" t="s">
        <v>60</v>
      </c>
      <c r="H184" s="110" t="str">
        <f>CONCATENATE("var. ",RIGHT(G183,2),"/",RIGHT(G183-1,2))</f>
        <v>var. 21/20</v>
      </c>
      <c r="I184" s="111" t="s">
        <v>60</v>
      </c>
      <c r="J184" s="110" t="s">
        <v>127</v>
      </c>
      <c r="K184" s="111" t="s">
        <v>60</v>
      </c>
      <c r="L184" s="110" t="s">
        <v>238</v>
      </c>
      <c r="M184" s="111" t="s">
        <v>60</v>
      </c>
      <c r="N184" s="110" t="s">
        <v>262</v>
      </c>
      <c r="O184" s="110" t="s">
        <v>263</v>
      </c>
    </row>
    <row r="185" spans="1:16" x14ac:dyDescent="0.25">
      <c r="A185" s="118"/>
      <c r="B185" s="112" t="s">
        <v>62</v>
      </c>
      <c r="C185" s="113">
        <v>56916</v>
      </c>
      <c r="D185" s="114">
        <v>3.0470914127423754E-2</v>
      </c>
      <c r="E185" s="113">
        <v>57040</v>
      </c>
      <c r="F185" s="114">
        <f t="shared" ref="F185:F197" si="40">IFERROR(E185/C185-1,"-")</f>
        <v>2.1786492374726851E-3</v>
      </c>
      <c r="G185" s="113">
        <v>7010</v>
      </c>
      <c r="H185" s="114">
        <f t="shared" ref="H185:H197" si="41">IFERROR(G185/E185-1,"-")</f>
        <v>-0.87710378681626933</v>
      </c>
      <c r="I185" s="113">
        <v>60039</v>
      </c>
      <c r="J185" s="114">
        <f t="shared" ref="J185:J197" si="42">IFERROR(I185/G185-1,"-")</f>
        <v>7.5647646219686155</v>
      </c>
      <c r="K185" s="113">
        <v>56539</v>
      </c>
      <c r="L185" s="114">
        <f t="shared" ref="L185:L197" si="43">IFERROR(K185/I185-1,"-")</f>
        <v>-5.8295441296490669E-2</v>
      </c>
      <c r="M185" s="113">
        <v>54233</v>
      </c>
      <c r="N185" s="114">
        <f t="shared" ref="N185:N189" si="44">IFERROR(M185/K185-1,"-")</f>
        <v>-4.0786006119669649E-2</v>
      </c>
      <c r="O185" s="114">
        <v>-4.7139644388221269E-2</v>
      </c>
    </row>
    <row r="186" spans="1:16" x14ac:dyDescent="0.25">
      <c r="B186" s="112" t="s">
        <v>64</v>
      </c>
      <c r="C186" s="113">
        <v>46571</v>
      </c>
      <c r="D186" s="114">
        <v>-0.17430232970462045</v>
      </c>
      <c r="E186" s="113">
        <v>57644</v>
      </c>
      <c r="F186" s="114">
        <f t="shared" si="40"/>
        <v>0.23776599171158019</v>
      </c>
      <c r="G186" s="113">
        <v>3599</v>
      </c>
      <c r="H186" s="114">
        <f t="shared" si="41"/>
        <v>-0.93756505447227811</v>
      </c>
      <c r="I186" s="113">
        <v>56597</v>
      </c>
      <c r="J186" s="114">
        <f t="shared" si="42"/>
        <v>14.725757154765212</v>
      </c>
      <c r="K186" s="113">
        <v>56743</v>
      </c>
      <c r="L186" s="114">
        <f t="shared" si="43"/>
        <v>2.5796420304962098E-3</v>
      </c>
      <c r="M186" s="113">
        <v>54347</v>
      </c>
      <c r="N186" s="114">
        <f t="shared" si="44"/>
        <v>-4.2225472745536896E-2</v>
      </c>
      <c r="O186" s="114">
        <v>0.16697086169504627</v>
      </c>
    </row>
    <row r="187" spans="1:16" x14ac:dyDescent="0.25">
      <c r="B187" s="112" t="s">
        <v>66</v>
      </c>
      <c r="C187" s="113">
        <v>58812</v>
      </c>
      <c r="D187" s="114">
        <v>0.23169071603593783</v>
      </c>
      <c r="E187" s="113">
        <v>24554</v>
      </c>
      <c r="F187" s="114">
        <f t="shared" si="40"/>
        <v>-0.58250017003332655</v>
      </c>
      <c r="G187" s="113">
        <v>3712</v>
      </c>
      <c r="H187" s="114">
        <f t="shared" si="41"/>
        <v>-0.84882300236214059</v>
      </c>
      <c r="I187" s="113">
        <v>63116</v>
      </c>
      <c r="J187" s="114">
        <f t="shared" si="42"/>
        <v>16.00323275862069</v>
      </c>
      <c r="K187" s="113">
        <v>46476</v>
      </c>
      <c r="L187" s="114">
        <f t="shared" si="43"/>
        <v>-0.26364154889409974</v>
      </c>
      <c r="M187" s="113">
        <v>54310</v>
      </c>
      <c r="N187" s="114">
        <f t="shared" si="44"/>
        <v>0.16856011704966001</v>
      </c>
      <c r="O187" s="114">
        <v>-7.6549003604706511E-2</v>
      </c>
    </row>
    <row r="188" spans="1:16" x14ac:dyDescent="0.25">
      <c r="B188" s="112" t="s">
        <v>68</v>
      </c>
      <c r="C188" s="113">
        <v>48865</v>
      </c>
      <c r="D188" s="114">
        <v>-0.17193404619477726</v>
      </c>
      <c r="E188" s="113">
        <v>0</v>
      </c>
      <c r="F188" s="114">
        <f t="shared" si="40"/>
        <v>-1</v>
      </c>
      <c r="G188" s="113">
        <v>6872</v>
      </c>
      <c r="H188" s="114" t="str">
        <f t="shared" si="41"/>
        <v>-</v>
      </c>
      <c r="I188" s="113">
        <v>63281</v>
      </c>
      <c r="J188" s="114">
        <f t="shared" si="42"/>
        <v>8.2085273573923168</v>
      </c>
      <c r="K188" s="113">
        <v>46291</v>
      </c>
      <c r="L188" s="114">
        <f t="shared" si="43"/>
        <v>-0.26848501129881008</v>
      </c>
      <c r="M188" s="113">
        <v>58185</v>
      </c>
      <c r="N188" s="114">
        <f t="shared" si="44"/>
        <v>0.25693979391242361</v>
      </c>
      <c r="O188" s="114">
        <v>0.19072956103550598</v>
      </c>
    </row>
    <row r="189" spans="1:16" x14ac:dyDescent="0.25">
      <c r="B189" s="112" t="s">
        <v>70</v>
      </c>
      <c r="C189" s="113">
        <v>37232</v>
      </c>
      <c r="D189" s="114">
        <v>-1.2754222681833904E-2</v>
      </c>
      <c r="E189" s="113">
        <v>0</v>
      </c>
      <c r="F189" s="114">
        <f t="shared" si="40"/>
        <v>-1</v>
      </c>
      <c r="G189" s="113">
        <v>14117</v>
      </c>
      <c r="H189" s="114" t="str">
        <f t="shared" si="41"/>
        <v>-</v>
      </c>
      <c r="I189" s="113">
        <v>41515</v>
      </c>
      <c r="J189" s="114">
        <f t="shared" si="42"/>
        <v>1.9407806191117092</v>
      </c>
      <c r="K189" s="113">
        <v>46632</v>
      </c>
      <c r="L189" s="114">
        <f t="shared" si="43"/>
        <v>0.12325665422136578</v>
      </c>
      <c r="M189" s="113">
        <v>42714</v>
      </c>
      <c r="N189" s="114">
        <f t="shared" si="44"/>
        <v>-8.4019557385486388E-2</v>
      </c>
      <c r="O189" s="114">
        <v>0.14723893425010748</v>
      </c>
    </row>
    <row r="190" spans="1:16" x14ac:dyDescent="0.25">
      <c r="B190" s="112" t="s">
        <v>111</v>
      </c>
      <c r="C190" s="113">
        <v>39535</v>
      </c>
      <c r="D190" s="114">
        <v>7.309592313120894E-2</v>
      </c>
      <c r="E190" s="113">
        <v>0</v>
      </c>
      <c r="F190" s="114">
        <f t="shared" si="40"/>
        <v>-1</v>
      </c>
      <c r="G190" s="113">
        <v>25913</v>
      </c>
      <c r="H190" s="114" t="str">
        <f t="shared" si="41"/>
        <v>-</v>
      </c>
      <c r="I190" s="113">
        <v>38119</v>
      </c>
      <c r="J190" s="114">
        <f t="shared" si="42"/>
        <v>0.47103770308339454</v>
      </c>
      <c r="K190" s="113">
        <v>37086</v>
      </c>
      <c r="L190" s="114">
        <f t="shared" si="43"/>
        <v>-2.7099346782444411E-2</v>
      </c>
      <c r="M190" s="113"/>
      <c r="N190" s="114"/>
      <c r="O190" s="114"/>
    </row>
    <row r="191" spans="1:16" x14ac:dyDescent="0.25">
      <c r="B191" s="112" t="s">
        <v>74</v>
      </c>
      <c r="C191" s="113">
        <v>53072</v>
      </c>
      <c r="D191" s="114">
        <v>-6.0655940813111764E-2</v>
      </c>
      <c r="E191" s="113">
        <v>0</v>
      </c>
      <c r="F191" s="114">
        <f t="shared" si="40"/>
        <v>-1</v>
      </c>
      <c r="G191" s="113">
        <v>44033</v>
      </c>
      <c r="H191" s="114" t="str">
        <f t="shared" si="41"/>
        <v>-</v>
      </c>
      <c r="I191" s="113">
        <v>61424</v>
      </c>
      <c r="J191" s="114">
        <f t="shared" si="42"/>
        <v>0.39495378466150388</v>
      </c>
      <c r="K191" s="113">
        <v>61993</v>
      </c>
      <c r="L191" s="114">
        <f t="shared" si="43"/>
        <v>9.2634800729356481E-3</v>
      </c>
      <c r="M191" s="113"/>
      <c r="N191" s="114"/>
      <c r="O191" s="114"/>
    </row>
    <row r="192" spans="1:16" x14ac:dyDescent="0.25">
      <c r="B192" s="112" t="s">
        <v>76</v>
      </c>
      <c r="C192" s="113">
        <v>44661</v>
      </c>
      <c r="D192" s="114">
        <v>-5.4673609347218655E-2</v>
      </c>
      <c r="E192" s="113">
        <v>20281</v>
      </c>
      <c r="F192" s="114">
        <f t="shared" si="40"/>
        <v>-0.54589015024294119</v>
      </c>
      <c r="G192" s="113">
        <v>48502</v>
      </c>
      <c r="H192" s="114">
        <f t="shared" si="41"/>
        <v>1.3914994329668162</v>
      </c>
      <c r="I192" s="113">
        <v>44123</v>
      </c>
      <c r="J192" s="114">
        <f t="shared" si="42"/>
        <v>-9.0284936703641128E-2</v>
      </c>
      <c r="K192" s="113">
        <v>48757</v>
      </c>
      <c r="L192" s="114">
        <f t="shared" si="43"/>
        <v>0.10502459034970424</v>
      </c>
      <c r="M192" s="113"/>
      <c r="N192" s="114"/>
      <c r="O192" s="114"/>
    </row>
    <row r="193" spans="2:16" x14ac:dyDescent="0.25">
      <c r="B193" s="112" t="s">
        <v>78</v>
      </c>
      <c r="C193" s="113">
        <v>39139</v>
      </c>
      <c r="D193" s="114">
        <v>3.1268421457313345E-3</v>
      </c>
      <c r="E193" s="113">
        <v>28906</v>
      </c>
      <c r="F193" s="114">
        <f t="shared" si="40"/>
        <v>-0.26145277089348218</v>
      </c>
      <c r="G193" s="113">
        <v>55785</v>
      </c>
      <c r="H193" s="114">
        <f t="shared" si="41"/>
        <v>0.92987615028021864</v>
      </c>
      <c r="I193" s="113">
        <v>44068</v>
      </c>
      <c r="J193" s="114">
        <f t="shared" si="42"/>
        <v>-0.21003854082638707</v>
      </c>
      <c r="K193" s="113">
        <v>43792</v>
      </c>
      <c r="L193" s="114">
        <f t="shared" si="43"/>
        <v>-6.2630480167014113E-3</v>
      </c>
      <c r="M193" s="113"/>
      <c r="N193" s="114"/>
      <c r="O193" s="114"/>
    </row>
    <row r="194" spans="2:16" x14ac:dyDescent="0.25">
      <c r="B194" s="112" t="s">
        <v>80</v>
      </c>
      <c r="C194" s="113">
        <v>40651</v>
      </c>
      <c r="D194" s="114">
        <v>-0.13414556220579776</v>
      </c>
      <c r="E194" s="113">
        <v>15055</v>
      </c>
      <c r="F194" s="114">
        <f t="shared" si="40"/>
        <v>-0.6296524070748567</v>
      </c>
      <c r="G194" s="113">
        <v>56784</v>
      </c>
      <c r="H194" s="114">
        <f t="shared" si="41"/>
        <v>2.7717701760212554</v>
      </c>
      <c r="I194" s="113">
        <v>49340</v>
      </c>
      <c r="J194" s="114">
        <f t="shared" si="42"/>
        <v>-0.13109326570865032</v>
      </c>
      <c r="K194" s="113">
        <v>53334</v>
      </c>
      <c r="L194" s="114">
        <f t="shared" si="43"/>
        <v>8.0948520470206731E-2</v>
      </c>
      <c r="M194" s="113"/>
      <c r="N194" s="114"/>
      <c r="O194" s="114"/>
    </row>
    <row r="195" spans="2:16" x14ac:dyDescent="0.25">
      <c r="B195" s="112" t="s">
        <v>82</v>
      </c>
      <c r="C195" s="113">
        <v>46363</v>
      </c>
      <c r="D195" s="114">
        <v>-8.3264127812710087E-2</v>
      </c>
      <c r="E195" s="113">
        <v>8909</v>
      </c>
      <c r="F195" s="114">
        <f t="shared" si="40"/>
        <v>-0.8078424605827923</v>
      </c>
      <c r="G195" s="113">
        <v>84455</v>
      </c>
      <c r="H195" s="114">
        <f t="shared" si="41"/>
        <v>8.4797395891794807</v>
      </c>
      <c r="I195" s="113">
        <v>61960</v>
      </c>
      <c r="J195" s="114">
        <f t="shared" si="42"/>
        <v>-0.26635486353679472</v>
      </c>
      <c r="K195" s="113">
        <v>61728</v>
      </c>
      <c r="L195" s="114">
        <f t="shared" si="43"/>
        <v>-3.7443511943189289E-3</v>
      </c>
      <c r="M195" s="113"/>
      <c r="N195" s="114"/>
      <c r="O195" s="114"/>
    </row>
    <row r="196" spans="2:16" x14ac:dyDescent="0.25">
      <c r="B196" s="112" t="s">
        <v>84</v>
      </c>
      <c r="C196" s="113">
        <v>54458</v>
      </c>
      <c r="D196" s="114">
        <v>-3.6721265079421195E-2</v>
      </c>
      <c r="E196" s="113">
        <v>11833</v>
      </c>
      <c r="F196" s="114">
        <f t="shared" si="40"/>
        <v>-0.78271328363142234</v>
      </c>
      <c r="G196" s="113">
        <v>63614</v>
      </c>
      <c r="H196" s="114">
        <f t="shared" si="41"/>
        <v>4.3759824220400576</v>
      </c>
      <c r="I196" s="113">
        <v>56047</v>
      </c>
      <c r="J196" s="114">
        <f t="shared" si="42"/>
        <v>-0.11895180306221897</v>
      </c>
      <c r="K196" s="113">
        <v>60367</v>
      </c>
      <c r="L196" s="114">
        <f t="shared" si="43"/>
        <v>7.7078166538797843E-2</v>
      </c>
      <c r="M196" s="113"/>
      <c r="N196" s="114"/>
      <c r="O196" s="114"/>
    </row>
    <row r="197" spans="2:16" ht="15.75" x14ac:dyDescent="0.25">
      <c r="B197" s="115" t="s">
        <v>26</v>
      </c>
      <c r="C197" s="116">
        <v>566275</v>
      </c>
      <c r="D197" s="117">
        <v>-3.98326796853673E-2</v>
      </c>
      <c r="E197" s="116">
        <v>241515</v>
      </c>
      <c r="F197" s="117">
        <f t="shared" si="40"/>
        <v>-0.57350227363030326</v>
      </c>
      <c r="G197" s="116">
        <v>414396</v>
      </c>
      <c r="H197" s="117">
        <f t="shared" si="41"/>
        <v>0.71581889323644488</v>
      </c>
      <c r="I197" s="116">
        <v>639629</v>
      </c>
      <c r="J197" s="117">
        <f t="shared" si="42"/>
        <v>0.54352117298429525</v>
      </c>
      <c r="K197" s="116">
        <v>619738</v>
      </c>
      <c r="L197" s="117">
        <f t="shared" si="43"/>
        <v>-3.1097714456348902E-2</v>
      </c>
      <c r="M197" s="116">
        <v>263789</v>
      </c>
      <c r="N197" s="117">
        <v>4.3960566880770546E-2</v>
      </c>
      <c r="O197" s="117">
        <v>6.1969596933928006E-2</v>
      </c>
    </row>
    <row r="198" spans="2:16" ht="6" customHeight="1" x14ac:dyDescent="0.25"/>
    <row r="199" spans="2:16" x14ac:dyDescent="0.25">
      <c r="B199" s="103" t="s">
        <v>30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C200" s="118"/>
      <c r="K200" s="118"/>
    </row>
    <row r="202" spans="2:16" ht="48.75" customHeight="1" thickBot="1" x14ac:dyDescent="0.3">
      <c r="B202" s="265" t="s">
        <v>271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1" t="s">
        <v>112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113</v>
      </c>
    </row>
    <row r="204" spans="2:16" ht="22.5" thickTop="1" thickBot="1" x14ac:dyDescent="0.3">
      <c r="B204" s="119" t="str">
        <f>C204</f>
        <v>Países Bajos</v>
      </c>
      <c r="C204" s="287" t="s">
        <v>114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C7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60</v>
      </c>
      <c r="D206" s="110" t="str">
        <f>CONCATENATE("var. ",RIGHT(C205,2),"/",RIGHT(C205-1,2))</f>
        <v>var. 19/18</v>
      </c>
      <c r="E206" s="111" t="s">
        <v>60</v>
      </c>
      <c r="F206" s="110" t="str">
        <f>CONCATENATE("var. ",RIGHT(E205,2),"/",RIGHT(E205-1,2))</f>
        <v>var. 20/19</v>
      </c>
      <c r="G206" s="111" t="s">
        <v>60</v>
      </c>
      <c r="H206" s="110" t="str">
        <f>CONCATENATE("var. ",RIGHT(G205,2),"/",RIGHT(G205-1,2))</f>
        <v>var. 21/20</v>
      </c>
      <c r="I206" s="111" t="s">
        <v>60</v>
      </c>
      <c r="J206" s="110" t="s">
        <v>127</v>
      </c>
      <c r="K206" s="111" t="s">
        <v>60</v>
      </c>
      <c r="L206" s="110" t="s">
        <v>238</v>
      </c>
      <c r="M206" s="111" t="s">
        <v>60</v>
      </c>
      <c r="N206" s="110" t="s">
        <v>262</v>
      </c>
      <c r="O206" s="110" t="s">
        <v>263</v>
      </c>
    </row>
    <row r="207" spans="2:16" x14ac:dyDescent="0.25">
      <c r="B207" s="112" t="s">
        <v>62</v>
      </c>
      <c r="C207" s="113">
        <v>36664</v>
      </c>
      <c r="D207" s="114">
        <v>-0.10472981222376876</v>
      </c>
      <c r="E207" s="113">
        <v>38581</v>
      </c>
      <c r="F207" s="114">
        <f t="shared" ref="F207:F219" si="45">IFERROR(E207/C207-1,"-")</f>
        <v>5.2285620772419827E-2</v>
      </c>
      <c r="G207" s="113">
        <v>1610</v>
      </c>
      <c r="H207" s="114">
        <f t="shared" ref="H207:H219" si="46">IFERROR(G207/E207-1,"-")</f>
        <v>-0.95826961457712345</v>
      </c>
      <c r="I207" s="113">
        <v>44879</v>
      </c>
      <c r="J207" s="114">
        <f t="shared" ref="J207:J219" si="47">IFERROR(I207/G207-1,"-")</f>
        <v>26.875155279503105</v>
      </c>
      <c r="K207" s="113">
        <v>42011</v>
      </c>
      <c r="L207" s="114">
        <f t="shared" ref="L207:L219" si="48">IFERROR(K207/I207-1,"-")</f>
        <v>-6.3905167227433779E-2</v>
      </c>
      <c r="M207" s="113">
        <v>41716</v>
      </c>
      <c r="N207" s="114">
        <f t="shared" ref="N207:N211" si="49">IFERROR(M207/K207-1,"-")</f>
        <v>-7.021970436314251E-3</v>
      </c>
      <c r="O207" s="114">
        <v>0.1377918394065023</v>
      </c>
    </row>
    <row r="208" spans="2:16" x14ac:dyDescent="0.25">
      <c r="B208" s="112" t="s">
        <v>64</v>
      </c>
      <c r="C208" s="113">
        <v>38177</v>
      </c>
      <c r="D208" s="114">
        <v>-9.2406808672499063E-2</v>
      </c>
      <c r="E208" s="113">
        <v>42672</v>
      </c>
      <c r="F208" s="114">
        <f t="shared" si="45"/>
        <v>0.11774104827513954</v>
      </c>
      <c r="G208" s="113">
        <v>1129</v>
      </c>
      <c r="H208" s="114">
        <f t="shared" si="46"/>
        <v>-0.97354236970378705</v>
      </c>
      <c r="I208" s="113">
        <v>45597</v>
      </c>
      <c r="J208" s="114">
        <f t="shared" si="47"/>
        <v>39.38706820194863</v>
      </c>
      <c r="K208" s="113">
        <v>39850</v>
      </c>
      <c r="L208" s="114">
        <f t="shared" si="48"/>
        <v>-0.12603899379345129</v>
      </c>
      <c r="M208" s="113">
        <v>48058</v>
      </c>
      <c r="N208" s="114">
        <f t="shared" si="49"/>
        <v>0.20597239648682564</v>
      </c>
      <c r="O208" s="114">
        <v>0.25882075595253684</v>
      </c>
    </row>
    <row r="209" spans="2:16" x14ac:dyDescent="0.25">
      <c r="B209" s="112" t="s">
        <v>66</v>
      </c>
      <c r="C209" s="113">
        <v>41165</v>
      </c>
      <c r="D209" s="114">
        <v>8.4202486304256308E-2</v>
      </c>
      <c r="E209" s="113">
        <v>19499</v>
      </c>
      <c r="F209" s="114">
        <f t="shared" si="45"/>
        <v>-0.52632090368031093</v>
      </c>
      <c r="G209" s="113">
        <v>1410</v>
      </c>
      <c r="H209" s="114">
        <f t="shared" si="46"/>
        <v>-0.92768859941535464</v>
      </c>
      <c r="I209" s="113">
        <v>50300</v>
      </c>
      <c r="J209" s="114">
        <f t="shared" si="47"/>
        <v>34.673758865248224</v>
      </c>
      <c r="K209" s="113">
        <v>39334</v>
      </c>
      <c r="L209" s="114">
        <f t="shared" si="48"/>
        <v>-0.21801192842942341</v>
      </c>
      <c r="M209" s="113">
        <v>39685</v>
      </c>
      <c r="N209" s="114">
        <f t="shared" si="49"/>
        <v>8.9235775664819883E-3</v>
      </c>
      <c r="O209" s="114">
        <v>-3.5952872585934603E-2</v>
      </c>
    </row>
    <row r="210" spans="2:16" x14ac:dyDescent="0.25">
      <c r="B210" s="112" t="s">
        <v>68</v>
      </c>
      <c r="C210" s="113">
        <v>46920</v>
      </c>
      <c r="D210" s="114">
        <v>-3.5659233377864585E-2</v>
      </c>
      <c r="E210" s="113">
        <v>0</v>
      </c>
      <c r="F210" s="114">
        <f t="shared" si="45"/>
        <v>-1</v>
      </c>
      <c r="G210" s="113">
        <v>1583</v>
      </c>
      <c r="H210" s="114" t="str">
        <f t="shared" si="46"/>
        <v>-</v>
      </c>
      <c r="I210" s="113">
        <v>53650</v>
      </c>
      <c r="J210" s="114">
        <f t="shared" si="47"/>
        <v>32.891345546430827</v>
      </c>
      <c r="K210" s="113">
        <v>47936</v>
      </c>
      <c r="L210" s="114">
        <f t="shared" si="48"/>
        <v>-0.10650512581547067</v>
      </c>
      <c r="M210" s="113">
        <v>47463</v>
      </c>
      <c r="N210" s="114">
        <f t="shared" si="49"/>
        <v>-9.8673230974632986E-3</v>
      </c>
      <c r="O210" s="114">
        <v>1.1572890025575377E-2</v>
      </c>
    </row>
    <row r="211" spans="2:16" x14ac:dyDescent="0.25">
      <c r="B211" s="112" t="s">
        <v>70</v>
      </c>
      <c r="C211" s="113">
        <v>39238</v>
      </c>
      <c r="D211" s="114">
        <v>-0.31741006193027621</v>
      </c>
      <c r="E211" s="113">
        <v>0</v>
      </c>
      <c r="F211" s="114">
        <f t="shared" si="45"/>
        <v>-1</v>
      </c>
      <c r="G211" s="113">
        <v>4434</v>
      </c>
      <c r="H211" s="114" t="str">
        <f t="shared" si="46"/>
        <v>-</v>
      </c>
      <c r="I211" s="113">
        <v>62535</v>
      </c>
      <c r="J211" s="114">
        <f t="shared" si="47"/>
        <v>13.103518267929635</v>
      </c>
      <c r="K211" s="113">
        <v>48535</v>
      </c>
      <c r="L211" s="114">
        <f t="shared" si="48"/>
        <v>-0.22387463020708398</v>
      </c>
      <c r="M211" s="113">
        <v>50974</v>
      </c>
      <c r="N211" s="114">
        <f t="shared" si="49"/>
        <v>5.025239517873703E-2</v>
      </c>
      <c r="O211" s="114">
        <v>0.29909781334420704</v>
      </c>
    </row>
    <row r="212" spans="2:16" x14ac:dyDescent="0.25">
      <c r="B212" s="112" t="s">
        <v>72</v>
      </c>
      <c r="C212" s="113">
        <v>33847</v>
      </c>
      <c r="D212" s="114">
        <v>-7.5496435497528047E-2</v>
      </c>
      <c r="E212" s="113">
        <v>0</v>
      </c>
      <c r="F212" s="114">
        <f t="shared" si="45"/>
        <v>-1</v>
      </c>
      <c r="G212" s="113">
        <v>18411</v>
      </c>
      <c r="H212" s="114" t="str">
        <f t="shared" si="46"/>
        <v>-</v>
      </c>
      <c r="I212" s="113">
        <v>45469</v>
      </c>
      <c r="J212" s="114">
        <f t="shared" si="47"/>
        <v>1.4696648742599532</v>
      </c>
      <c r="K212" s="113">
        <v>40505</v>
      </c>
      <c r="L212" s="114">
        <f t="shared" si="48"/>
        <v>-0.10917328289603911</v>
      </c>
      <c r="M212" s="113"/>
      <c r="N212" s="114"/>
      <c r="O212" s="114"/>
    </row>
    <row r="213" spans="2:16" x14ac:dyDescent="0.25">
      <c r="B213" s="112" t="s">
        <v>74</v>
      </c>
      <c r="C213" s="113">
        <v>49761</v>
      </c>
      <c r="D213" s="114">
        <v>1.1649182727494489E-2</v>
      </c>
      <c r="E213" s="113">
        <v>0</v>
      </c>
      <c r="F213" s="114">
        <f t="shared" si="45"/>
        <v>-1</v>
      </c>
      <c r="G213" s="113">
        <v>29486</v>
      </c>
      <c r="H213" s="114" t="str">
        <f t="shared" si="46"/>
        <v>-</v>
      </c>
      <c r="I213" s="113">
        <v>50032</v>
      </c>
      <c r="J213" s="114">
        <f t="shared" si="47"/>
        <v>0.69680526351488847</v>
      </c>
      <c r="K213" s="113">
        <v>50397</v>
      </c>
      <c r="L213" s="114">
        <f t="shared" si="48"/>
        <v>7.2953309881675921E-3</v>
      </c>
      <c r="M213" s="113"/>
      <c r="N213" s="114"/>
      <c r="O213" s="114"/>
    </row>
    <row r="214" spans="2:16" x14ac:dyDescent="0.25">
      <c r="B214" s="112" t="s">
        <v>76</v>
      </c>
      <c r="C214" s="113">
        <v>57581</v>
      </c>
      <c r="D214" s="114">
        <v>-6.3510392609699817E-2</v>
      </c>
      <c r="E214" s="113">
        <v>19637</v>
      </c>
      <c r="F214" s="114">
        <f t="shared" si="45"/>
        <v>-0.65896736770809816</v>
      </c>
      <c r="G214" s="113">
        <v>51243</v>
      </c>
      <c r="H214" s="114">
        <f t="shared" si="46"/>
        <v>1.6095126546824869</v>
      </c>
      <c r="I214" s="113">
        <v>65282</v>
      </c>
      <c r="J214" s="114">
        <f t="shared" si="47"/>
        <v>0.273969127490584</v>
      </c>
      <c r="K214" s="113">
        <v>68350</v>
      </c>
      <c r="L214" s="114">
        <f t="shared" si="48"/>
        <v>4.6996109187831259E-2</v>
      </c>
      <c r="M214" s="113"/>
      <c r="N214" s="114"/>
      <c r="O214" s="114"/>
    </row>
    <row r="215" spans="2:16" x14ac:dyDescent="0.25">
      <c r="B215" s="112" t="s">
        <v>78</v>
      </c>
      <c r="C215" s="113">
        <v>39886</v>
      </c>
      <c r="D215" s="114">
        <v>-1.3504155124653749E-2</v>
      </c>
      <c r="E215" s="113">
        <v>1185</v>
      </c>
      <c r="F215" s="114">
        <f t="shared" si="45"/>
        <v>-0.97029032743318455</v>
      </c>
      <c r="G215" s="113">
        <v>53125</v>
      </c>
      <c r="H215" s="114">
        <f t="shared" si="46"/>
        <v>43.83122362869198</v>
      </c>
      <c r="I215" s="113">
        <v>49325</v>
      </c>
      <c r="J215" s="114">
        <f t="shared" si="47"/>
        <v>-7.1529411764705841E-2</v>
      </c>
      <c r="K215" s="113">
        <v>46471</v>
      </c>
      <c r="L215" s="114">
        <f t="shared" si="48"/>
        <v>-5.7861125190065921E-2</v>
      </c>
      <c r="M215" s="113"/>
      <c r="N215" s="114"/>
      <c r="O215" s="114"/>
    </row>
    <row r="216" spans="2:16" x14ac:dyDescent="0.25">
      <c r="B216" s="112" t="s">
        <v>80</v>
      </c>
      <c r="C216" s="113">
        <v>48095</v>
      </c>
      <c r="D216" s="114">
        <v>1.1631820285221472E-2</v>
      </c>
      <c r="E216" s="113">
        <v>873</v>
      </c>
      <c r="F216" s="114">
        <f t="shared" si="45"/>
        <v>-0.98184842499220293</v>
      </c>
      <c r="G216" s="113">
        <v>69678</v>
      </c>
      <c r="H216" s="114">
        <f t="shared" si="46"/>
        <v>78.814432989690715</v>
      </c>
      <c r="I216" s="113">
        <v>45028</v>
      </c>
      <c r="J216" s="114">
        <f t="shared" si="47"/>
        <v>-0.35377020006314763</v>
      </c>
      <c r="K216" s="113">
        <v>51497</v>
      </c>
      <c r="L216" s="114">
        <f t="shared" si="48"/>
        <v>0.14366616327618376</v>
      </c>
      <c r="M216" s="113"/>
      <c r="N216" s="114"/>
      <c r="O216" s="114"/>
    </row>
    <row r="217" spans="2:16" x14ac:dyDescent="0.25">
      <c r="B217" s="112" t="s">
        <v>82</v>
      </c>
      <c r="C217" s="113">
        <v>33368</v>
      </c>
      <c r="D217" s="114">
        <v>-2.4215970582079915E-3</v>
      </c>
      <c r="E217" s="113">
        <v>2741</v>
      </c>
      <c r="F217" s="114">
        <f t="shared" si="45"/>
        <v>-0.91785543035243344</v>
      </c>
      <c r="G217" s="113">
        <v>49033</v>
      </c>
      <c r="H217" s="114">
        <f t="shared" si="46"/>
        <v>16.888726742064939</v>
      </c>
      <c r="I217" s="113">
        <v>36109</v>
      </c>
      <c r="J217" s="114">
        <f t="shared" si="47"/>
        <v>-0.2635775906022475</v>
      </c>
      <c r="K217" s="113">
        <v>38146</v>
      </c>
      <c r="L217" s="114">
        <f t="shared" si="48"/>
        <v>5.6412528732449063E-2</v>
      </c>
      <c r="M217" s="113"/>
      <c r="N217" s="114"/>
      <c r="O217" s="114"/>
    </row>
    <row r="218" spans="2:16" x14ac:dyDescent="0.25">
      <c r="B218" s="112" t="s">
        <v>84</v>
      </c>
      <c r="C218" s="113">
        <v>37462</v>
      </c>
      <c r="D218" s="114">
        <v>8.7683642064920742E-2</v>
      </c>
      <c r="E218" s="113">
        <v>3619</v>
      </c>
      <c r="F218" s="114">
        <f t="shared" si="45"/>
        <v>-0.90339544071325606</v>
      </c>
      <c r="G218" s="113">
        <v>40632</v>
      </c>
      <c r="H218" s="114">
        <f t="shared" si="46"/>
        <v>10.227410886985355</v>
      </c>
      <c r="I218" s="113">
        <v>35693</v>
      </c>
      <c r="J218" s="114">
        <f t="shared" si="47"/>
        <v>-0.12155443985036429</v>
      </c>
      <c r="K218" s="113">
        <v>40203</v>
      </c>
      <c r="L218" s="114">
        <f t="shared" si="48"/>
        <v>0.12635530776342696</v>
      </c>
      <c r="M218" s="113"/>
      <c r="N218" s="114"/>
      <c r="O218" s="114"/>
    </row>
    <row r="219" spans="2:16" ht="15.75" x14ac:dyDescent="0.25">
      <c r="B219" s="115" t="s">
        <v>26</v>
      </c>
      <c r="C219" s="116">
        <v>502164</v>
      </c>
      <c r="D219" s="117">
        <v>-5.3010330508378667E-2</v>
      </c>
      <c r="E219" s="116">
        <v>134940</v>
      </c>
      <c r="F219" s="117">
        <f t="shared" si="45"/>
        <v>-0.7312830071450761</v>
      </c>
      <c r="G219" s="116">
        <v>321774</v>
      </c>
      <c r="H219" s="117">
        <f t="shared" si="46"/>
        <v>1.3845709204090708</v>
      </c>
      <c r="I219" s="116">
        <v>583899</v>
      </c>
      <c r="J219" s="117">
        <f t="shared" si="47"/>
        <v>0.81462455015010526</v>
      </c>
      <c r="K219" s="116">
        <v>553235</v>
      </c>
      <c r="L219" s="117">
        <f t="shared" si="48"/>
        <v>-5.2515931693666196E-2</v>
      </c>
      <c r="M219" s="116">
        <v>227896</v>
      </c>
      <c r="N219" s="117">
        <v>4.6998612553177832E-2</v>
      </c>
      <c r="O219" s="117">
        <v>0.12728280010288673</v>
      </c>
    </row>
    <row r="220" spans="2:16" ht="6" customHeight="1" x14ac:dyDescent="0.25"/>
    <row r="221" spans="2:16" x14ac:dyDescent="0.25">
      <c r="B221" s="103" t="s">
        <v>30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C222" s="118"/>
      <c r="K222" s="118"/>
      <c r="M222" s="120"/>
      <c r="O222" s="120"/>
    </row>
    <row r="224" spans="2:16" ht="48.75" customHeight="1" thickBot="1" x14ac:dyDescent="0.3">
      <c r="B224" s="265" t="s">
        <v>272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1" t="s">
        <v>138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139</v>
      </c>
    </row>
    <row r="226" spans="2:16" ht="22.5" thickTop="1" thickBot="1" x14ac:dyDescent="0.3">
      <c r="B226" s="119" t="str">
        <f>C226</f>
        <v>Dinamarca</v>
      </c>
      <c r="C226" s="287" t="s">
        <v>119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C7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60</v>
      </c>
      <c r="D228" s="110" t="str">
        <f>CONCATENATE("var. ",RIGHT(C227,2),"/",RIGHT(C227-1,2))</f>
        <v>var. 19/18</v>
      </c>
      <c r="E228" s="111" t="s">
        <v>60</v>
      </c>
      <c r="F228" s="110" t="str">
        <f>CONCATENATE("var. ",RIGHT(E227,2),"/",RIGHT(E227-1,2))</f>
        <v>var. 20/19</v>
      </c>
      <c r="G228" s="111" t="s">
        <v>60</v>
      </c>
      <c r="H228" s="110" t="str">
        <f>CONCATENATE("var. ",RIGHT(G227,2),"/",RIGHT(G227-1,2))</f>
        <v>var. 21/20</v>
      </c>
      <c r="I228" s="111" t="s">
        <v>60</v>
      </c>
      <c r="J228" s="110" t="s">
        <v>127</v>
      </c>
      <c r="K228" s="111" t="s">
        <v>60</v>
      </c>
      <c r="L228" s="110" t="s">
        <v>238</v>
      </c>
      <c r="M228" s="111" t="s">
        <v>60</v>
      </c>
      <c r="N228" s="110" t="s">
        <v>262</v>
      </c>
      <c r="O228" s="110" t="s">
        <v>263</v>
      </c>
    </row>
    <row r="229" spans="2:16" x14ac:dyDescent="0.25">
      <c r="B229" s="112" t="s">
        <v>62</v>
      </c>
      <c r="C229" s="113">
        <v>35041</v>
      </c>
      <c r="D229" s="114">
        <v>0.16072079234158143</v>
      </c>
      <c r="E229" s="113">
        <v>35175</v>
      </c>
      <c r="F229" s="114">
        <f t="shared" ref="F229:F241" si="50">IFERROR(E229/C229-1,"-")</f>
        <v>3.8240917782026429E-3</v>
      </c>
      <c r="G229" s="113">
        <v>78</v>
      </c>
      <c r="H229" s="114">
        <f t="shared" ref="H229:H241" si="51">IFERROR(G229/E229-1,"-")</f>
        <v>-0.99778251599147116</v>
      </c>
      <c r="I229" s="113">
        <v>19961</v>
      </c>
      <c r="J229" s="114">
        <f t="shared" ref="J229:J241" si="52">IFERROR(I229/G229-1,"-")</f>
        <v>254.91025641025641</v>
      </c>
      <c r="K229" s="113">
        <v>28635</v>
      </c>
      <c r="L229" s="114">
        <f t="shared" ref="L229:L241" si="53">IFERROR(K229/I229-1,"-")</f>
        <v>0.43454736736636446</v>
      </c>
      <c r="M229" s="113">
        <v>26551</v>
      </c>
      <c r="N229" s="114">
        <f t="shared" ref="N229:N233" si="54">IFERROR(M229/K229-1,"-")</f>
        <v>-7.2778068796926831E-2</v>
      </c>
      <c r="O229" s="114">
        <v>-0.24228760594731891</v>
      </c>
    </row>
    <row r="230" spans="2:16" x14ac:dyDescent="0.25">
      <c r="B230" s="112" t="s">
        <v>64</v>
      </c>
      <c r="C230" s="113">
        <v>39374</v>
      </c>
      <c r="D230" s="114">
        <v>8.6658939117955525E-2</v>
      </c>
      <c r="E230" s="113">
        <v>41345</v>
      </c>
      <c r="F230" s="114">
        <f t="shared" si="50"/>
        <v>5.0058414181947564E-2</v>
      </c>
      <c r="G230" s="113">
        <v>227</v>
      </c>
      <c r="H230" s="114">
        <f t="shared" si="51"/>
        <v>-0.99450961422179218</v>
      </c>
      <c r="I230" s="113">
        <v>25593</v>
      </c>
      <c r="J230" s="114">
        <f t="shared" si="52"/>
        <v>111.74449339207048</v>
      </c>
      <c r="K230" s="113">
        <v>34396</v>
      </c>
      <c r="L230" s="114">
        <f t="shared" si="53"/>
        <v>0.34396123940139889</v>
      </c>
      <c r="M230" s="113">
        <v>29714</v>
      </c>
      <c r="N230" s="114">
        <f t="shared" si="54"/>
        <v>-0.13612047912547975</v>
      </c>
      <c r="O230" s="114">
        <v>-0.24533956417940772</v>
      </c>
    </row>
    <row r="231" spans="2:16" x14ac:dyDescent="0.25">
      <c r="B231" s="112" t="s">
        <v>66</v>
      </c>
      <c r="C231" s="113">
        <v>34343</v>
      </c>
      <c r="D231" s="114">
        <v>2.6942168530590171E-2</v>
      </c>
      <c r="E231" s="113">
        <v>17896</v>
      </c>
      <c r="F231" s="114">
        <f t="shared" si="50"/>
        <v>-0.47890399790350291</v>
      </c>
      <c r="G231" s="113">
        <v>151</v>
      </c>
      <c r="H231" s="114">
        <f t="shared" si="51"/>
        <v>-0.9915623603039786</v>
      </c>
      <c r="I231" s="113">
        <v>28650</v>
      </c>
      <c r="J231" s="114">
        <f t="shared" si="52"/>
        <v>188.73509933774835</v>
      </c>
      <c r="K231" s="113">
        <v>30534</v>
      </c>
      <c r="L231" s="114">
        <f t="shared" si="53"/>
        <v>6.5759162303664853E-2</v>
      </c>
      <c r="M231" s="113">
        <v>29097</v>
      </c>
      <c r="N231" s="114">
        <f t="shared" si="54"/>
        <v>-4.7062291216348973E-2</v>
      </c>
      <c r="O231" s="114">
        <v>-0.15275310834813494</v>
      </c>
    </row>
    <row r="232" spans="2:16" x14ac:dyDescent="0.25">
      <c r="B232" s="112" t="s">
        <v>68</v>
      </c>
      <c r="C232" s="113">
        <v>20350</v>
      </c>
      <c r="D232" s="114">
        <v>0.11038358705734708</v>
      </c>
      <c r="E232" s="113">
        <v>0</v>
      </c>
      <c r="F232" s="114">
        <f t="shared" si="50"/>
        <v>-1</v>
      </c>
      <c r="G232" s="113">
        <v>118</v>
      </c>
      <c r="H232" s="114" t="str">
        <f t="shared" si="51"/>
        <v>-</v>
      </c>
      <c r="I232" s="113">
        <v>20850</v>
      </c>
      <c r="J232" s="114">
        <f t="shared" si="52"/>
        <v>175.69491525423729</v>
      </c>
      <c r="K232" s="113">
        <v>15575</v>
      </c>
      <c r="L232" s="114">
        <f t="shared" si="53"/>
        <v>-0.25299760191846521</v>
      </c>
      <c r="M232" s="113">
        <v>14346</v>
      </c>
      <c r="N232" s="114">
        <f t="shared" si="54"/>
        <v>-7.8908507223113933E-2</v>
      </c>
      <c r="O232" s="114">
        <v>-0.29503685503685506</v>
      </c>
    </row>
    <row r="233" spans="2:16" x14ac:dyDescent="0.25">
      <c r="B233" s="112" t="s">
        <v>70</v>
      </c>
      <c r="C233" s="113">
        <v>19651</v>
      </c>
      <c r="D233" s="114">
        <v>1.7881668558456298</v>
      </c>
      <c r="E233" s="113">
        <v>0</v>
      </c>
      <c r="F233" s="114">
        <f t="shared" si="50"/>
        <v>-1</v>
      </c>
      <c r="G233" s="113">
        <v>188</v>
      </c>
      <c r="H233" s="114" t="str">
        <f t="shared" si="51"/>
        <v>-</v>
      </c>
      <c r="I233" s="113">
        <v>3925</v>
      </c>
      <c r="J233" s="114">
        <f t="shared" si="52"/>
        <v>19.877659574468087</v>
      </c>
      <c r="K233" s="113">
        <v>3025</v>
      </c>
      <c r="L233" s="114">
        <f t="shared" si="53"/>
        <v>-0.22929936305732479</v>
      </c>
      <c r="M233" s="113">
        <v>5239</v>
      </c>
      <c r="N233" s="114">
        <f t="shared" si="54"/>
        <v>0.73190082644628096</v>
      </c>
      <c r="O233" s="114">
        <v>-0.73339779146099437</v>
      </c>
    </row>
    <row r="234" spans="2:16" x14ac:dyDescent="0.25">
      <c r="B234" s="112" t="s">
        <v>72</v>
      </c>
      <c r="C234" s="113">
        <v>6320</v>
      </c>
      <c r="D234" s="114">
        <v>4.2560211151435157E-2</v>
      </c>
      <c r="E234" s="113">
        <v>0</v>
      </c>
      <c r="F234" s="114">
        <f t="shared" si="50"/>
        <v>-1</v>
      </c>
      <c r="G234" s="113">
        <v>262</v>
      </c>
      <c r="H234" s="114" t="str">
        <f t="shared" si="51"/>
        <v>-</v>
      </c>
      <c r="I234" s="113">
        <v>2912</v>
      </c>
      <c r="J234" s="114">
        <f t="shared" si="52"/>
        <v>10.114503816793894</v>
      </c>
      <c r="K234" s="113">
        <v>3081</v>
      </c>
      <c r="L234" s="114">
        <f t="shared" si="53"/>
        <v>5.8035714285714191E-2</v>
      </c>
      <c r="M234" s="113"/>
      <c r="N234" s="114"/>
      <c r="O234" s="114"/>
    </row>
    <row r="235" spans="2:16" x14ac:dyDescent="0.25">
      <c r="B235" s="112" t="s">
        <v>74</v>
      </c>
      <c r="C235" s="113">
        <v>9170</v>
      </c>
      <c r="D235" s="114">
        <v>-0.13539505940033947</v>
      </c>
      <c r="E235" s="113">
        <v>0</v>
      </c>
      <c r="F235" s="114">
        <f t="shared" si="50"/>
        <v>-1</v>
      </c>
      <c r="G235" s="113">
        <v>1340</v>
      </c>
      <c r="H235" s="114" t="str">
        <f t="shared" si="51"/>
        <v>-</v>
      </c>
      <c r="I235" s="113">
        <v>5501</v>
      </c>
      <c r="J235" s="114">
        <f t="shared" si="52"/>
        <v>3.1052238805970145</v>
      </c>
      <c r="K235" s="113">
        <v>4568</v>
      </c>
      <c r="L235" s="114">
        <f t="shared" si="53"/>
        <v>-0.16960552626795133</v>
      </c>
      <c r="M235" s="113"/>
      <c r="N235" s="114"/>
      <c r="O235" s="114"/>
    </row>
    <row r="236" spans="2:16" x14ac:dyDescent="0.25">
      <c r="B236" s="112" t="s">
        <v>76</v>
      </c>
      <c r="C236" s="113">
        <v>5429</v>
      </c>
      <c r="D236" s="114">
        <v>0.15609028960817728</v>
      </c>
      <c r="E236" s="113">
        <v>42</v>
      </c>
      <c r="F236" s="114">
        <f t="shared" si="50"/>
        <v>-0.99226376864984345</v>
      </c>
      <c r="G236" s="113">
        <v>1239</v>
      </c>
      <c r="H236" s="114">
        <f t="shared" si="51"/>
        <v>28.5</v>
      </c>
      <c r="I236" s="113">
        <v>3696</v>
      </c>
      <c r="J236" s="114">
        <f t="shared" si="52"/>
        <v>1.9830508474576272</v>
      </c>
      <c r="K236" s="113">
        <v>4628</v>
      </c>
      <c r="L236" s="114">
        <f t="shared" si="53"/>
        <v>0.25216450216450226</v>
      </c>
      <c r="M236" s="113"/>
      <c r="N236" s="114"/>
      <c r="O236" s="114"/>
    </row>
    <row r="237" spans="2:16" x14ac:dyDescent="0.25">
      <c r="B237" s="112" t="s">
        <v>78</v>
      </c>
      <c r="C237" s="113">
        <v>6957</v>
      </c>
      <c r="D237" s="114">
        <v>-8.9993459777632401E-2</v>
      </c>
      <c r="E237" s="113">
        <v>1</v>
      </c>
      <c r="F237" s="114">
        <f t="shared" si="50"/>
        <v>-0.99985625988213311</v>
      </c>
      <c r="G237" s="113">
        <v>1233</v>
      </c>
      <c r="H237" s="114">
        <f t="shared" si="51"/>
        <v>1232</v>
      </c>
      <c r="I237" s="113">
        <v>3488</v>
      </c>
      <c r="J237" s="114">
        <f t="shared" si="52"/>
        <v>1.8288726682887266</v>
      </c>
      <c r="K237" s="113">
        <v>4749</v>
      </c>
      <c r="L237" s="114">
        <f t="shared" si="53"/>
        <v>0.36152522935779818</v>
      </c>
      <c r="M237" s="113"/>
      <c r="N237" s="114"/>
      <c r="O237" s="114"/>
    </row>
    <row r="238" spans="2:16" x14ac:dyDescent="0.25">
      <c r="B238" s="112" t="s">
        <v>80</v>
      </c>
      <c r="C238" s="113">
        <v>16600</v>
      </c>
      <c r="D238" s="114">
        <v>0.2152269399707174</v>
      </c>
      <c r="E238" s="113">
        <v>76</v>
      </c>
      <c r="F238" s="114">
        <f t="shared" si="50"/>
        <v>-0.99542168674698794</v>
      </c>
      <c r="G238" s="113">
        <v>12796</v>
      </c>
      <c r="H238" s="114">
        <f t="shared" si="51"/>
        <v>167.36842105263159</v>
      </c>
      <c r="I238" s="113">
        <v>16522</v>
      </c>
      <c r="J238" s="114">
        <f t="shared" si="52"/>
        <v>0.29118474523288529</v>
      </c>
      <c r="K238" s="113">
        <v>13495</v>
      </c>
      <c r="L238" s="114">
        <f t="shared" si="53"/>
        <v>-0.1832102651010773</v>
      </c>
      <c r="M238" s="113"/>
      <c r="N238" s="114"/>
      <c r="O238" s="114"/>
    </row>
    <row r="239" spans="2:16" x14ac:dyDescent="0.25">
      <c r="B239" s="112" t="s">
        <v>82</v>
      </c>
      <c r="C239" s="113">
        <v>24669</v>
      </c>
      <c r="D239" s="114">
        <v>0.1961307214895267</v>
      </c>
      <c r="E239" s="113">
        <v>66</v>
      </c>
      <c r="F239" s="114">
        <f t="shared" si="50"/>
        <v>-0.99732457740484004</v>
      </c>
      <c r="G239" s="113">
        <v>21197</v>
      </c>
      <c r="H239" s="114">
        <f t="shared" si="51"/>
        <v>320.16666666666669</v>
      </c>
      <c r="I239" s="113">
        <v>26271</v>
      </c>
      <c r="J239" s="114">
        <f t="shared" si="52"/>
        <v>0.23937349624946935</v>
      </c>
      <c r="K239" s="113">
        <v>23135</v>
      </c>
      <c r="L239" s="114">
        <f t="shared" si="53"/>
        <v>-0.11937116973088191</v>
      </c>
      <c r="M239" s="113"/>
      <c r="N239" s="114"/>
      <c r="O239" s="114"/>
    </row>
    <row r="240" spans="2:16" x14ac:dyDescent="0.25">
      <c r="B240" s="112" t="s">
        <v>84</v>
      </c>
      <c r="C240" s="113">
        <v>24560</v>
      </c>
      <c r="D240" s="114">
        <v>0.20575384162207278</v>
      </c>
      <c r="E240" s="113">
        <v>185</v>
      </c>
      <c r="F240" s="114">
        <f t="shared" si="50"/>
        <v>-0.99246742671009769</v>
      </c>
      <c r="G240" s="113">
        <v>19240</v>
      </c>
      <c r="H240" s="114">
        <f t="shared" si="51"/>
        <v>103</v>
      </c>
      <c r="I240" s="113">
        <v>20337</v>
      </c>
      <c r="J240" s="114">
        <f t="shared" si="52"/>
        <v>5.7016632016632096E-2</v>
      </c>
      <c r="K240" s="113">
        <v>18652</v>
      </c>
      <c r="L240" s="114">
        <f t="shared" si="53"/>
        <v>-8.2853911589713336E-2</v>
      </c>
      <c r="M240" s="113"/>
      <c r="N240" s="114"/>
      <c r="O240" s="114"/>
    </row>
    <row r="241" spans="2:16" ht="15.75" x14ac:dyDescent="0.25">
      <c r="B241" s="115" t="s">
        <v>26</v>
      </c>
      <c r="C241" s="116">
        <v>242464</v>
      </c>
      <c r="D241" s="117">
        <v>0.16065906501613192</v>
      </c>
      <c r="E241" s="116">
        <v>95128</v>
      </c>
      <c r="F241" s="117">
        <f t="shared" si="50"/>
        <v>-0.6076613435396595</v>
      </c>
      <c r="G241" s="116">
        <v>58069</v>
      </c>
      <c r="H241" s="117">
        <f t="shared" si="51"/>
        <v>-0.38956984273820539</v>
      </c>
      <c r="I241" s="116">
        <v>177706</v>
      </c>
      <c r="J241" s="117">
        <f t="shared" si="52"/>
        <v>2.0602559024608653</v>
      </c>
      <c r="K241" s="116">
        <v>184473</v>
      </c>
      <c r="L241" s="117">
        <f t="shared" si="53"/>
        <v>3.8079749698940901E-2</v>
      </c>
      <c r="M241" s="116">
        <v>104947</v>
      </c>
      <c r="N241" s="117">
        <v>-6.4351624838407728E-2</v>
      </c>
      <c r="O241" s="117">
        <v>-0.29451663428767338</v>
      </c>
    </row>
    <row r="242" spans="2:16" ht="6" customHeight="1" x14ac:dyDescent="0.25"/>
    <row r="243" spans="2:16" x14ac:dyDescent="0.25">
      <c r="B243" s="103" t="s">
        <v>30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I244" s="77"/>
      <c r="K244" s="77"/>
      <c r="M244" s="77"/>
    </row>
    <row r="250" spans="2:16" ht="48.75" customHeight="1" thickBot="1" x14ac:dyDescent="0.3">
      <c r="B250" s="265" t="s">
        <v>273</v>
      </c>
      <c r="C250" s="265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1" t="s">
        <v>138</v>
      </c>
    </row>
    <row r="251" spans="2:16" ht="10.5" customHeight="1" thickBot="1" x14ac:dyDescent="0.3">
      <c r="B251" s="104"/>
      <c r="C251" s="105"/>
      <c r="D251" s="104"/>
      <c r="E251" s="104"/>
      <c r="F251" s="104"/>
      <c r="G251" s="104"/>
      <c r="H251" s="104"/>
      <c r="I251" s="104"/>
      <c r="J251" s="104"/>
      <c r="K251" s="104"/>
      <c r="L251" s="104"/>
      <c r="M251" s="4"/>
      <c r="N251" s="4"/>
      <c r="P251" s="1" t="s">
        <v>139</v>
      </c>
    </row>
    <row r="252" spans="2:16" ht="22.5" thickTop="1" thickBot="1" x14ac:dyDescent="0.3">
      <c r="B252" s="119" t="str">
        <f>C252</f>
        <v>Suecia</v>
      </c>
      <c r="C252" s="287" t="s">
        <v>122</v>
      </c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  <c r="O252" s="289"/>
    </row>
    <row r="253" spans="2:16" ht="22.5" thickTop="1" thickBot="1" x14ac:dyDescent="0.3">
      <c r="B253" s="107"/>
      <c r="C253" s="290">
        <f>C7</f>
        <v>2019</v>
      </c>
      <c r="D253" s="291"/>
      <c r="E253" s="292">
        <v>2020</v>
      </c>
      <c r="F253" s="291"/>
      <c r="G253" s="292">
        <v>2021</v>
      </c>
      <c r="H253" s="291"/>
      <c r="I253" s="292">
        <v>2022</v>
      </c>
      <c r="J253" s="291"/>
      <c r="K253" s="292">
        <v>2023</v>
      </c>
      <c r="L253" s="291"/>
      <c r="M253" s="292">
        <v>2024</v>
      </c>
      <c r="N253" s="293"/>
      <c r="O253" s="294"/>
    </row>
    <row r="254" spans="2:16" ht="16.5" thickTop="1" thickBot="1" x14ac:dyDescent="0.3">
      <c r="B254" s="83"/>
      <c r="C254" s="109" t="s">
        <v>60</v>
      </c>
      <c r="D254" s="110" t="str">
        <f>CONCATENATE("var. ",RIGHT(C253,2),"/",RIGHT(C253-1,2))</f>
        <v>var. 19/18</v>
      </c>
      <c r="E254" s="111" t="s">
        <v>60</v>
      </c>
      <c r="F254" s="110" t="str">
        <f>CONCATENATE("var. ",RIGHT(E253,2),"/",RIGHT(E253-1,2))</f>
        <v>var. 20/19</v>
      </c>
      <c r="G254" s="111" t="s">
        <v>60</v>
      </c>
      <c r="H254" s="110" t="str">
        <f>CONCATENATE("var. ",RIGHT(G253,2),"/",RIGHT(G253-1,2))</f>
        <v>var. 21/20</v>
      </c>
      <c r="I254" s="111" t="s">
        <v>60</v>
      </c>
      <c r="J254" s="110" t="s">
        <v>127</v>
      </c>
      <c r="K254" s="111" t="s">
        <v>60</v>
      </c>
      <c r="L254" s="110" t="s">
        <v>238</v>
      </c>
      <c r="M254" s="111" t="s">
        <v>60</v>
      </c>
      <c r="N254" s="110" t="s">
        <v>262</v>
      </c>
      <c r="O254" s="110" t="s">
        <v>263</v>
      </c>
    </row>
    <row r="255" spans="2:16" x14ac:dyDescent="0.25">
      <c r="B255" s="112" t="s">
        <v>62</v>
      </c>
      <c r="C255" s="113">
        <v>41218</v>
      </c>
      <c r="D255" s="114">
        <v>-0.17946369916190552</v>
      </c>
      <c r="E255" s="113">
        <v>45748</v>
      </c>
      <c r="F255" s="114">
        <f t="shared" ref="F255:J267" si="55">IFERROR(E255/C255-1,"-")</f>
        <v>0.10990344024455334</v>
      </c>
      <c r="G255" s="113">
        <v>468</v>
      </c>
      <c r="H255" s="114">
        <f t="shared" si="55"/>
        <v>-0.98977004459211326</v>
      </c>
      <c r="I255" s="113">
        <v>14749</v>
      </c>
      <c r="J255" s="114">
        <f t="shared" si="55"/>
        <v>30.514957264957264</v>
      </c>
      <c r="K255" s="113">
        <v>32549</v>
      </c>
      <c r="L255" s="114">
        <f t="shared" ref="L255:L267" si="56">IFERROR(K255/I255-1,"-")</f>
        <v>1.2068614821343822</v>
      </c>
      <c r="M255" s="113">
        <v>31090</v>
      </c>
      <c r="N255" s="114">
        <f t="shared" ref="N255:N259" si="57">IFERROR(M255/K255-1,"-")</f>
        <v>-4.4824725798027543E-2</v>
      </c>
      <c r="O255" s="114">
        <v>-0.2457178902421272</v>
      </c>
    </row>
    <row r="256" spans="2:16" x14ac:dyDescent="0.25">
      <c r="B256" s="112" t="s">
        <v>64</v>
      </c>
      <c r="C256" s="113">
        <v>35546</v>
      </c>
      <c r="D256" s="114">
        <v>-0.21570098406954685</v>
      </c>
      <c r="E256" s="113">
        <v>42210</v>
      </c>
      <c r="F256" s="114">
        <f t="shared" si="55"/>
        <v>0.18747538400945252</v>
      </c>
      <c r="G256" s="113">
        <v>734</v>
      </c>
      <c r="H256" s="114">
        <f t="shared" si="55"/>
        <v>-0.98261075574508405</v>
      </c>
      <c r="I256" s="113">
        <v>12480</v>
      </c>
      <c r="J256" s="114">
        <f t="shared" si="55"/>
        <v>16.002724795640326</v>
      </c>
      <c r="K256" s="113">
        <v>24810</v>
      </c>
      <c r="L256" s="114">
        <f t="shared" si="56"/>
        <v>0.98798076923076916</v>
      </c>
      <c r="M256" s="113">
        <v>27112</v>
      </c>
      <c r="N256" s="114">
        <f t="shared" si="57"/>
        <v>9.2785167271261626E-2</v>
      </c>
      <c r="O256" s="114">
        <v>-0.23727001631688516</v>
      </c>
    </row>
    <row r="257" spans="2:15" x14ac:dyDescent="0.25">
      <c r="B257" s="112" t="s">
        <v>66</v>
      </c>
      <c r="C257" s="113">
        <v>38851</v>
      </c>
      <c r="D257" s="114">
        <v>-0.1602144262153341</v>
      </c>
      <c r="E257" s="113">
        <v>14945</v>
      </c>
      <c r="F257" s="114">
        <f t="shared" si="55"/>
        <v>-0.61532521685413499</v>
      </c>
      <c r="G257" s="113">
        <v>528</v>
      </c>
      <c r="H257" s="114">
        <f t="shared" si="55"/>
        <v>-0.96467045834727339</v>
      </c>
      <c r="I257" s="113">
        <v>19044</v>
      </c>
      <c r="J257" s="114">
        <f t="shared" si="55"/>
        <v>35.06818181818182</v>
      </c>
      <c r="K257" s="113">
        <v>25777</v>
      </c>
      <c r="L257" s="114">
        <f t="shared" si="56"/>
        <v>0.35354967443814322</v>
      </c>
      <c r="M257" s="113">
        <v>25157</v>
      </c>
      <c r="N257" s="114">
        <f t="shared" si="57"/>
        <v>-2.4052449858400937E-2</v>
      </c>
      <c r="O257" s="114">
        <v>-0.35247483977246408</v>
      </c>
    </row>
    <row r="258" spans="2:15" x14ac:dyDescent="0.25">
      <c r="B258" s="112" t="s">
        <v>68</v>
      </c>
      <c r="C258" s="113">
        <v>22080</v>
      </c>
      <c r="D258" s="114">
        <v>-0.13316582914572861</v>
      </c>
      <c r="E258" s="113">
        <v>0</v>
      </c>
      <c r="F258" s="114">
        <f t="shared" si="55"/>
        <v>-1</v>
      </c>
      <c r="G258" s="113">
        <v>543</v>
      </c>
      <c r="H258" s="114" t="str">
        <f t="shared" si="55"/>
        <v>-</v>
      </c>
      <c r="I258" s="113">
        <v>12416</v>
      </c>
      <c r="J258" s="114">
        <f t="shared" si="55"/>
        <v>21.865561694290975</v>
      </c>
      <c r="K258" s="113">
        <v>14217</v>
      </c>
      <c r="L258" s="114">
        <f t="shared" si="56"/>
        <v>0.14505476804123707</v>
      </c>
      <c r="M258" s="113">
        <v>12219</v>
      </c>
      <c r="N258" s="114">
        <f t="shared" si="57"/>
        <v>-0.14053597805444185</v>
      </c>
      <c r="O258" s="114">
        <v>-0.44660326086956526</v>
      </c>
    </row>
    <row r="259" spans="2:15" x14ac:dyDescent="0.25">
      <c r="B259" s="112" t="s">
        <v>70</v>
      </c>
      <c r="C259" s="113">
        <v>4779</v>
      </c>
      <c r="D259" s="114">
        <v>0.43427370948379362</v>
      </c>
      <c r="E259" s="113">
        <v>0</v>
      </c>
      <c r="F259" s="114">
        <f t="shared" si="55"/>
        <v>-1</v>
      </c>
      <c r="G259" s="113">
        <v>150</v>
      </c>
      <c r="H259" s="114" t="str">
        <f t="shared" si="55"/>
        <v>-</v>
      </c>
      <c r="I259" s="113">
        <v>1729</v>
      </c>
      <c r="J259" s="114">
        <f t="shared" si="55"/>
        <v>10.526666666666667</v>
      </c>
      <c r="K259" s="113">
        <v>2049</v>
      </c>
      <c r="L259" s="114">
        <f t="shared" si="56"/>
        <v>0.18507807981492186</v>
      </c>
      <c r="M259" s="113">
        <v>1366</v>
      </c>
      <c r="N259" s="114">
        <f t="shared" si="57"/>
        <v>-0.33333333333333337</v>
      </c>
      <c r="O259" s="114">
        <v>-0.71416614354467467</v>
      </c>
    </row>
    <row r="260" spans="2:15" x14ac:dyDescent="0.25">
      <c r="B260" s="112" t="s">
        <v>72</v>
      </c>
      <c r="C260" s="113">
        <v>7188</v>
      </c>
      <c r="D260" s="114">
        <v>0.53556932279427483</v>
      </c>
      <c r="E260" s="113">
        <v>0</v>
      </c>
      <c r="F260" s="114">
        <f t="shared" si="55"/>
        <v>-1</v>
      </c>
      <c r="G260" s="113">
        <v>332</v>
      </c>
      <c r="H260" s="114" t="str">
        <f t="shared" si="55"/>
        <v>-</v>
      </c>
      <c r="I260" s="113">
        <v>2016</v>
      </c>
      <c r="J260" s="114">
        <f t="shared" si="55"/>
        <v>5.072289156626506</v>
      </c>
      <c r="K260" s="113">
        <v>2910</v>
      </c>
      <c r="L260" s="114">
        <f t="shared" si="56"/>
        <v>0.44345238095238093</v>
      </c>
      <c r="M260" s="113"/>
      <c r="N260" s="114"/>
      <c r="O260" s="114"/>
    </row>
    <row r="261" spans="2:15" x14ac:dyDescent="0.25">
      <c r="B261" s="112" t="s">
        <v>74</v>
      </c>
      <c r="C261" s="113">
        <v>5261</v>
      </c>
      <c r="D261" s="114">
        <v>0.23410743607787943</v>
      </c>
      <c r="E261" s="113">
        <v>0</v>
      </c>
      <c r="F261" s="114">
        <f t="shared" si="55"/>
        <v>-1</v>
      </c>
      <c r="G261" s="113">
        <v>602</v>
      </c>
      <c r="H261" s="114" t="str">
        <f t="shared" si="55"/>
        <v>-</v>
      </c>
      <c r="I261" s="113">
        <v>2205</v>
      </c>
      <c r="J261" s="114">
        <f t="shared" si="55"/>
        <v>2.6627906976744184</v>
      </c>
      <c r="K261" s="113">
        <v>2980</v>
      </c>
      <c r="L261" s="114">
        <f t="shared" si="56"/>
        <v>0.35147392290249435</v>
      </c>
      <c r="M261" s="113"/>
      <c r="N261" s="114"/>
      <c r="O261" s="114"/>
    </row>
    <row r="262" spans="2:15" x14ac:dyDescent="0.25">
      <c r="B262" s="112" t="s">
        <v>76</v>
      </c>
      <c r="C262" s="113">
        <v>5354</v>
      </c>
      <c r="D262" s="114">
        <v>0.30649097120546598</v>
      </c>
      <c r="E262" s="113">
        <v>126</v>
      </c>
      <c r="F262" s="114">
        <f t="shared" si="55"/>
        <v>-0.97646619350018682</v>
      </c>
      <c r="G262" s="113">
        <v>334</v>
      </c>
      <c r="H262" s="114">
        <f t="shared" si="55"/>
        <v>1.6507936507936507</v>
      </c>
      <c r="I262" s="113">
        <v>2173</v>
      </c>
      <c r="J262" s="114">
        <f t="shared" si="55"/>
        <v>5.5059880239520957</v>
      </c>
      <c r="K262" s="113">
        <v>2492</v>
      </c>
      <c r="L262" s="114">
        <f t="shared" si="56"/>
        <v>0.14680165669581213</v>
      </c>
      <c r="M262" s="113"/>
      <c r="N262" s="114"/>
      <c r="O262" s="114"/>
    </row>
    <row r="263" spans="2:15" x14ac:dyDescent="0.25">
      <c r="B263" s="112" t="s">
        <v>78</v>
      </c>
      <c r="C263" s="113">
        <v>4582</v>
      </c>
      <c r="D263" s="114">
        <v>-1.7370791336049796E-2</v>
      </c>
      <c r="E263" s="113">
        <v>110</v>
      </c>
      <c r="F263" s="114">
        <f t="shared" si="55"/>
        <v>-0.97599301615015277</v>
      </c>
      <c r="G263" s="113">
        <v>491</v>
      </c>
      <c r="H263" s="114">
        <f t="shared" si="55"/>
        <v>3.4636363636363638</v>
      </c>
      <c r="I263" s="113">
        <v>2693</v>
      </c>
      <c r="J263" s="114">
        <f t="shared" si="55"/>
        <v>4.4847250509164969</v>
      </c>
      <c r="K263" s="113">
        <v>3027</v>
      </c>
      <c r="L263" s="114">
        <f t="shared" si="56"/>
        <v>0.12402525064983294</v>
      </c>
      <c r="M263" s="113"/>
      <c r="N263" s="114"/>
      <c r="O263" s="114"/>
    </row>
    <row r="264" spans="2:15" x14ac:dyDescent="0.25">
      <c r="B264" s="112" t="s">
        <v>80</v>
      </c>
      <c r="C264" s="113">
        <v>21791</v>
      </c>
      <c r="D264" s="114">
        <v>0.22235934257025858</v>
      </c>
      <c r="E264" s="113">
        <v>932</v>
      </c>
      <c r="F264" s="114">
        <f t="shared" si="55"/>
        <v>-0.9572300491028406</v>
      </c>
      <c r="G264" s="113">
        <v>3806</v>
      </c>
      <c r="H264" s="114">
        <f t="shared" si="55"/>
        <v>3.0836909871244638</v>
      </c>
      <c r="I264" s="113">
        <v>12360</v>
      </c>
      <c r="J264" s="114">
        <f t="shared" si="55"/>
        <v>2.2475039411455597</v>
      </c>
      <c r="K264" s="113">
        <v>12009</v>
      </c>
      <c r="L264" s="114">
        <f t="shared" si="56"/>
        <v>-2.8398058252427139E-2</v>
      </c>
      <c r="M264" s="113"/>
      <c r="N264" s="114"/>
      <c r="O264" s="114"/>
    </row>
    <row r="265" spans="2:15" x14ac:dyDescent="0.25">
      <c r="B265" s="112" t="s">
        <v>82</v>
      </c>
      <c r="C265" s="113">
        <v>44237</v>
      </c>
      <c r="D265" s="114">
        <v>4.3448519872626434E-2</v>
      </c>
      <c r="E265" s="113">
        <v>1845</v>
      </c>
      <c r="F265" s="114">
        <f t="shared" si="55"/>
        <v>-0.958292831792391</v>
      </c>
      <c r="G265" s="113">
        <v>18668</v>
      </c>
      <c r="H265" s="114">
        <f t="shared" si="55"/>
        <v>9.1181571815718154</v>
      </c>
      <c r="I265" s="113">
        <v>34739</v>
      </c>
      <c r="J265" s="114">
        <f t="shared" si="55"/>
        <v>0.86088493679022937</v>
      </c>
      <c r="K265" s="113">
        <v>31492</v>
      </c>
      <c r="L265" s="114">
        <f t="shared" si="56"/>
        <v>-9.3468436051699855E-2</v>
      </c>
      <c r="M265" s="113"/>
      <c r="N265" s="114"/>
      <c r="O265" s="114"/>
    </row>
    <row r="266" spans="2:15" x14ac:dyDescent="0.25">
      <c r="B266" s="112" t="s">
        <v>84</v>
      </c>
      <c r="C266" s="113">
        <v>45566</v>
      </c>
      <c r="D266" s="114">
        <v>8.7571902522853629E-2</v>
      </c>
      <c r="E266" s="113">
        <v>625</v>
      </c>
      <c r="F266" s="114">
        <f t="shared" si="55"/>
        <v>-0.98628363253302898</v>
      </c>
      <c r="G266" s="113">
        <v>17228</v>
      </c>
      <c r="H266" s="114">
        <f t="shared" si="55"/>
        <v>26.564800000000002</v>
      </c>
      <c r="I266" s="113">
        <v>31233</v>
      </c>
      <c r="J266" s="114">
        <f t="shared" si="55"/>
        <v>0.81292082656141162</v>
      </c>
      <c r="K266" s="113">
        <v>33233</v>
      </c>
      <c r="L266" s="114">
        <f t="shared" si="56"/>
        <v>6.4034834950212893E-2</v>
      </c>
      <c r="M266" s="113"/>
      <c r="N266" s="114"/>
      <c r="O266" s="114"/>
    </row>
    <row r="267" spans="2:15" ht="15.75" x14ac:dyDescent="0.25">
      <c r="B267" s="115" t="s">
        <v>26</v>
      </c>
      <c r="C267" s="116">
        <v>276453</v>
      </c>
      <c r="D267" s="117">
        <v>-4.8177630265178406E-2</v>
      </c>
      <c r="E267" s="116">
        <v>106598</v>
      </c>
      <c r="F267" s="117">
        <f t="shared" si="55"/>
        <v>-0.61440823575797698</v>
      </c>
      <c r="G267" s="116">
        <v>43884</v>
      </c>
      <c r="H267" s="117">
        <f t="shared" si="55"/>
        <v>-0.58832248259817255</v>
      </c>
      <c r="I267" s="116">
        <v>147837</v>
      </c>
      <c r="J267" s="117">
        <f t="shared" si="55"/>
        <v>2.3688132348919879</v>
      </c>
      <c r="K267" s="116">
        <v>187545</v>
      </c>
      <c r="L267" s="117">
        <f t="shared" si="56"/>
        <v>0.26859311268491659</v>
      </c>
      <c r="M267" s="116">
        <v>96944</v>
      </c>
      <c r="N267" s="117">
        <v>-2.472787267861809E-2</v>
      </c>
      <c r="O267" s="117">
        <v>-0.31956707890562486</v>
      </c>
    </row>
    <row r="268" spans="2:15" ht="6" customHeight="1" x14ac:dyDescent="0.25"/>
    <row r="269" spans="2:15" x14ac:dyDescent="0.25">
      <c r="B269" s="103" t="s">
        <v>30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2:15" x14ac:dyDescent="0.25">
      <c r="C270" s="118"/>
      <c r="I270" s="77"/>
      <c r="K270" s="77"/>
      <c r="M270" s="77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53DEA-415A-46FE-B629-DEB12CDC8891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1" t="s">
        <v>318</v>
      </c>
      <c r="E1" s="281"/>
      <c r="F1" s="281"/>
      <c r="G1" s="281"/>
      <c r="H1" s="281"/>
      <c r="I1" s="281"/>
      <c r="J1" s="281"/>
      <c r="K1" s="281"/>
      <c r="L1" s="281"/>
      <c r="M1" s="281"/>
      <c r="N1" s="281"/>
    </row>
    <row r="2" spans="2:18" x14ac:dyDescent="0.25"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</row>
    <row r="4" spans="2:18" ht="21.75" customHeight="1" thickBot="1" x14ac:dyDescent="0.3">
      <c r="C4" s="60" t="s">
        <v>33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1" t="s">
        <v>213</v>
      </c>
      <c r="F6" s="11" t="s">
        <v>214</v>
      </c>
      <c r="G6" s="11" t="s">
        <v>215</v>
      </c>
      <c r="H6" s="11" t="s">
        <v>216</v>
      </c>
      <c r="I6" s="11" t="s">
        <v>217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8" ht="15" customHeight="1" x14ac:dyDescent="0.25">
      <c r="B7" s="266" t="s">
        <v>34</v>
      </c>
      <c r="C7" s="269" t="s">
        <v>5</v>
      </c>
      <c r="D7" s="61" t="s">
        <v>35</v>
      </c>
      <c r="E7" s="62">
        <v>387465</v>
      </c>
      <c r="F7" s="62">
        <v>114793</v>
      </c>
      <c r="G7" s="62">
        <v>379380</v>
      </c>
      <c r="H7" s="62">
        <v>391272</v>
      </c>
      <c r="I7" s="62">
        <v>451281</v>
      </c>
      <c r="J7" s="63">
        <f>I7/H7-1</f>
        <v>0.15336901183831197</v>
      </c>
      <c r="K7" s="62">
        <f>I7-H7</f>
        <v>60009</v>
      </c>
      <c r="L7" s="63">
        <f>I7/E7-1</f>
        <v>0.16470132786187142</v>
      </c>
      <c r="M7" s="62">
        <f>I7-E7</f>
        <v>63816</v>
      </c>
      <c r="N7" s="63">
        <f>I7/$I$7</f>
        <v>1</v>
      </c>
      <c r="R7" s="64"/>
    </row>
    <row r="8" spans="2:18" ht="15" customHeight="1" x14ac:dyDescent="0.25">
      <c r="B8" s="267"/>
      <c r="C8" s="270"/>
      <c r="D8" s="13" t="s">
        <v>36</v>
      </c>
      <c r="E8" s="14">
        <v>147295</v>
      </c>
      <c r="F8" s="14">
        <v>42014</v>
      </c>
      <c r="G8" s="14">
        <v>145846</v>
      </c>
      <c r="H8" s="14">
        <v>150325</v>
      </c>
      <c r="I8" s="14">
        <v>161561</v>
      </c>
      <c r="J8" s="15">
        <f t="shared" ref="J8:J63" si="0">I8/H8-1</f>
        <v>7.4744719773823354E-2</v>
      </c>
      <c r="K8" s="14">
        <f t="shared" ref="K8:K50" si="1">I8-H8</f>
        <v>11236</v>
      </c>
      <c r="L8" s="15">
        <f t="shared" ref="L8:L63" si="2">I8/E8-1</f>
        <v>9.6853253674598516E-2</v>
      </c>
      <c r="M8" s="14">
        <f t="shared" ref="M8:M50" si="3">I8-E8</f>
        <v>14266</v>
      </c>
      <c r="N8" s="16">
        <f t="shared" ref="N8:N17" si="4">I8/$I$7</f>
        <v>0.35800532262603568</v>
      </c>
      <c r="R8" s="64"/>
    </row>
    <row r="9" spans="2:18" x14ac:dyDescent="0.25">
      <c r="B9" s="267"/>
      <c r="C9" s="270"/>
      <c r="D9" s="17" t="s">
        <v>37</v>
      </c>
      <c r="E9" s="18">
        <v>104348</v>
      </c>
      <c r="F9" s="18">
        <v>15428</v>
      </c>
      <c r="G9" s="18">
        <v>97379</v>
      </c>
      <c r="H9" s="18">
        <v>96632</v>
      </c>
      <c r="I9" s="18">
        <v>110622</v>
      </c>
      <c r="J9" s="65">
        <f t="shared" si="0"/>
        <v>0.14477605762066403</v>
      </c>
      <c r="K9" s="18">
        <f t="shared" si="1"/>
        <v>13990</v>
      </c>
      <c r="L9" s="65">
        <f t="shared" si="2"/>
        <v>6.0125733123778113E-2</v>
      </c>
      <c r="M9" s="18">
        <f t="shared" si="3"/>
        <v>6274</v>
      </c>
      <c r="N9" s="66">
        <f t="shared" si="4"/>
        <v>0.24512886649338217</v>
      </c>
      <c r="R9" s="64"/>
    </row>
    <row r="10" spans="2:18" x14ac:dyDescent="0.25">
      <c r="B10" s="267"/>
      <c r="C10" s="270"/>
      <c r="D10" s="17" t="s">
        <v>38</v>
      </c>
      <c r="E10" s="18">
        <v>3368</v>
      </c>
      <c r="F10" s="18">
        <v>1098</v>
      </c>
      <c r="G10" s="18">
        <v>2392</v>
      </c>
      <c r="H10" s="18">
        <v>3611</v>
      </c>
      <c r="I10" s="18">
        <v>1870</v>
      </c>
      <c r="J10" s="65">
        <f t="shared" si="0"/>
        <v>-0.48213791193575184</v>
      </c>
      <c r="K10" s="18">
        <f t="shared" si="1"/>
        <v>-1741</v>
      </c>
      <c r="L10" s="65">
        <f t="shared" si="2"/>
        <v>-0.44477434679334915</v>
      </c>
      <c r="M10" s="18">
        <f t="shared" si="3"/>
        <v>-1498</v>
      </c>
      <c r="N10" s="66">
        <f t="shared" si="4"/>
        <v>4.1437596530764648E-3</v>
      </c>
      <c r="R10" s="64"/>
    </row>
    <row r="11" spans="2:18" x14ac:dyDescent="0.25">
      <c r="B11" s="267"/>
      <c r="C11" s="270"/>
      <c r="D11" s="17" t="s">
        <v>39</v>
      </c>
      <c r="E11" s="18">
        <v>10686</v>
      </c>
      <c r="F11" s="18">
        <v>4327</v>
      </c>
      <c r="G11" s="18">
        <v>12688</v>
      </c>
      <c r="H11" s="18">
        <v>7550</v>
      </c>
      <c r="I11" s="18">
        <v>22267</v>
      </c>
      <c r="J11" s="65">
        <f t="shared" si="0"/>
        <v>1.9492715231788078</v>
      </c>
      <c r="K11" s="18">
        <f t="shared" si="1"/>
        <v>14717</v>
      </c>
      <c r="L11" s="65">
        <f t="shared" si="2"/>
        <v>1.0837544450683136</v>
      </c>
      <c r="M11" s="18">
        <f t="shared" si="3"/>
        <v>11581</v>
      </c>
      <c r="N11" s="66">
        <f t="shared" si="4"/>
        <v>4.934176267115168E-2</v>
      </c>
      <c r="R11" s="64"/>
    </row>
    <row r="12" spans="2:18" x14ac:dyDescent="0.25">
      <c r="B12" s="267"/>
      <c r="C12" s="270"/>
      <c r="D12" s="17" t="s">
        <v>40</v>
      </c>
      <c r="E12" s="18">
        <v>65314</v>
      </c>
      <c r="F12" s="18">
        <v>18010</v>
      </c>
      <c r="G12" s="18">
        <v>53595</v>
      </c>
      <c r="H12" s="18">
        <v>58098</v>
      </c>
      <c r="I12" s="18">
        <v>77065</v>
      </c>
      <c r="J12" s="65">
        <f t="shared" si="0"/>
        <v>0.32646562704396032</v>
      </c>
      <c r="K12" s="18">
        <f t="shared" si="1"/>
        <v>18967</v>
      </c>
      <c r="L12" s="65">
        <f t="shared" si="2"/>
        <v>0.17991548519459832</v>
      </c>
      <c r="M12" s="18">
        <f t="shared" si="3"/>
        <v>11751</v>
      </c>
      <c r="N12" s="66">
        <f t="shared" si="4"/>
        <v>0.17076943190606297</v>
      </c>
      <c r="R12" s="64"/>
    </row>
    <row r="13" spans="2:18" x14ac:dyDescent="0.25">
      <c r="B13" s="267"/>
      <c r="C13" s="270"/>
      <c r="D13" s="17" t="s">
        <v>41</v>
      </c>
      <c r="E13" s="18">
        <v>4065</v>
      </c>
      <c r="F13" s="18">
        <v>2659</v>
      </c>
      <c r="G13" s="18">
        <v>3632</v>
      </c>
      <c r="H13" s="18">
        <v>5013</v>
      </c>
      <c r="I13" s="18">
        <v>4992</v>
      </c>
      <c r="J13" s="65">
        <f t="shared" si="0"/>
        <v>-4.1891083183722699E-3</v>
      </c>
      <c r="K13" s="18">
        <f t="shared" si="1"/>
        <v>-21</v>
      </c>
      <c r="L13" s="65">
        <f t="shared" si="2"/>
        <v>0.22804428044280445</v>
      </c>
      <c r="M13" s="18">
        <f t="shared" si="3"/>
        <v>927</v>
      </c>
      <c r="N13" s="66">
        <f t="shared" si="4"/>
        <v>1.1061843950886477E-2</v>
      </c>
      <c r="R13" s="64"/>
    </row>
    <row r="14" spans="2:18" x14ac:dyDescent="0.25">
      <c r="B14" s="267"/>
      <c r="C14" s="270"/>
      <c r="D14" s="17" t="s">
        <v>42</v>
      </c>
      <c r="E14" s="18">
        <v>9934</v>
      </c>
      <c r="F14" s="18">
        <v>6562</v>
      </c>
      <c r="G14" s="18">
        <v>15949</v>
      </c>
      <c r="H14" s="18">
        <v>20694</v>
      </c>
      <c r="I14" s="18">
        <v>21715</v>
      </c>
      <c r="J14" s="65">
        <f t="shared" si="0"/>
        <v>4.9337972359137838E-2</v>
      </c>
      <c r="K14" s="18">
        <f t="shared" si="1"/>
        <v>1021</v>
      </c>
      <c r="L14" s="65">
        <f t="shared" si="2"/>
        <v>1.1859271189853029</v>
      </c>
      <c r="M14" s="18">
        <f t="shared" si="3"/>
        <v>11781</v>
      </c>
      <c r="N14" s="66">
        <f t="shared" si="4"/>
        <v>4.8118578003505573E-2</v>
      </c>
      <c r="R14" s="64"/>
    </row>
    <row r="15" spans="2:18" x14ac:dyDescent="0.25">
      <c r="B15" s="267"/>
      <c r="C15" s="270"/>
      <c r="D15" s="17" t="s">
        <v>43</v>
      </c>
      <c r="E15" s="18">
        <v>17027</v>
      </c>
      <c r="F15" s="18">
        <v>12545</v>
      </c>
      <c r="G15" s="18">
        <v>18214</v>
      </c>
      <c r="H15" s="18">
        <v>17881</v>
      </c>
      <c r="I15" s="18">
        <v>17439</v>
      </c>
      <c r="J15" s="65">
        <f t="shared" si="0"/>
        <v>-2.4718975448800418E-2</v>
      </c>
      <c r="K15" s="18">
        <f t="shared" si="1"/>
        <v>-442</v>
      </c>
      <c r="L15" s="65">
        <f t="shared" si="2"/>
        <v>2.4196863804545776E-2</v>
      </c>
      <c r="M15" s="18">
        <f t="shared" si="3"/>
        <v>412</v>
      </c>
      <c r="N15" s="66">
        <f t="shared" si="4"/>
        <v>3.8643328657754258E-2</v>
      </c>
      <c r="R15" s="64"/>
    </row>
    <row r="16" spans="2:18" x14ac:dyDescent="0.25">
      <c r="B16" s="267"/>
      <c r="C16" s="270"/>
      <c r="D16" s="17" t="s">
        <v>44</v>
      </c>
      <c r="E16" s="18">
        <v>14799</v>
      </c>
      <c r="F16" s="18">
        <v>6823</v>
      </c>
      <c r="G16" s="18">
        <v>20251</v>
      </c>
      <c r="H16" s="18">
        <v>21547</v>
      </c>
      <c r="I16" s="18">
        <v>23449</v>
      </c>
      <c r="J16" s="65">
        <f t="shared" si="0"/>
        <v>8.8272149255116616E-2</v>
      </c>
      <c r="K16" s="18">
        <f t="shared" si="1"/>
        <v>1902</v>
      </c>
      <c r="L16" s="65">
        <f t="shared" si="2"/>
        <v>0.58449895263193463</v>
      </c>
      <c r="M16" s="18">
        <f t="shared" si="3"/>
        <v>8650</v>
      </c>
      <c r="N16" s="66">
        <f t="shared" si="4"/>
        <v>5.1960973318176479E-2</v>
      </c>
      <c r="R16" s="64"/>
    </row>
    <row r="17" spans="2:18" x14ac:dyDescent="0.25">
      <c r="B17" s="267"/>
      <c r="C17" s="271"/>
      <c r="D17" s="21" t="s">
        <v>45</v>
      </c>
      <c r="E17" s="67">
        <v>10629</v>
      </c>
      <c r="F17" s="67">
        <v>5327</v>
      </c>
      <c r="G17" s="67">
        <v>9434</v>
      </c>
      <c r="H17" s="67">
        <v>9921</v>
      </c>
      <c r="I17" s="67">
        <v>10301</v>
      </c>
      <c r="J17" s="23">
        <f t="shared" si="0"/>
        <v>3.8302590464670994E-2</v>
      </c>
      <c r="K17" s="67">
        <f t="shared" si="1"/>
        <v>380</v>
      </c>
      <c r="L17" s="23">
        <f t="shared" si="2"/>
        <v>-3.0858970740427094E-2</v>
      </c>
      <c r="M17" s="67">
        <f t="shared" si="3"/>
        <v>-328</v>
      </c>
      <c r="N17" s="44">
        <f t="shared" si="4"/>
        <v>2.2826132719968268E-2</v>
      </c>
      <c r="R17" s="64"/>
    </row>
    <row r="18" spans="2:18" x14ac:dyDescent="0.25">
      <c r="B18" s="267"/>
      <c r="C18" s="272" t="s">
        <v>313</v>
      </c>
      <c r="D18" s="61" t="s">
        <v>35</v>
      </c>
      <c r="E18" s="62">
        <v>452504</v>
      </c>
      <c r="F18" s="62">
        <v>126630</v>
      </c>
      <c r="G18" s="62">
        <v>442696</v>
      </c>
      <c r="H18" s="62">
        <v>458991</v>
      </c>
      <c r="I18" s="62">
        <v>524287</v>
      </c>
      <c r="J18" s="63">
        <f t="shared" si="0"/>
        <v>0.1422598700192379</v>
      </c>
      <c r="K18" s="62">
        <f t="shared" si="1"/>
        <v>65296</v>
      </c>
      <c r="L18" s="63">
        <f t="shared" si="2"/>
        <v>0.15863506178950915</v>
      </c>
      <c r="M18" s="62">
        <f t="shared" si="3"/>
        <v>71783</v>
      </c>
      <c r="N18" s="63">
        <f t="shared" ref="N18:N19" si="5">I18/$I$18</f>
        <v>1</v>
      </c>
    </row>
    <row r="19" spans="2:18" x14ac:dyDescent="0.25">
      <c r="B19" s="267"/>
      <c r="C19" s="273"/>
      <c r="D19" s="24" t="s">
        <v>36</v>
      </c>
      <c r="E19" s="25">
        <v>174128</v>
      </c>
      <c r="F19" s="25">
        <v>46850</v>
      </c>
      <c r="G19" s="25">
        <v>173757</v>
      </c>
      <c r="H19" s="25">
        <v>180265</v>
      </c>
      <c r="I19" s="25">
        <v>191773</v>
      </c>
      <c r="J19" s="26">
        <f t="shared" si="0"/>
        <v>6.3839347627104637E-2</v>
      </c>
      <c r="K19" s="25">
        <f t="shared" si="1"/>
        <v>11508</v>
      </c>
      <c r="L19" s="26">
        <f t="shared" si="2"/>
        <v>0.10133350179178535</v>
      </c>
      <c r="M19" s="25">
        <f t="shared" si="3"/>
        <v>17645</v>
      </c>
      <c r="N19" s="16">
        <f t="shared" si="5"/>
        <v>0.36577866702779205</v>
      </c>
    </row>
    <row r="20" spans="2:18" x14ac:dyDescent="0.25">
      <c r="B20" s="267"/>
      <c r="C20" s="273"/>
      <c r="D20" s="4" t="s">
        <v>37</v>
      </c>
      <c r="E20" s="27">
        <v>123120</v>
      </c>
      <c r="F20" s="27">
        <v>17266</v>
      </c>
      <c r="G20" s="27">
        <v>114893</v>
      </c>
      <c r="H20" s="27">
        <v>115342</v>
      </c>
      <c r="I20" s="27">
        <v>130601</v>
      </c>
      <c r="J20" s="68">
        <f t="shared" si="0"/>
        <v>0.13229352707600017</v>
      </c>
      <c r="K20" s="27">
        <f t="shared" si="1"/>
        <v>15259</v>
      </c>
      <c r="L20" s="68">
        <f t="shared" si="2"/>
        <v>6.0761858349577702E-2</v>
      </c>
      <c r="M20" s="27">
        <f t="shared" si="3"/>
        <v>7481</v>
      </c>
      <c r="N20" s="66">
        <f>I20/$I$18</f>
        <v>0.24910211391852172</v>
      </c>
    </row>
    <row r="21" spans="2:18" x14ac:dyDescent="0.25">
      <c r="B21" s="267"/>
      <c r="C21" s="273"/>
      <c r="D21" s="4" t="s">
        <v>38</v>
      </c>
      <c r="E21" s="27">
        <v>3767</v>
      </c>
      <c r="F21" s="27">
        <v>1138</v>
      </c>
      <c r="G21" s="27">
        <v>2720</v>
      </c>
      <c r="H21" s="27">
        <v>3840</v>
      </c>
      <c r="I21" s="27">
        <v>2122</v>
      </c>
      <c r="J21" s="68">
        <f t="shared" si="0"/>
        <v>-0.44739583333333333</v>
      </c>
      <c r="K21" s="27">
        <f t="shared" si="1"/>
        <v>-1718</v>
      </c>
      <c r="L21" s="68">
        <f t="shared" si="2"/>
        <v>-0.43668701884788952</v>
      </c>
      <c r="M21" s="27">
        <f t="shared" si="3"/>
        <v>-1645</v>
      </c>
      <c r="N21" s="66">
        <f t="shared" ref="N21:N28" si="6">I21/$I$18</f>
        <v>4.047401518633878E-3</v>
      </c>
    </row>
    <row r="22" spans="2:18" x14ac:dyDescent="0.25">
      <c r="B22" s="267"/>
      <c r="C22" s="273"/>
      <c r="D22" s="4" t="s">
        <v>39</v>
      </c>
      <c r="E22" s="27">
        <v>12327</v>
      </c>
      <c r="F22" s="27">
        <v>5718</v>
      </c>
      <c r="G22" s="27">
        <v>14291</v>
      </c>
      <c r="H22" s="27">
        <v>8776</v>
      </c>
      <c r="I22" s="27">
        <v>25329</v>
      </c>
      <c r="J22" s="68">
        <f t="shared" si="0"/>
        <v>1.8861668185961715</v>
      </c>
      <c r="K22" s="27">
        <f t="shared" si="1"/>
        <v>16553</v>
      </c>
      <c r="L22" s="68">
        <f t="shared" si="2"/>
        <v>1.0547578486249698</v>
      </c>
      <c r="M22" s="27">
        <f t="shared" si="3"/>
        <v>13002</v>
      </c>
      <c r="N22" s="66">
        <f t="shared" si="6"/>
        <v>4.8311325667048773E-2</v>
      </c>
    </row>
    <row r="23" spans="2:18" x14ac:dyDescent="0.25">
      <c r="B23" s="267"/>
      <c r="C23" s="273"/>
      <c r="D23" s="4" t="s">
        <v>40</v>
      </c>
      <c r="E23" s="27">
        <v>75358</v>
      </c>
      <c r="F23" s="27">
        <v>19096</v>
      </c>
      <c r="G23" s="27">
        <v>61056</v>
      </c>
      <c r="H23" s="27">
        <v>66758</v>
      </c>
      <c r="I23" s="27">
        <v>86719</v>
      </c>
      <c r="J23" s="68">
        <f t="shared" si="0"/>
        <v>0.29900536265316524</v>
      </c>
      <c r="K23" s="27">
        <f t="shared" si="1"/>
        <v>19961</v>
      </c>
      <c r="L23" s="68">
        <f t="shared" si="2"/>
        <v>0.15076037049815549</v>
      </c>
      <c r="M23" s="27">
        <f t="shared" si="3"/>
        <v>11361</v>
      </c>
      <c r="N23" s="66">
        <f t="shared" si="6"/>
        <v>0.1654036815713531</v>
      </c>
    </row>
    <row r="24" spans="2:18" x14ac:dyDescent="0.25">
      <c r="B24" s="267"/>
      <c r="C24" s="273"/>
      <c r="D24" s="4" t="s">
        <v>41</v>
      </c>
      <c r="E24" s="27">
        <v>4286</v>
      </c>
      <c r="F24" s="27">
        <v>2751</v>
      </c>
      <c r="G24" s="27">
        <v>3819</v>
      </c>
      <c r="H24" s="27">
        <v>5279</v>
      </c>
      <c r="I24" s="27">
        <v>5198</v>
      </c>
      <c r="J24" s="68">
        <f t="shared" si="0"/>
        <v>-1.5343815116499293E-2</v>
      </c>
      <c r="K24" s="27">
        <f t="shared" si="1"/>
        <v>-81</v>
      </c>
      <c r="L24" s="68">
        <f t="shared" si="2"/>
        <v>0.21278581427904797</v>
      </c>
      <c r="M24" s="27">
        <f t="shared" si="3"/>
        <v>912</v>
      </c>
      <c r="N24" s="66">
        <f t="shared" si="6"/>
        <v>9.9144171036092826E-3</v>
      </c>
    </row>
    <row r="25" spans="2:18" x14ac:dyDescent="0.25">
      <c r="B25" s="267"/>
      <c r="C25" s="273"/>
      <c r="D25" s="4" t="s">
        <v>42</v>
      </c>
      <c r="E25" s="27">
        <v>11773</v>
      </c>
      <c r="F25" s="27">
        <v>7717</v>
      </c>
      <c r="G25" s="27">
        <v>18718</v>
      </c>
      <c r="H25" s="27">
        <v>23616</v>
      </c>
      <c r="I25" s="27">
        <v>24885</v>
      </c>
      <c r="J25" s="68">
        <f t="shared" si="0"/>
        <v>5.3734756097560954E-2</v>
      </c>
      <c r="K25" s="27">
        <f t="shared" si="1"/>
        <v>1269</v>
      </c>
      <c r="L25" s="68">
        <f t="shared" si="2"/>
        <v>1.1137348169540475</v>
      </c>
      <c r="M25" s="27">
        <f t="shared" si="3"/>
        <v>13112</v>
      </c>
      <c r="N25" s="66">
        <f t="shared" si="6"/>
        <v>4.7464461258814351E-2</v>
      </c>
    </row>
    <row r="26" spans="2:18" x14ac:dyDescent="0.25">
      <c r="B26" s="267"/>
      <c r="C26" s="273"/>
      <c r="D26" s="4" t="s">
        <v>43</v>
      </c>
      <c r="E26" s="27">
        <v>17461</v>
      </c>
      <c r="F26" s="27">
        <v>12904</v>
      </c>
      <c r="G26" s="27">
        <v>19142</v>
      </c>
      <c r="H26" s="27">
        <v>18563</v>
      </c>
      <c r="I26" s="27">
        <v>18107</v>
      </c>
      <c r="J26" s="68">
        <f t="shared" si="0"/>
        <v>-2.456499488229269E-2</v>
      </c>
      <c r="K26" s="27">
        <f t="shared" si="1"/>
        <v>-456</v>
      </c>
      <c r="L26" s="68">
        <f t="shared" si="2"/>
        <v>3.699673558215455E-2</v>
      </c>
      <c r="M26" s="27">
        <f t="shared" si="3"/>
        <v>646</v>
      </c>
      <c r="N26" s="66">
        <f t="shared" si="6"/>
        <v>3.453642756734384E-2</v>
      </c>
    </row>
    <row r="27" spans="2:18" x14ac:dyDescent="0.25">
      <c r="B27" s="267"/>
      <c r="C27" s="273"/>
      <c r="D27" s="4" t="s">
        <v>44</v>
      </c>
      <c r="E27" s="27">
        <v>18380</v>
      </c>
      <c r="F27" s="27">
        <v>7502</v>
      </c>
      <c r="G27" s="27">
        <v>23721</v>
      </c>
      <c r="H27" s="27">
        <v>25208</v>
      </c>
      <c r="I27" s="27">
        <v>27847</v>
      </c>
      <c r="J27" s="28">
        <f t="shared" si="0"/>
        <v>0.10468898762297685</v>
      </c>
      <c r="K27" s="27">
        <f t="shared" si="1"/>
        <v>2639</v>
      </c>
      <c r="L27" s="28">
        <f t="shared" si="2"/>
        <v>0.51507072905331874</v>
      </c>
      <c r="M27" s="27">
        <f t="shared" si="3"/>
        <v>9467</v>
      </c>
      <c r="N27" s="29">
        <f t="shared" si="6"/>
        <v>5.3114038684918756E-2</v>
      </c>
    </row>
    <row r="28" spans="2:18" x14ac:dyDescent="0.25">
      <c r="B28" s="267"/>
      <c r="C28" s="274"/>
      <c r="D28" s="30" t="s">
        <v>45</v>
      </c>
      <c r="E28" s="69">
        <v>11904</v>
      </c>
      <c r="F28" s="69">
        <v>5688</v>
      </c>
      <c r="G28" s="69">
        <v>10579</v>
      </c>
      <c r="H28" s="69">
        <v>11344</v>
      </c>
      <c r="I28" s="69">
        <v>11706</v>
      </c>
      <c r="J28" s="32">
        <f t="shared" si="0"/>
        <v>3.1911142454160712E-2</v>
      </c>
      <c r="K28" s="69">
        <f t="shared" si="1"/>
        <v>362</v>
      </c>
      <c r="L28" s="32">
        <f t="shared" si="2"/>
        <v>-1.6633064516129004E-2</v>
      </c>
      <c r="M28" s="69">
        <f t="shared" si="3"/>
        <v>-198</v>
      </c>
      <c r="N28" s="70">
        <f t="shared" si="6"/>
        <v>2.2327465681964268E-2</v>
      </c>
    </row>
    <row r="29" spans="2:18" x14ac:dyDescent="0.25">
      <c r="B29" s="267"/>
      <c r="C29" s="269" t="s">
        <v>18</v>
      </c>
      <c r="D29" s="61" t="s">
        <v>35</v>
      </c>
      <c r="E29" s="62">
        <v>2509167</v>
      </c>
      <c r="F29" s="62">
        <v>476054</v>
      </c>
      <c r="G29" s="62">
        <v>2369938</v>
      </c>
      <c r="H29" s="62">
        <v>2470513</v>
      </c>
      <c r="I29" s="62">
        <v>2761397</v>
      </c>
      <c r="J29" s="63">
        <f t="shared" si="0"/>
        <v>0.11774234743958045</v>
      </c>
      <c r="K29" s="62">
        <f t="shared" si="1"/>
        <v>290884</v>
      </c>
      <c r="L29" s="63">
        <f t="shared" si="2"/>
        <v>0.1005234007939686</v>
      </c>
      <c r="M29" s="62">
        <f t="shared" si="3"/>
        <v>252230</v>
      </c>
      <c r="N29" s="63">
        <f t="shared" ref="N29:N30" si="7">I29/$I$29</f>
        <v>1</v>
      </c>
    </row>
    <row r="30" spans="2:18" x14ac:dyDescent="0.25">
      <c r="B30" s="267"/>
      <c r="C30" s="270"/>
      <c r="D30" s="13" t="s">
        <v>36</v>
      </c>
      <c r="E30" s="14">
        <v>983762</v>
      </c>
      <c r="F30" s="14">
        <v>187306</v>
      </c>
      <c r="G30" s="14">
        <v>995707</v>
      </c>
      <c r="H30" s="14">
        <v>1038688</v>
      </c>
      <c r="I30" s="14">
        <v>1088673</v>
      </c>
      <c r="J30" s="15">
        <f t="shared" si="0"/>
        <v>4.8123209279398615E-2</v>
      </c>
      <c r="K30" s="14">
        <f t="shared" si="1"/>
        <v>49985</v>
      </c>
      <c r="L30" s="15">
        <f t="shared" si="2"/>
        <v>0.10664266357106689</v>
      </c>
      <c r="M30" s="14">
        <f t="shared" si="3"/>
        <v>104911</v>
      </c>
      <c r="N30" s="16">
        <f t="shared" si="7"/>
        <v>0.39424718720270935</v>
      </c>
    </row>
    <row r="31" spans="2:18" x14ac:dyDescent="0.25">
      <c r="B31" s="267"/>
      <c r="C31" s="270"/>
      <c r="D31" s="17" t="s">
        <v>37</v>
      </c>
      <c r="E31" s="18">
        <v>745816</v>
      </c>
      <c r="F31" s="18">
        <v>71284</v>
      </c>
      <c r="G31" s="18">
        <v>653261</v>
      </c>
      <c r="H31" s="18">
        <v>671021</v>
      </c>
      <c r="I31" s="18">
        <v>746827</v>
      </c>
      <c r="J31" s="65">
        <f>I31/H31-1</f>
        <v>0.11297112907047624</v>
      </c>
      <c r="K31" s="18">
        <f t="shared" si="1"/>
        <v>75806</v>
      </c>
      <c r="L31" s="65">
        <f t="shared" si="2"/>
        <v>1.3555622298260239E-3</v>
      </c>
      <c r="M31" s="18">
        <f t="shared" si="3"/>
        <v>1011</v>
      </c>
      <c r="N31" s="66">
        <f>I31/$I$29</f>
        <v>0.27045260062207643</v>
      </c>
    </row>
    <row r="32" spans="2:18" x14ac:dyDescent="0.25">
      <c r="B32" s="267"/>
      <c r="C32" s="270"/>
      <c r="D32" s="17" t="s">
        <v>38</v>
      </c>
      <c r="E32" s="18">
        <v>15812</v>
      </c>
      <c r="F32" s="18">
        <v>3321</v>
      </c>
      <c r="G32" s="18">
        <v>11098</v>
      </c>
      <c r="H32" s="18">
        <v>10740</v>
      </c>
      <c r="I32" s="18">
        <v>7817</v>
      </c>
      <c r="J32" s="65">
        <f t="shared" ref="J32:J41" si="8">I32/H32-1</f>
        <v>-0.27216014897579144</v>
      </c>
      <c r="K32" s="18">
        <f t="shared" si="1"/>
        <v>-2923</v>
      </c>
      <c r="L32" s="65">
        <f t="shared" si="2"/>
        <v>-0.50562863647862377</v>
      </c>
      <c r="M32" s="18">
        <f t="shared" si="3"/>
        <v>-7995</v>
      </c>
      <c r="N32" s="66">
        <f t="shared" ref="N32:N39" si="9">I32/$I$29</f>
        <v>2.8308135338743399E-3</v>
      </c>
    </row>
    <row r="33" spans="2:14" x14ac:dyDescent="0.25">
      <c r="B33" s="267"/>
      <c r="C33" s="270"/>
      <c r="D33" s="17" t="s">
        <v>39</v>
      </c>
      <c r="E33" s="18">
        <v>55886</v>
      </c>
      <c r="F33" s="18">
        <v>35027</v>
      </c>
      <c r="G33" s="18">
        <v>68461</v>
      </c>
      <c r="H33" s="18">
        <v>41121</v>
      </c>
      <c r="I33" s="18">
        <v>124784</v>
      </c>
      <c r="J33" s="65">
        <f t="shared" si="8"/>
        <v>2.03455655261302</v>
      </c>
      <c r="K33" s="18">
        <f t="shared" si="1"/>
        <v>83663</v>
      </c>
      <c r="L33" s="65">
        <f t="shared" si="2"/>
        <v>1.2328311204952942</v>
      </c>
      <c r="M33" s="18">
        <f t="shared" si="3"/>
        <v>68898</v>
      </c>
      <c r="N33" s="66">
        <f t="shared" si="9"/>
        <v>4.5188721505817528E-2</v>
      </c>
    </row>
    <row r="34" spans="2:14" x14ac:dyDescent="0.25">
      <c r="B34" s="267"/>
      <c r="C34" s="270"/>
      <c r="D34" s="17" t="s">
        <v>40</v>
      </c>
      <c r="E34" s="18">
        <v>410407</v>
      </c>
      <c r="F34" s="18">
        <v>65490</v>
      </c>
      <c r="G34" s="18">
        <v>310799</v>
      </c>
      <c r="H34" s="18">
        <v>340598</v>
      </c>
      <c r="I34" s="18">
        <v>405702</v>
      </c>
      <c r="J34" s="65">
        <f t="shared" si="8"/>
        <v>0.19114616057639799</v>
      </c>
      <c r="K34" s="18">
        <f t="shared" si="1"/>
        <v>65104</v>
      </c>
      <c r="L34" s="65">
        <f t="shared" si="2"/>
        <v>-1.1464229411291771E-2</v>
      </c>
      <c r="M34" s="18">
        <f t="shared" si="3"/>
        <v>-4705</v>
      </c>
      <c r="N34" s="66">
        <f t="shared" si="9"/>
        <v>0.14691911376741554</v>
      </c>
    </row>
    <row r="35" spans="2:14" x14ac:dyDescent="0.25">
      <c r="B35" s="267"/>
      <c r="C35" s="270"/>
      <c r="D35" s="17" t="s">
        <v>41</v>
      </c>
      <c r="E35" s="18">
        <v>11342</v>
      </c>
      <c r="F35" s="18">
        <v>5644</v>
      </c>
      <c r="G35" s="18">
        <v>10085</v>
      </c>
      <c r="H35" s="18">
        <v>12793</v>
      </c>
      <c r="I35" s="18">
        <v>12513</v>
      </c>
      <c r="J35" s="65">
        <f t="shared" si="8"/>
        <v>-2.1886969436410553E-2</v>
      </c>
      <c r="K35" s="18">
        <f t="shared" si="1"/>
        <v>-280</v>
      </c>
      <c r="L35" s="65">
        <f t="shared" si="2"/>
        <v>0.10324457767589501</v>
      </c>
      <c r="M35" s="18">
        <f t="shared" si="3"/>
        <v>1171</v>
      </c>
      <c r="N35" s="66">
        <f t="shared" si="9"/>
        <v>4.5314020403440722E-3</v>
      </c>
    </row>
    <row r="36" spans="2:14" x14ac:dyDescent="0.25">
      <c r="B36" s="267"/>
      <c r="C36" s="270"/>
      <c r="D36" s="17" t="s">
        <v>42</v>
      </c>
      <c r="E36" s="18">
        <v>67335</v>
      </c>
      <c r="F36" s="18">
        <v>42859</v>
      </c>
      <c r="G36" s="18">
        <v>104052</v>
      </c>
      <c r="H36" s="18">
        <v>111302</v>
      </c>
      <c r="I36" s="18">
        <v>117998</v>
      </c>
      <c r="J36" s="65">
        <f t="shared" si="8"/>
        <v>6.0160644013584674E-2</v>
      </c>
      <c r="K36" s="18">
        <f t="shared" si="1"/>
        <v>6696</v>
      </c>
      <c r="L36" s="65">
        <f t="shared" si="2"/>
        <v>0.75240216826316186</v>
      </c>
      <c r="M36" s="18">
        <f t="shared" si="3"/>
        <v>50663</v>
      </c>
      <c r="N36" s="66">
        <f t="shared" si="9"/>
        <v>4.2731269716016929E-2</v>
      </c>
    </row>
    <row r="37" spans="2:14" x14ac:dyDescent="0.25">
      <c r="B37" s="267"/>
      <c r="C37" s="270"/>
      <c r="D37" s="17" t="s">
        <v>43</v>
      </c>
      <c r="E37" s="18">
        <v>35022</v>
      </c>
      <c r="F37" s="18">
        <v>24025</v>
      </c>
      <c r="G37" s="18">
        <v>44866</v>
      </c>
      <c r="H37" s="18">
        <v>42611</v>
      </c>
      <c r="I37" s="18">
        <v>38316</v>
      </c>
      <c r="J37" s="65">
        <f t="shared" si="8"/>
        <v>-0.10079556921921573</v>
      </c>
      <c r="K37" s="18">
        <f t="shared" si="1"/>
        <v>-4295</v>
      </c>
      <c r="L37" s="65">
        <f t="shared" si="2"/>
        <v>9.4055165324653078E-2</v>
      </c>
      <c r="M37" s="18">
        <f t="shared" si="3"/>
        <v>3294</v>
      </c>
      <c r="N37" s="66">
        <f t="shared" si="9"/>
        <v>1.3875585437371012E-2</v>
      </c>
    </row>
    <row r="38" spans="2:14" x14ac:dyDescent="0.25">
      <c r="B38" s="267"/>
      <c r="C38" s="270"/>
      <c r="D38" s="17" t="s">
        <v>44</v>
      </c>
      <c r="E38" s="18">
        <v>129253</v>
      </c>
      <c r="F38" s="18">
        <v>24096</v>
      </c>
      <c r="G38" s="18">
        <v>125910</v>
      </c>
      <c r="H38" s="18">
        <v>140451</v>
      </c>
      <c r="I38" s="18">
        <v>159924</v>
      </c>
      <c r="J38" s="19">
        <f t="shared" si="8"/>
        <v>0.1386462182540531</v>
      </c>
      <c r="K38" s="18">
        <f t="shared" si="1"/>
        <v>19473</v>
      </c>
      <c r="L38" s="19">
        <f t="shared" si="2"/>
        <v>0.23729429877836483</v>
      </c>
      <c r="M38" s="18">
        <f t="shared" si="3"/>
        <v>30671</v>
      </c>
      <c r="N38" s="20">
        <f t="shared" si="9"/>
        <v>5.7914164460959434E-2</v>
      </c>
    </row>
    <row r="39" spans="2:14" x14ac:dyDescent="0.25">
      <c r="B39" s="267"/>
      <c r="C39" s="271"/>
      <c r="D39" s="21" t="s">
        <v>45</v>
      </c>
      <c r="E39" s="67">
        <v>54532</v>
      </c>
      <c r="F39" s="67">
        <v>17002</v>
      </c>
      <c r="G39" s="67">
        <v>45699</v>
      </c>
      <c r="H39" s="67">
        <v>61188</v>
      </c>
      <c r="I39" s="67">
        <v>58843</v>
      </c>
      <c r="J39" s="23">
        <f t="shared" si="8"/>
        <v>-3.8324508073478425E-2</v>
      </c>
      <c r="K39" s="67">
        <f t="shared" si="1"/>
        <v>-2345</v>
      </c>
      <c r="L39" s="23">
        <f t="shared" si="2"/>
        <v>7.9054500110027126E-2</v>
      </c>
      <c r="M39" s="67">
        <f t="shared" si="3"/>
        <v>4311</v>
      </c>
      <c r="N39" s="44">
        <f t="shared" si="9"/>
        <v>2.1309141713415348E-2</v>
      </c>
    </row>
    <row r="40" spans="2:14" x14ac:dyDescent="0.25">
      <c r="B40" s="267"/>
      <c r="C40" s="282" t="s">
        <v>19</v>
      </c>
      <c r="D40" s="61" t="s">
        <v>35</v>
      </c>
      <c r="E40" s="71">
        <v>6.4758545933181058</v>
      </c>
      <c r="F40" s="71">
        <v>4.1470647164896812</v>
      </c>
      <c r="G40" s="71">
        <v>6.2468712109230848</v>
      </c>
      <c r="H40" s="71">
        <v>6.3140551841174428</v>
      </c>
      <c r="I40" s="71">
        <v>6.1190189704419193</v>
      </c>
      <c r="J40" s="63">
        <f t="shared" si="8"/>
        <v>-3.0889215882389354E-2</v>
      </c>
      <c r="K40" s="71">
        <f t="shared" si="1"/>
        <v>-0.19503621367552348</v>
      </c>
      <c r="L40" s="63">
        <f t="shared" si="2"/>
        <v>-5.5102476087769969E-2</v>
      </c>
      <c r="M40" s="71">
        <f t="shared" si="3"/>
        <v>-0.35683562287618642</v>
      </c>
      <c r="N40" s="63"/>
    </row>
    <row r="41" spans="2:14" x14ac:dyDescent="0.25">
      <c r="B41" s="267"/>
      <c r="C41" s="283"/>
      <c r="D41" s="24" t="s">
        <v>36</v>
      </c>
      <c r="E41" s="33">
        <v>6.6788553582945793</v>
      </c>
      <c r="F41" s="33">
        <v>4.458180606464512</v>
      </c>
      <c r="G41" s="33">
        <v>6.827112159401012</v>
      </c>
      <c r="H41" s="33">
        <v>6.9096158323632126</v>
      </c>
      <c r="I41" s="33">
        <v>6.7384641095313844</v>
      </c>
      <c r="J41" s="34">
        <f t="shared" si="8"/>
        <v>-2.4770077958631065E-2</v>
      </c>
      <c r="K41" s="35">
        <f t="shared" si="1"/>
        <v>-0.17115172283182822</v>
      </c>
      <c r="L41" s="34">
        <f t="shared" si="2"/>
        <v>8.9249950835925684E-3</v>
      </c>
      <c r="M41" s="35">
        <f t="shared" si="3"/>
        <v>5.9608751236805091E-2</v>
      </c>
      <c r="N41" s="36"/>
    </row>
    <row r="42" spans="2:14" x14ac:dyDescent="0.25">
      <c r="B42" s="267"/>
      <c r="C42" s="283"/>
      <c r="D42" s="4" t="s">
        <v>37</v>
      </c>
      <c r="E42" s="37">
        <v>7.1473914210142979</v>
      </c>
      <c r="F42" s="37">
        <v>4.6204303863106038</v>
      </c>
      <c r="G42" s="37">
        <v>6.7084381642859343</v>
      </c>
      <c r="H42" s="37">
        <v>6.9440868449374946</v>
      </c>
      <c r="I42" s="37">
        <v>6.7511616134222852</v>
      </c>
      <c r="J42" s="72">
        <f t="shared" si="0"/>
        <v>-2.7782663987830025E-2</v>
      </c>
      <c r="K42" s="39">
        <f t="shared" si="1"/>
        <v>-0.19292523151520946</v>
      </c>
      <c r="L42" s="72">
        <f t="shared" si="2"/>
        <v>-5.5436981725534684E-2</v>
      </c>
      <c r="M42" s="39">
        <f t="shared" si="3"/>
        <v>-0.39622980759201276</v>
      </c>
      <c r="N42" s="73"/>
    </row>
    <row r="43" spans="2:14" x14ac:dyDescent="0.25">
      <c r="B43" s="267"/>
      <c r="C43" s="283"/>
      <c r="D43" s="4" t="s">
        <v>38</v>
      </c>
      <c r="E43" s="37">
        <v>4.6947743467933494</v>
      </c>
      <c r="F43" s="37">
        <v>3.0245901639344264</v>
      </c>
      <c r="G43" s="37">
        <v>4.6396321070234112</v>
      </c>
      <c r="H43" s="37">
        <v>2.9742453613957354</v>
      </c>
      <c r="I43" s="37">
        <v>4.1802139037433159</v>
      </c>
      <c r="J43" s="72">
        <f t="shared" si="0"/>
        <v>0.40547042890289697</v>
      </c>
      <c r="K43" s="39">
        <f t="shared" si="1"/>
        <v>1.2059685423475806</v>
      </c>
      <c r="L43" s="72">
        <f t="shared" si="2"/>
        <v>-0.10960280623529672</v>
      </c>
      <c r="M43" s="39">
        <f t="shared" si="3"/>
        <v>-0.51456044305003346</v>
      </c>
      <c r="N43" s="73"/>
    </row>
    <row r="44" spans="2:14" x14ac:dyDescent="0.25">
      <c r="B44" s="267"/>
      <c r="C44" s="283"/>
      <c r="D44" s="4" t="s">
        <v>39</v>
      </c>
      <c r="E44" s="37">
        <v>5.2298334269137188</v>
      </c>
      <c r="F44" s="37">
        <v>8.0949849780448346</v>
      </c>
      <c r="G44" s="37">
        <v>5.3957282471626735</v>
      </c>
      <c r="H44" s="37">
        <v>5.4464900662251656</v>
      </c>
      <c r="I44" s="37">
        <v>5.6039879642520321</v>
      </c>
      <c r="J44" s="72">
        <f t="shared" si="0"/>
        <v>2.8917320349768794E-2</v>
      </c>
      <c r="K44" s="39">
        <f t="shared" si="1"/>
        <v>0.15749789802686642</v>
      </c>
      <c r="L44" s="72">
        <f t="shared" si="2"/>
        <v>7.1542343091243188E-2</v>
      </c>
      <c r="M44" s="39">
        <f t="shared" si="3"/>
        <v>0.37415453733831328</v>
      </c>
      <c r="N44" s="73"/>
    </row>
    <row r="45" spans="2:14" x14ac:dyDescent="0.25">
      <c r="B45" s="267"/>
      <c r="C45" s="283"/>
      <c r="D45" s="4" t="s">
        <v>40</v>
      </c>
      <c r="E45" s="37">
        <v>6.283599228343081</v>
      </c>
      <c r="F45" s="37">
        <v>3.6363131593559133</v>
      </c>
      <c r="G45" s="37">
        <v>5.7990297602388283</v>
      </c>
      <c r="H45" s="37">
        <v>5.8624737512478911</v>
      </c>
      <c r="I45" s="37">
        <v>5.2644131577239994</v>
      </c>
      <c r="J45" s="72">
        <f t="shared" si="0"/>
        <v>-0.10201505693677315</v>
      </c>
      <c r="K45" s="39">
        <f t="shared" si="1"/>
        <v>-0.59806059352389163</v>
      </c>
      <c r="L45" s="72">
        <f t="shared" si="2"/>
        <v>-0.16219781586672422</v>
      </c>
      <c r="M45" s="39">
        <f t="shared" si="3"/>
        <v>-1.0191860706190816</v>
      </c>
      <c r="N45" s="73"/>
    </row>
    <row r="46" spans="2:14" x14ac:dyDescent="0.25">
      <c r="B46" s="267"/>
      <c r="C46" s="283"/>
      <c r="D46" s="4" t="s">
        <v>41</v>
      </c>
      <c r="E46" s="37">
        <v>2.7901599015990159</v>
      </c>
      <c r="F46" s="37">
        <v>2.1226024821361413</v>
      </c>
      <c r="G46" s="37">
        <v>2.77670704845815</v>
      </c>
      <c r="H46" s="37">
        <v>2.5519648912826649</v>
      </c>
      <c r="I46" s="37">
        <v>2.5066105769230771</v>
      </c>
      <c r="J46" s="72">
        <f t="shared" si="0"/>
        <v>-1.7772311254953044E-2</v>
      </c>
      <c r="K46" s="39">
        <f t="shared" si="1"/>
        <v>-4.5354314359587811E-2</v>
      </c>
      <c r="L46" s="72">
        <f t="shared" si="2"/>
        <v>-0.10162475796223691</v>
      </c>
      <c r="M46" s="39">
        <f t="shared" si="3"/>
        <v>-0.28354932467593885</v>
      </c>
      <c r="N46" s="73"/>
    </row>
    <row r="47" spans="2:14" x14ac:dyDescent="0.25">
      <c r="B47" s="267"/>
      <c r="C47" s="283"/>
      <c r="D47" s="4" t="s">
        <v>42</v>
      </c>
      <c r="E47" s="37">
        <v>6.7782363599758408</v>
      </c>
      <c r="F47" s="37">
        <v>6.53139286802804</v>
      </c>
      <c r="G47" s="37">
        <v>6.5240453946955919</v>
      </c>
      <c r="H47" s="37">
        <v>5.3784671885570701</v>
      </c>
      <c r="I47" s="37">
        <v>5.433939673037071</v>
      </c>
      <c r="J47" s="72">
        <f t="shared" si="0"/>
        <v>1.0313809220221959E-2</v>
      </c>
      <c r="K47" s="39">
        <f t="shared" si="1"/>
        <v>5.5472484480000972E-2</v>
      </c>
      <c r="L47" s="72">
        <f t="shared" si="2"/>
        <v>-0.19832543681665904</v>
      </c>
      <c r="M47" s="39">
        <f t="shared" si="3"/>
        <v>-1.3442966869387698</v>
      </c>
      <c r="N47" s="73"/>
    </row>
    <row r="48" spans="2:14" x14ac:dyDescent="0.25">
      <c r="B48" s="267"/>
      <c r="C48" s="283"/>
      <c r="D48" s="4" t="s">
        <v>43</v>
      </c>
      <c r="E48" s="37">
        <v>2.0568508838902919</v>
      </c>
      <c r="F48" s="37">
        <v>1.9151056197688323</v>
      </c>
      <c r="G48" s="37">
        <v>2.4632700120786208</v>
      </c>
      <c r="H48" s="37">
        <v>2.3830322688887646</v>
      </c>
      <c r="I48" s="37">
        <v>2.197144331670394</v>
      </c>
      <c r="J48" s="72">
        <f t="shared" si="0"/>
        <v>-7.8004792316577531E-2</v>
      </c>
      <c r="K48" s="39">
        <f t="shared" si="1"/>
        <v>-0.1858879372183706</v>
      </c>
      <c r="L48" s="72">
        <f t="shared" si="2"/>
        <v>6.8207884625429704E-2</v>
      </c>
      <c r="M48" s="39">
        <f t="shared" si="3"/>
        <v>0.14029344778010211</v>
      </c>
      <c r="N48" s="73"/>
    </row>
    <row r="49" spans="2:14" x14ac:dyDescent="0.25">
      <c r="B49" s="267"/>
      <c r="C49" s="283"/>
      <c r="D49" s="4" t="s">
        <v>44</v>
      </c>
      <c r="E49" s="37">
        <v>8.7339009392526528</v>
      </c>
      <c r="F49" s="37">
        <v>3.5315843470614099</v>
      </c>
      <c r="G49" s="37">
        <v>6.2174707421855713</v>
      </c>
      <c r="H49" s="37">
        <v>6.5183552234649831</v>
      </c>
      <c r="I49" s="37">
        <v>6.820077615250117</v>
      </c>
      <c r="J49" s="38">
        <f t="shared" si="0"/>
        <v>4.6288117391789951E-2</v>
      </c>
      <c r="K49" s="39">
        <f t="shared" si="1"/>
        <v>0.30172239178513394</v>
      </c>
      <c r="L49" s="38">
        <f t="shared" si="2"/>
        <v>-0.21912583361247728</v>
      </c>
      <c r="M49" s="39">
        <f t="shared" si="3"/>
        <v>-1.9138233240025357</v>
      </c>
      <c r="N49" s="40"/>
    </row>
    <row r="50" spans="2:14" x14ac:dyDescent="0.25">
      <c r="B50" s="267"/>
      <c r="C50" s="284"/>
      <c r="D50" s="30" t="s">
        <v>45</v>
      </c>
      <c r="E50" s="74">
        <v>5.1304920500517452</v>
      </c>
      <c r="F50" s="74">
        <v>3.1916651023089919</v>
      </c>
      <c r="G50" s="74">
        <v>4.8440746237015055</v>
      </c>
      <c r="H50" s="74">
        <v>6.1675234351375865</v>
      </c>
      <c r="I50" s="74">
        <v>5.7123580234928646</v>
      </c>
      <c r="J50" s="59">
        <f t="shared" si="0"/>
        <v>-7.3800353810016484E-2</v>
      </c>
      <c r="K50" s="75">
        <f t="shared" si="1"/>
        <v>-0.45516541164472191</v>
      </c>
      <c r="L50" s="59">
        <f t="shared" si="2"/>
        <v>0.11341328819235774</v>
      </c>
      <c r="M50" s="75">
        <f t="shared" si="3"/>
        <v>0.58186597344111934</v>
      </c>
      <c r="N50" s="53"/>
    </row>
    <row r="51" spans="2:14" x14ac:dyDescent="0.25">
      <c r="B51" s="267"/>
      <c r="C51" s="275" t="s">
        <v>307</v>
      </c>
      <c r="D51" s="61" t="s">
        <v>35</v>
      </c>
      <c r="E51" s="63">
        <v>0.62780000000000002</v>
      </c>
      <c r="F51" s="63">
        <v>0.28110000000000002</v>
      </c>
      <c r="G51" s="63">
        <v>0.62519999999999998</v>
      </c>
      <c r="H51" s="63">
        <v>15.596000000000004</v>
      </c>
      <c r="I51" s="63">
        <v>0.70790000000000008</v>
      </c>
      <c r="J51" s="63">
        <f t="shared" si="0"/>
        <v>-0.95461015645037195</v>
      </c>
      <c r="K51" s="71">
        <f t="shared" ref="K51" si="10">(I51-H51)*100</f>
        <v>-1488.8100000000004</v>
      </c>
      <c r="L51" s="63">
        <f t="shared" si="2"/>
        <v>0.1275884039503028</v>
      </c>
      <c r="M51" s="71">
        <f t="shared" ref="M51" si="11">(I51-E51)*100</f>
        <v>8.0100000000000051</v>
      </c>
      <c r="N51" s="63"/>
    </row>
    <row r="52" spans="2:14" x14ac:dyDescent="0.25">
      <c r="B52" s="267"/>
      <c r="C52" s="276"/>
      <c r="D52" s="13" t="s">
        <v>36</v>
      </c>
      <c r="E52" s="16">
        <v>0.69900000000000007</v>
      </c>
      <c r="F52" s="16">
        <v>0.3014</v>
      </c>
      <c r="G52" s="16">
        <v>0.72030000000000005</v>
      </c>
      <c r="H52" s="16">
        <v>0.73370000000000002</v>
      </c>
      <c r="I52" s="16">
        <v>0.76329999999999998</v>
      </c>
      <c r="J52" s="15">
        <f t="shared" si="0"/>
        <v>4.0343464631320547E-2</v>
      </c>
      <c r="K52" s="42">
        <f>(I52-H52)*100</f>
        <v>2.959999999999996</v>
      </c>
      <c r="L52" s="15">
        <f t="shared" si="2"/>
        <v>9.1988555078683643E-2</v>
      </c>
      <c r="M52" s="42">
        <f>(I52-E52)*100</f>
        <v>6.4299999999999908</v>
      </c>
      <c r="N52" s="16"/>
    </row>
    <row r="53" spans="2:14" x14ac:dyDescent="0.25">
      <c r="B53" s="267"/>
      <c r="C53" s="276"/>
      <c r="D53" s="17" t="s">
        <v>37</v>
      </c>
      <c r="E53" s="66">
        <v>0.60009999999999997</v>
      </c>
      <c r="F53" s="66">
        <v>0.15710000000000002</v>
      </c>
      <c r="G53" s="66">
        <v>0.5615</v>
      </c>
      <c r="H53" s="66">
        <v>0.58719999999999994</v>
      </c>
      <c r="I53" s="66">
        <v>0.65599999999999992</v>
      </c>
      <c r="J53" s="65">
        <f t="shared" si="0"/>
        <v>0.11716621253406001</v>
      </c>
      <c r="K53" s="43">
        <f t="shared" ref="K53:K61" si="12">(I53-H53)*100</f>
        <v>6.8799999999999972</v>
      </c>
      <c r="L53" s="65">
        <f t="shared" si="2"/>
        <v>9.3151141476420563E-2</v>
      </c>
      <c r="M53" s="43">
        <f t="shared" ref="M53:M61" si="13">(I53-E53)*100</f>
        <v>5.5899999999999945</v>
      </c>
      <c r="N53" s="66"/>
    </row>
    <row r="54" spans="2:14" x14ac:dyDescent="0.25">
      <c r="B54" s="267"/>
      <c r="C54" s="276"/>
      <c r="D54" s="17" t="s">
        <v>38</v>
      </c>
      <c r="E54" s="66">
        <v>0.4526</v>
      </c>
      <c r="F54" s="66">
        <v>0.2223</v>
      </c>
      <c r="G54" s="66">
        <v>0.42420000000000002</v>
      </c>
      <c r="H54" s="66">
        <v>0.37990000000000002</v>
      </c>
      <c r="I54" s="66">
        <v>0.27649999999999997</v>
      </c>
      <c r="J54" s="65">
        <f t="shared" si="0"/>
        <v>-0.2721768886549093</v>
      </c>
      <c r="K54" s="43">
        <f t="shared" si="12"/>
        <v>-10.340000000000005</v>
      </c>
      <c r="L54" s="65">
        <f t="shared" si="2"/>
        <v>-0.38908528501988515</v>
      </c>
      <c r="M54" s="43">
        <f t="shared" si="13"/>
        <v>-17.610000000000003</v>
      </c>
      <c r="N54" s="66"/>
    </row>
    <row r="55" spans="2:14" x14ac:dyDescent="0.25">
      <c r="B55" s="267"/>
      <c r="C55" s="276"/>
      <c r="D55" s="17" t="s">
        <v>39</v>
      </c>
      <c r="E55" s="66">
        <v>0.44290000000000002</v>
      </c>
      <c r="F55" s="66">
        <v>0.30940000000000001</v>
      </c>
      <c r="G55" s="66">
        <v>0.48409999999999997</v>
      </c>
      <c r="H55" s="66">
        <v>0.31019999999999998</v>
      </c>
      <c r="I55" s="66">
        <v>0.93459999999999999</v>
      </c>
      <c r="J55" s="65">
        <f t="shared" si="0"/>
        <v>2.0128949065119279</v>
      </c>
      <c r="K55" s="43">
        <f t="shared" si="12"/>
        <v>62.440000000000005</v>
      </c>
      <c r="L55" s="65">
        <f t="shared" si="2"/>
        <v>1.1101828855272071</v>
      </c>
      <c r="M55" s="43">
        <f t="shared" si="13"/>
        <v>49.169999999999995</v>
      </c>
      <c r="N55" s="66"/>
    </row>
    <row r="56" spans="2:14" x14ac:dyDescent="0.25">
      <c r="B56" s="267"/>
      <c r="C56" s="276"/>
      <c r="D56" s="17" t="s">
        <v>40</v>
      </c>
      <c r="E56" s="66">
        <v>0.65040000000000009</v>
      </c>
      <c r="F56" s="66">
        <v>0.35240000000000005</v>
      </c>
      <c r="G56" s="66">
        <v>0.56340000000000001</v>
      </c>
      <c r="H56" s="66">
        <v>0.59040000000000004</v>
      </c>
      <c r="I56" s="66">
        <v>0.64980000000000004</v>
      </c>
      <c r="J56" s="65">
        <f t="shared" si="0"/>
        <v>0.10060975609756095</v>
      </c>
      <c r="K56" s="43">
        <f t="shared" si="12"/>
        <v>5.9400000000000013</v>
      </c>
      <c r="L56" s="65">
        <f t="shared" si="2"/>
        <v>-9.2250922509229394E-4</v>
      </c>
      <c r="M56" s="43">
        <f t="shared" si="13"/>
        <v>-6.0000000000004494E-2</v>
      </c>
      <c r="N56" s="66"/>
    </row>
    <row r="57" spans="2:14" x14ac:dyDescent="0.25">
      <c r="B57" s="267"/>
      <c r="C57" s="276"/>
      <c r="D57" s="17" t="s">
        <v>41</v>
      </c>
      <c r="E57" s="66">
        <v>0.4703</v>
      </c>
      <c r="F57" s="66">
        <v>0.39149999999999996</v>
      </c>
      <c r="G57" s="66">
        <v>0.49070000000000003</v>
      </c>
      <c r="H57" s="66">
        <v>0.62240000000000006</v>
      </c>
      <c r="I57" s="66">
        <v>0.5998</v>
      </c>
      <c r="J57" s="65">
        <f t="shared" si="0"/>
        <v>-3.6311053984575903E-2</v>
      </c>
      <c r="K57" s="43">
        <f t="shared" si="12"/>
        <v>-2.2600000000000064</v>
      </c>
      <c r="L57" s="65">
        <f t="shared" si="2"/>
        <v>0.27535615564533278</v>
      </c>
      <c r="M57" s="43">
        <f t="shared" si="13"/>
        <v>12.950000000000001</v>
      </c>
      <c r="N57" s="66"/>
    </row>
    <row r="58" spans="2:14" x14ac:dyDescent="0.25">
      <c r="B58" s="267"/>
      <c r="C58" s="276"/>
      <c r="D58" s="17" t="s">
        <v>42</v>
      </c>
      <c r="E58" s="66">
        <v>0.52710000000000001</v>
      </c>
      <c r="F58" s="66">
        <v>0.70109999999999995</v>
      </c>
      <c r="G58" s="66">
        <v>0.81930000000000003</v>
      </c>
      <c r="H58" s="66">
        <v>0.74939999999999996</v>
      </c>
      <c r="I58" s="66">
        <v>0.79349999999999998</v>
      </c>
      <c r="J58" s="65">
        <f t="shared" si="0"/>
        <v>5.884707766212971E-2</v>
      </c>
      <c r="K58" s="43">
        <f t="shared" si="12"/>
        <v>4.4100000000000028</v>
      </c>
      <c r="L58" s="65">
        <f t="shared" si="2"/>
        <v>0.50540694365395544</v>
      </c>
      <c r="M58" s="43">
        <f t="shared" si="13"/>
        <v>26.639999999999997</v>
      </c>
      <c r="N58" s="66"/>
    </row>
    <row r="59" spans="2:14" x14ac:dyDescent="0.25">
      <c r="B59" s="267"/>
      <c r="C59" s="276"/>
      <c r="D59" s="17" t="s">
        <v>43</v>
      </c>
      <c r="E59" s="66">
        <v>0.41720000000000002</v>
      </c>
      <c r="F59" s="66">
        <v>0.32590000000000002</v>
      </c>
      <c r="G59" s="66">
        <v>0.53539999999999999</v>
      </c>
      <c r="H59" s="66">
        <v>0.48149999999999998</v>
      </c>
      <c r="I59" s="66">
        <v>0.44569999999999999</v>
      </c>
      <c r="J59" s="65">
        <f t="shared" si="0"/>
        <v>-7.4350986500519189E-2</v>
      </c>
      <c r="K59" s="43">
        <f t="shared" si="12"/>
        <v>-3.58</v>
      </c>
      <c r="L59" s="65">
        <f t="shared" si="2"/>
        <v>6.83125599232981E-2</v>
      </c>
      <c r="M59" s="43">
        <f t="shared" si="13"/>
        <v>2.849999999999997</v>
      </c>
      <c r="N59" s="66"/>
    </row>
    <row r="60" spans="2:14" x14ac:dyDescent="0.25">
      <c r="B60" s="267"/>
      <c r="C60" s="276"/>
      <c r="D60" s="17" t="s">
        <v>44</v>
      </c>
      <c r="E60" s="20">
        <v>0.60509999999999997</v>
      </c>
      <c r="F60" s="20">
        <v>0.27500000000000002</v>
      </c>
      <c r="G60" s="20">
        <v>0.63340000000000007</v>
      </c>
      <c r="H60" s="20">
        <v>0.73349999999999993</v>
      </c>
      <c r="I60" s="20">
        <v>0.80420000000000003</v>
      </c>
      <c r="J60" s="19">
        <f t="shared" si="0"/>
        <v>9.6387184730743147E-2</v>
      </c>
      <c r="K60" s="43">
        <f t="shared" si="12"/>
        <v>7.0700000000000092</v>
      </c>
      <c r="L60" s="19">
        <f t="shared" si="2"/>
        <v>0.32903652288877883</v>
      </c>
      <c r="M60" s="43">
        <f t="shared" si="13"/>
        <v>19.910000000000004</v>
      </c>
      <c r="N60" s="20"/>
    </row>
    <row r="61" spans="2:14" x14ac:dyDescent="0.25">
      <c r="B61" s="267"/>
      <c r="C61" s="277"/>
      <c r="D61" s="21" t="s">
        <v>45</v>
      </c>
      <c r="E61" s="44">
        <v>0.52010000000000001</v>
      </c>
      <c r="F61" s="44">
        <v>0.25239999999999996</v>
      </c>
      <c r="G61" s="44">
        <v>0.47939999999999999</v>
      </c>
      <c r="H61" s="44">
        <v>0.64060000000000006</v>
      </c>
      <c r="I61" s="44">
        <v>0.6159</v>
      </c>
      <c r="J61" s="23">
        <f t="shared" si="0"/>
        <v>-3.855760224789273E-2</v>
      </c>
      <c r="K61" s="76">
        <f t="shared" si="12"/>
        <v>-2.4700000000000055</v>
      </c>
      <c r="L61" s="23">
        <f t="shared" si="2"/>
        <v>0.18419534704864438</v>
      </c>
      <c r="M61" s="76">
        <f t="shared" si="13"/>
        <v>9.58</v>
      </c>
      <c r="N61" s="44"/>
    </row>
    <row r="62" spans="2:14" x14ac:dyDescent="0.25">
      <c r="B62" s="267"/>
      <c r="C62" s="278" t="s">
        <v>46</v>
      </c>
      <c r="D62" s="61" t="s">
        <v>35</v>
      </c>
      <c r="E62" s="62">
        <v>128919</v>
      </c>
      <c r="F62" s="62">
        <v>54622</v>
      </c>
      <c r="G62" s="62">
        <v>122273</v>
      </c>
      <c r="H62" s="62">
        <v>371679</v>
      </c>
      <c r="I62" s="62">
        <v>125830</v>
      </c>
      <c r="J62" s="63">
        <f t="shared" si="0"/>
        <v>-0.66145518041105356</v>
      </c>
      <c r="K62" s="62">
        <f t="shared" ref="K62:K63" si="14">I62-H62</f>
        <v>-245849</v>
      </c>
      <c r="L62" s="63">
        <f t="shared" si="2"/>
        <v>-2.3960781576028323E-2</v>
      </c>
      <c r="M62" s="62">
        <f t="shared" ref="M62:M63" si="15">I62-E62</f>
        <v>-3089</v>
      </c>
      <c r="N62" s="63">
        <f t="shared" ref="N62:N63" si="16">I62/$I$62</f>
        <v>1</v>
      </c>
    </row>
    <row r="63" spans="2:14" x14ac:dyDescent="0.25">
      <c r="B63" s="267"/>
      <c r="C63" s="279"/>
      <c r="D63" s="24" t="s">
        <v>36</v>
      </c>
      <c r="E63" s="25">
        <v>45400</v>
      </c>
      <c r="F63" s="25">
        <v>20045</v>
      </c>
      <c r="G63" s="25">
        <v>44594</v>
      </c>
      <c r="H63" s="25">
        <v>45668</v>
      </c>
      <c r="I63" s="25">
        <v>46009</v>
      </c>
      <c r="J63" s="34">
        <f t="shared" si="0"/>
        <v>7.46693527196296E-3</v>
      </c>
      <c r="K63" s="25">
        <f t="shared" si="14"/>
        <v>341</v>
      </c>
      <c r="L63" s="34">
        <f t="shared" si="2"/>
        <v>1.3414096916299467E-2</v>
      </c>
      <c r="M63" s="25">
        <f t="shared" si="15"/>
        <v>609</v>
      </c>
      <c r="N63" s="36">
        <f t="shared" si="16"/>
        <v>0.36564412302312643</v>
      </c>
    </row>
    <row r="64" spans="2:14" x14ac:dyDescent="0.25">
      <c r="B64" s="267"/>
      <c r="C64" s="279"/>
      <c r="D64" s="4" t="s">
        <v>37</v>
      </c>
      <c r="E64" s="27">
        <v>40089</v>
      </c>
      <c r="F64" s="27">
        <v>14634</v>
      </c>
      <c r="G64" s="27">
        <v>37529</v>
      </c>
      <c r="H64" s="27">
        <v>36862</v>
      </c>
      <c r="I64" s="27">
        <v>36722</v>
      </c>
      <c r="J64" s="72">
        <f>I64/H64-1</f>
        <v>-3.7979491074819904E-3</v>
      </c>
      <c r="K64" s="27">
        <f>I64-H64</f>
        <v>-140</v>
      </c>
      <c r="L64" s="72">
        <f>I64/E64-1</f>
        <v>-8.3988126418718334E-2</v>
      </c>
      <c r="M64" s="27">
        <f>I64-E64</f>
        <v>-3367</v>
      </c>
      <c r="N64" s="73">
        <f>I64/$I$62</f>
        <v>0.29183819438925535</v>
      </c>
    </row>
    <row r="65" spans="2:14" x14ac:dyDescent="0.25">
      <c r="B65" s="267"/>
      <c r="C65" s="279"/>
      <c r="D65" s="4" t="s">
        <v>38</v>
      </c>
      <c r="E65" s="27">
        <v>1127</v>
      </c>
      <c r="F65" s="27">
        <v>482</v>
      </c>
      <c r="G65" s="27">
        <v>844</v>
      </c>
      <c r="H65" s="27">
        <v>912</v>
      </c>
      <c r="I65" s="27">
        <v>912</v>
      </c>
      <c r="J65" s="72">
        <f t="shared" ref="J65:J72" si="17">I65/H65-1</f>
        <v>0</v>
      </c>
      <c r="K65" s="27">
        <f t="shared" ref="K65:K72" si="18">I65-H65</f>
        <v>0</v>
      </c>
      <c r="L65" s="72">
        <f t="shared" ref="L65:L72" si="19">I65/E65-1</f>
        <v>-0.1907719609582964</v>
      </c>
      <c r="M65" s="27">
        <f t="shared" ref="M65:M72" si="20">I65-E65</f>
        <v>-215</v>
      </c>
      <c r="N65" s="73">
        <f t="shared" ref="N65:N72" si="21">I65/$I$62</f>
        <v>7.2478741158706192E-3</v>
      </c>
    </row>
    <row r="66" spans="2:14" x14ac:dyDescent="0.25">
      <c r="B66" s="267"/>
      <c r="C66" s="279"/>
      <c r="D66" s="4" t="s">
        <v>39</v>
      </c>
      <c r="E66" s="27">
        <v>4070</v>
      </c>
      <c r="F66" s="27">
        <v>3652</v>
      </c>
      <c r="G66" s="27">
        <v>4562</v>
      </c>
      <c r="H66" s="27">
        <v>4276</v>
      </c>
      <c r="I66" s="27">
        <v>4307</v>
      </c>
      <c r="J66" s="72">
        <f t="shared" si="17"/>
        <v>7.2497661365762411E-3</v>
      </c>
      <c r="K66" s="27">
        <f t="shared" si="18"/>
        <v>31</v>
      </c>
      <c r="L66" s="72">
        <f t="shared" si="19"/>
        <v>5.8230958230958141E-2</v>
      </c>
      <c r="M66" s="27">
        <f t="shared" si="20"/>
        <v>237</v>
      </c>
      <c r="N66" s="73">
        <f t="shared" si="21"/>
        <v>3.4228721290630218E-2</v>
      </c>
    </row>
    <row r="67" spans="2:14" x14ac:dyDescent="0.25">
      <c r="B67" s="267"/>
      <c r="C67" s="279"/>
      <c r="D67" s="4" t="s">
        <v>40</v>
      </c>
      <c r="E67" s="27">
        <v>20354</v>
      </c>
      <c r="F67" s="27">
        <v>5994</v>
      </c>
      <c r="G67" s="27">
        <v>17794</v>
      </c>
      <c r="H67" s="27">
        <v>18608</v>
      </c>
      <c r="I67" s="27">
        <v>20140</v>
      </c>
      <c r="J67" s="72">
        <f t="shared" si="17"/>
        <v>8.2330180567497857E-2</v>
      </c>
      <c r="K67" s="27">
        <f t="shared" si="18"/>
        <v>1532</v>
      </c>
      <c r="L67" s="72">
        <f t="shared" si="19"/>
        <v>-1.0513903900953081E-2</v>
      </c>
      <c r="M67" s="27">
        <f t="shared" si="20"/>
        <v>-214</v>
      </c>
      <c r="N67" s="73">
        <f t="shared" si="21"/>
        <v>0.16005722005880951</v>
      </c>
    </row>
    <row r="68" spans="2:14" x14ac:dyDescent="0.25">
      <c r="B68" s="267"/>
      <c r="C68" s="279"/>
      <c r="D68" s="4" t="s">
        <v>41</v>
      </c>
      <c r="E68" s="27">
        <v>778</v>
      </c>
      <c r="F68" s="27">
        <v>465</v>
      </c>
      <c r="G68" s="27">
        <v>663</v>
      </c>
      <c r="H68" s="27">
        <v>663</v>
      </c>
      <c r="I68" s="27">
        <v>673</v>
      </c>
      <c r="J68" s="72">
        <f t="shared" si="17"/>
        <v>1.5082956259426794E-2</v>
      </c>
      <c r="K68" s="27">
        <f t="shared" si="18"/>
        <v>10</v>
      </c>
      <c r="L68" s="72">
        <f t="shared" si="19"/>
        <v>-0.13496143958868889</v>
      </c>
      <c r="M68" s="27">
        <f t="shared" si="20"/>
        <v>-105</v>
      </c>
      <c r="N68" s="73">
        <f t="shared" si="21"/>
        <v>5.3484860526106653E-3</v>
      </c>
    </row>
    <row r="69" spans="2:14" x14ac:dyDescent="0.25">
      <c r="B69" s="267"/>
      <c r="C69" s="279"/>
      <c r="D69" s="4" t="s">
        <v>42</v>
      </c>
      <c r="E69" s="27">
        <v>4121</v>
      </c>
      <c r="F69" s="27">
        <v>1972</v>
      </c>
      <c r="G69" s="27">
        <v>4097</v>
      </c>
      <c r="H69" s="27">
        <v>4791</v>
      </c>
      <c r="I69" s="27">
        <v>4797</v>
      </c>
      <c r="J69" s="72">
        <f t="shared" si="17"/>
        <v>1.2523481527864089E-3</v>
      </c>
      <c r="K69" s="27">
        <f t="shared" si="18"/>
        <v>6</v>
      </c>
      <c r="L69" s="72">
        <f t="shared" si="19"/>
        <v>0.16403785488959</v>
      </c>
      <c r="M69" s="27">
        <f t="shared" si="20"/>
        <v>676</v>
      </c>
      <c r="N69" s="73">
        <f t="shared" si="21"/>
        <v>3.8122864181832632E-2</v>
      </c>
    </row>
    <row r="70" spans="2:14" x14ac:dyDescent="0.25">
      <c r="B70" s="267"/>
      <c r="C70" s="279"/>
      <c r="D70" s="4" t="s">
        <v>43</v>
      </c>
      <c r="E70" s="27">
        <v>2708</v>
      </c>
      <c r="F70" s="27">
        <v>2378</v>
      </c>
      <c r="G70" s="27">
        <v>2703</v>
      </c>
      <c r="H70" s="27">
        <v>2855</v>
      </c>
      <c r="I70" s="27">
        <v>2773</v>
      </c>
      <c r="J70" s="72">
        <f t="shared" si="17"/>
        <v>-2.8721541155866892E-2</v>
      </c>
      <c r="K70" s="27">
        <f t="shared" si="18"/>
        <v>-82</v>
      </c>
      <c r="L70" s="72">
        <f t="shared" si="19"/>
        <v>2.400295420974885E-2</v>
      </c>
      <c r="M70" s="27">
        <f t="shared" si="20"/>
        <v>65</v>
      </c>
      <c r="N70" s="73">
        <f t="shared" si="21"/>
        <v>2.2037669872049592E-2</v>
      </c>
    </row>
    <row r="71" spans="2:14" x14ac:dyDescent="0.25">
      <c r="B71" s="267"/>
      <c r="C71" s="279"/>
      <c r="D71" s="4" t="s">
        <v>44</v>
      </c>
      <c r="E71" s="27">
        <v>6890</v>
      </c>
      <c r="F71" s="27">
        <v>2827</v>
      </c>
      <c r="G71" s="27">
        <v>6412</v>
      </c>
      <c r="H71" s="27">
        <v>6177</v>
      </c>
      <c r="I71" s="27">
        <v>6415</v>
      </c>
      <c r="J71" s="38">
        <f t="shared" si="17"/>
        <v>3.8530030759268197E-2</v>
      </c>
      <c r="K71" s="27">
        <f t="shared" si="18"/>
        <v>238</v>
      </c>
      <c r="L71" s="38">
        <f t="shared" si="19"/>
        <v>-6.8940493468795383E-2</v>
      </c>
      <c r="M71" s="27">
        <f t="shared" si="20"/>
        <v>-475</v>
      </c>
      <c r="N71" s="40">
        <f t="shared" si="21"/>
        <v>5.0981482953190813E-2</v>
      </c>
    </row>
    <row r="72" spans="2:14" x14ac:dyDescent="0.25">
      <c r="B72" s="268"/>
      <c r="C72" s="280"/>
      <c r="D72" s="30" t="s">
        <v>45</v>
      </c>
      <c r="E72" s="69">
        <v>3382</v>
      </c>
      <c r="F72" s="69">
        <v>2173</v>
      </c>
      <c r="G72" s="69">
        <v>3075</v>
      </c>
      <c r="H72" s="69">
        <v>3081</v>
      </c>
      <c r="I72" s="69">
        <v>3082</v>
      </c>
      <c r="J72" s="59">
        <f t="shared" si="17"/>
        <v>3.2456994482310542E-4</v>
      </c>
      <c r="K72" s="69">
        <f t="shared" si="18"/>
        <v>1</v>
      </c>
      <c r="L72" s="59">
        <f t="shared" si="19"/>
        <v>-8.870490833826139E-2</v>
      </c>
      <c r="M72" s="69">
        <f t="shared" si="20"/>
        <v>-300</v>
      </c>
      <c r="N72" s="53">
        <f t="shared" si="21"/>
        <v>2.4493364062624177E-2</v>
      </c>
    </row>
    <row r="73" spans="2:14" ht="7.5" customHeight="1" x14ac:dyDescent="0.25">
      <c r="B73" s="262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45"/>
    </row>
    <row r="74" spans="2:14" ht="28.5" customHeight="1" x14ac:dyDescent="0.25">
      <c r="B74" s="263" t="s">
        <v>314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</row>
    <row r="76" spans="2:14" x14ac:dyDescent="0.25">
      <c r="B76" s="54"/>
    </row>
    <row r="77" spans="2:14" ht="21.75" customHeight="1" thickBot="1" x14ac:dyDescent="0.3">
      <c r="B77" s="265" t="s">
        <v>47</v>
      </c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10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1" t="s">
        <v>218</v>
      </c>
      <c r="F79" s="11" t="s">
        <v>219</v>
      </c>
      <c r="G79" s="11" t="s">
        <v>220</v>
      </c>
      <c r="H79" s="11" t="s">
        <v>221</v>
      </c>
      <c r="I79" s="11" t="s">
        <v>222</v>
      </c>
      <c r="J79" s="12" t="str">
        <f>CONCATENATE("var. ",RIGHT(I79,2),"/",RIGHT(H79,2))</f>
        <v>var. 24/23</v>
      </c>
      <c r="K79" s="12" t="str">
        <f>CONCATENATE("dif. ",RIGHT(I79,2),"/",RIGHT(H79,2))</f>
        <v>dif. 24/23</v>
      </c>
      <c r="L79" s="12" t="str">
        <f>CONCATENATE("var. ",RIGHT(I79,2),"/",RIGHT(E79,2))</f>
        <v>var. 24/19</v>
      </c>
      <c r="M79" s="12" t="str">
        <f>CONCATENATE("dif. ",RIGHT(I79,2),"/",RIGHT(E79,2))</f>
        <v>dif. 24/19</v>
      </c>
      <c r="N79" s="12" t="str">
        <f>CONCATENATE("cuota ",I79)</f>
        <v>cuota acumulado a mayo 2024</v>
      </c>
    </row>
    <row r="80" spans="2:14" ht="15" customHeight="1" x14ac:dyDescent="0.25">
      <c r="B80" s="266" t="s">
        <v>34</v>
      </c>
      <c r="C80" s="269" t="s">
        <v>5</v>
      </c>
      <c r="D80" s="61" t="s">
        <v>35</v>
      </c>
      <c r="E80" s="62">
        <v>1958653</v>
      </c>
      <c r="F80" s="62">
        <v>378303</v>
      </c>
      <c r="G80" s="62">
        <v>1821530</v>
      </c>
      <c r="H80" s="62">
        <v>2092095</v>
      </c>
      <c r="I80" s="62">
        <v>2239198</v>
      </c>
      <c r="J80" s="63">
        <f t="shared" ref="J80:J81" si="22">I80/H80-1</f>
        <v>7.0313728583071056E-2</v>
      </c>
      <c r="K80" s="62">
        <f t="shared" ref="K80:K81" si="23">I80-H80</f>
        <v>147103</v>
      </c>
      <c r="L80" s="63">
        <f t="shared" ref="L80:L81" si="24">I80/E80-1</f>
        <v>0.14323364067039956</v>
      </c>
      <c r="M80" s="62">
        <f t="shared" ref="M80:M81" si="25">I80-E80</f>
        <v>280545</v>
      </c>
      <c r="N80" s="63">
        <f t="shared" ref="N80:N81" si="26">I80/$I$80</f>
        <v>1</v>
      </c>
    </row>
    <row r="81" spans="2:15" ht="15" customHeight="1" x14ac:dyDescent="0.25">
      <c r="B81" s="267"/>
      <c r="C81" s="270"/>
      <c r="D81" s="13" t="s">
        <v>36</v>
      </c>
      <c r="E81" s="14">
        <v>718372</v>
      </c>
      <c r="F81" s="14">
        <v>134314</v>
      </c>
      <c r="G81" s="14">
        <v>683221</v>
      </c>
      <c r="H81" s="14">
        <v>758695</v>
      </c>
      <c r="I81" s="14">
        <v>801852</v>
      </c>
      <c r="J81" s="16">
        <f t="shared" si="22"/>
        <v>5.6883200759198393E-2</v>
      </c>
      <c r="K81" s="14">
        <f t="shared" si="23"/>
        <v>43157</v>
      </c>
      <c r="L81" s="16">
        <f t="shared" si="24"/>
        <v>0.11620720183971534</v>
      </c>
      <c r="M81" s="14">
        <f t="shared" si="25"/>
        <v>83480</v>
      </c>
      <c r="N81" s="16">
        <f t="shared" si="26"/>
        <v>0.35809785467832678</v>
      </c>
      <c r="O81" s="77"/>
    </row>
    <row r="82" spans="2:15" x14ac:dyDescent="0.25">
      <c r="B82" s="267"/>
      <c r="C82" s="270"/>
      <c r="D82" s="17" t="s">
        <v>37</v>
      </c>
      <c r="E82" s="18">
        <v>532787</v>
      </c>
      <c r="F82" s="18">
        <v>60212</v>
      </c>
      <c r="G82" s="18">
        <v>473974</v>
      </c>
      <c r="H82" s="18">
        <v>528116</v>
      </c>
      <c r="I82" s="18">
        <v>561508</v>
      </c>
      <c r="J82" s="66">
        <f>I82/H82-1</f>
        <v>6.3228533125298192E-2</v>
      </c>
      <c r="K82" s="18">
        <f>I82-H82</f>
        <v>33392</v>
      </c>
      <c r="L82" s="66">
        <f>I82/E82-1</f>
        <v>5.3907096081548644E-2</v>
      </c>
      <c r="M82" s="18">
        <f>I82-E82</f>
        <v>28721</v>
      </c>
      <c r="N82" s="66">
        <f>I82/$I$80</f>
        <v>0.25076299639424471</v>
      </c>
      <c r="O82" s="77"/>
    </row>
    <row r="83" spans="2:15" x14ac:dyDescent="0.25">
      <c r="B83" s="267"/>
      <c r="C83" s="270"/>
      <c r="D83" s="17" t="s">
        <v>38</v>
      </c>
      <c r="E83" s="18">
        <v>19848</v>
      </c>
      <c r="F83" s="18">
        <v>3463</v>
      </c>
      <c r="G83" s="18">
        <v>14300</v>
      </c>
      <c r="H83" s="18">
        <v>24366</v>
      </c>
      <c r="I83" s="18">
        <v>20854</v>
      </c>
      <c r="J83" s="66">
        <f t="shared" ref="J83:J136" si="27">I83/H83-1</f>
        <v>-0.14413527045883612</v>
      </c>
      <c r="K83" s="18">
        <f t="shared" ref="K83:K112" si="28">I83-H83</f>
        <v>-3512</v>
      </c>
      <c r="L83" s="66">
        <f t="shared" ref="L83:L136" si="29">I83/E83-1</f>
        <v>5.0685207577589653E-2</v>
      </c>
      <c r="M83" s="18">
        <f t="shared" ref="M83:M112" si="30">I83-E83</f>
        <v>1006</v>
      </c>
      <c r="N83" s="66">
        <f t="shared" ref="N83:N90" si="31">I83/$I$80</f>
        <v>9.3131558709859518E-3</v>
      </c>
      <c r="O83" s="77"/>
    </row>
    <row r="84" spans="2:15" x14ac:dyDescent="0.25">
      <c r="B84" s="267"/>
      <c r="C84" s="270"/>
      <c r="D84" s="17" t="s">
        <v>39</v>
      </c>
      <c r="E84" s="18">
        <v>52788</v>
      </c>
      <c r="F84" s="18">
        <v>13697</v>
      </c>
      <c r="G84" s="18">
        <v>56946</v>
      </c>
      <c r="H84" s="18">
        <v>71722</v>
      </c>
      <c r="I84" s="18">
        <v>100800</v>
      </c>
      <c r="J84" s="66">
        <f t="shared" si="27"/>
        <v>0.40542650790552415</v>
      </c>
      <c r="K84" s="18">
        <f t="shared" si="28"/>
        <v>29078</v>
      </c>
      <c r="L84" s="66">
        <f t="shared" si="29"/>
        <v>0.9095248920209138</v>
      </c>
      <c r="M84" s="18">
        <f t="shared" si="30"/>
        <v>48012</v>
      </c>
      <c r="N84" s="66">
        <f t="shared" si="31"/>
        <v>4.5016117377739709E-2</v>
      </c>
      <c r="O84" s="77"/>
    </row>
    <row r="85" spans="2:15" x14ac:dyDescent="0.25">
      <c r="B85" s="267"/>
      <c r="C85" s="270"/>
      <c r="D85" s="17" t="s">
        <v>40</v>
      </c>
      <c r="E85" s="18">
        <v>307401</v>
      </c>
      <c r="F85" s="18">
        <v>45059</v>
      </c>
      <c r="G85" s="18">
        <v>258125</v>
      </c>
      <c r="H85" s="18">
        <v>307593</v>
      </c>
      <c r="I85" s="18">
        <v>351238</v>
      </c>
      <c r="J85" s="66">
        <f t="shared" si="27"/>
        <v>0.14189204565773594</v>
      </c>
      <c r="K85" s="18">
        <f t="shared" si="28"/>
        <v>43645</v>
      </c>
      <c r="L85" s="66">
        <f t="shared" si="29"/>
        <v>0.14260526153135489</v>
      </c>
      <c r="M85" s="18">
        <f t="shared" si="30"/>
        <v>43837</v>
      </c>
      <c r="N85" s="66">
        <f t="shared" si="31"/>
        <v>0.15685883963812045</v>
      </c>
      <c r="O85" s="77"/>
    </row>
    <row r="86" spans="2:15" x14ac:dyDescent="0.25">
      <c r="B86" s="267"/>
      <c r="C86" s="270"/>
      <c r="D86" s="17" t="s">
        <v>41</v>
      </c>
      <c r="E86" s="18">
        <v>23058</v>
      </c>
      <c r="F86" s="18">
        <v>9308</v>
      </c>
      <c r="G86" s="18">
        <v>20151</v>
      </c>
      <c r="H86" s="18">
        <v>26502</v>
      </c>
      <c r="I86" s="18">
        <v>25234</v>
      </c>
      <c r="J86" s="66">
        <f t="shared" si="27"/>
        <v>-4.7845445626745198E-2</v>
      </c>
      <c r="K86" s="18">
        <f t="shared" si="28"/>
        <v>-1268</v>
      </c>
      <c r="L86" s="66">
        <f t="shared" si="29"/>
        <v>9.4370717321536901E-2</v>
      </c>
      <c r="M86" s="18">
        <f t="shared" si="30"/>
        <v>2176</v>
      </c>
      <c r="N86" s="66">
        <f t="shared" si="31"/>
        <v>1.1269213352280594E-2</v>
      </c>
      <c r="O86" s="77"/>
    </row>
    <row r="87" spans="2:15" x14ac:dyDescent="0.25">
      <c r="B87" s="267"/>
      <c r="C87" s="270"/>
      <c r="D87" s="17" t="s">
        <v>42</v>
      </c>
      <c r="E87" s="18">
        <v>57713</v>
      </c>
      <c r="F87" s="18">
        <v>19920</v>
      </c>
      <c r="G87" s="18">
        <v>78474</v>
      </c>
      <c r="H87" s="18">
        <v>104659</v>
      </c>
      <c r="I87" s="18">
        <v>98555</v>
      </c>
      <c r="J87" s="66">
        <f t="shared" si="27"/>
        <v>-5.8322743385662013E-2</v>
      </c>
      <c r="K87" s="18">
        <f t="shared" si="28"/>
        <v>-6104</v>
      </c>
      <c r="L87" s="66">
        <f t="shared" si="29"/>
        <v>0.70767418086046474</v>
      </c>
      <c r="M87" s="18">
        <f t="shared" si="30"/>
        <v>40842</v>
      </c>
      <c r="N87" s="66">
        <f t="shared" si="31"/>
        <v>4.4013526271459692E-2</v>
      </c>
      <c r="O87" s="77"/>
    </row>
    <row r="88" spans="2:15" x14ac:dyDescent="0.25">
      <c r="B88" s="267"/>
      <c r="C88" s="270"/>
      <c r="D88" s="17" t="s">
        <v>43</v>
      </c>
      <c r="E88" s="18">
        <v>97046</v>
      </c>
      <c r="F88" s="18">
        <v>45262</v>
      </c>
      <c r="G88" s="18">
        <v>86813</v>
      </c>
      <c r="H88" s="18">
        <v>108593</v>
      </c>
      <c r="I88" s="18">
        <v>105931</v>
      </c>
      <c r="J88" s="66">
        <f t="shared" si="27"/>
        <v>-2.4513550597183964E-2</v>
      </c>
      <c r="K88" s="18">
        <f t="shared" si="28"/>
        <v>-2662</v>
      </c>
      <c r="L88" s="66">
        <f t="shared" si="29"/>
        <v>9.1554520536652806E-2</v>
      </c>
      <c r="M88" s="18">
        <f t="shared" si="30"/>
        <v>8885</v>
      </c>
      <c r="N88" s="66">
        <f t="shared" si="31"/>
        <v>4.7307562797037156E-2</v>
      </c>
      <c r="O88" s="77"/>
    </row>
    <row r="89" spans="2:15" ht="18" customHeight="1" x14ac:dyDescent="0.25">
      <c r="B89" s="267"/>
      <c r="C89" s="270"/>
      <c r="D89" s="17" t="s">
        <v>44</v>
      </c>
      <c r="E89" s="18">
        <v>95854</v>
      </c>
      <c r="F89" s="18">
        <v>30057</v>
      </c>
      <c r="G89" s="18">
        <v>103640</v>
      </c>
      <c r="H89" s="18">
        <v>112296</v>
      </c>
      <c r="I89" s="18">
        <v>119581</v>
      </c>
      <c r="J89" s="20">
        <f t="shared" si="27"/>
        <v>6.4873192277552283E-2</v>
      </c>
      <c r="K89" s="18">
        <f t="shared" si="28"/>
        <v>7285</v>
      </c>
      <c r="L89" s="20">
        <f t="shared" si="29"/>
        <v>0.24753270599036026</v>
      </c>
      <c r="M89" s="18">
        <f t="shared" si="30"/>
        <v>23727</v>
      </c>
      <c r="N89" s="20">
        <f t="shared" si="31"/>
        <v>5.3403495358606071E-2</v>
      </c>
      <c r="O89" s="77"/>
    </row>
    <row r="90" spans="2:15" x14ac:dyDescent="0.25">
      <c r="B90" s="267"/>
      <c r="C90" s="271"/>
      <c r="D90" s="21" t="s">
        <v>45</v>
      </c>
      <c r="E90" s="67">
        <v>53786</v>
      </c>
      <c r="F90" s="67">
        <v>17011</v>
      </c>
      <c r="G90" s="67">
        <v>45886</v>
      </c>
      <c r="H90" s="67">
        <v>49553</v>
      </c>
      <c r="I90" s="67">
        <v>53645</v>
      </c>
      <c r="J90" s="44">
        <f t="shared" si="27"/>
        <v>8.2578249550985916E-2</v>
      </c>
      <c r="K90" s="67">
        <f t="shared" si="28"/>
        <v>4092</v>
      </c>
      <c r="L90" s="44">
        <f t="shared" si="29"/>
        <v>-2.6215000185921822E-3</v>
      </c>
      <c r="M90" s="67">
        <f t="shared" si="30"/>
        <v>-141</v>
      </c>
      <c r="N90" s="44">
        <f t="shared" si="31"/>
        <v>2.3957238261198877E-2</v>
      </c>
      <c r="O90" s="77"/>
    </row>
    <row r="91" spans="2:15" x14ac:dyDescent="0.25">
      <c r="B91" s="267"/>
      <c r="C91" s="272" t="s">
        <v>313</v>
      </c>
      <c r="D91" s="61" t="s">
        <v>35</v>
      </c>
      <c r="E91" s="62">
        <v>2347643</v>
      </c>
      <c r="F91" s="62">
        <v>427608</v>
      </c>
      <c r="G91" s="62">
        <v>2154106</v>
      </c>
      <c r="H91" s="62">
        <v>2485382</v>
      </c>
      <c r="I91" s="62">
        <v>2663679</v>
      </c>
      <c r="J91" s="63">
        <f t="shared" si="27"/>
        <v>7.1738268000653527E-2</v>
      </c>
      <c r="K91" s="62">
        <f t="shared" si="28"/>
        <v>178297</v>
      </c>
      <c r="L91" s="63">
        <f t="shared" si="29"/>
        <v>0.13461842367003851</v>
      </c>
      <c r="M91" s="62">
        <f t="shared" si="30"/>
        <v>316036</v>
      </c>
      <c r="N91" s="63">
        <f t="shared" ref="N91:N92" si="32">I91/$I$91</f>
        <v>1</v>
      </c>
    </row>
    <row r="92" spans="2:15" x14ac:dyDescent="0.25">
      <c r="B92" s="267"/>
      <c r="C92" s="273"/>
      <c r="D92" s="24" t="s">
        <v>36</v>
      </c>
      <c r="E92" s="25">
        <v>869327</v>
      </c>
      <c r="F92" s="25">
        <v>154973</v>
      </c>
      <c r="G92" s="25">
        <v>820890</v>
      </c>
      <c r="H92" s="25">
        <v>916524</v>
      </c>
      <c r="I92" s="25">
        <v>970339</v>
      </c>
      <c r="J92" s="78">
        <f t="shared" si="27"/>
        <v>5.8716411135987689E-2</v>
      </c>
      <c r="K92" s="25">
        <f t="shared" si="28"/>
        <v>53815</v>
      </c>
      <c r="L92" s="78">
        <f t="shared" si="29"/>
        <v>0.1161956317933297</v>
      </c>
      <c r="M92" s="25">
        <f t="shared" si="30"/>
        <v>101012</v>
      </c>
      <c r="N92" s="36">
        <f t="shared" si="32"/>
        <v>0.36428526109940423</v>
      </c>
    </row>
    <row r="93" spans="2:15" x14ac:dyDescent="0.25">
      <c r="B93" s="267"/>
      <c r="C93" s="273"/>
      <c r="D93" s="4" t="s">
        <v>37</v>
      </c>
      <c r="E93" s="27">
        <v>650531</v>
      </c>
      <c r="F93" s="27">
        <v>70313</v>
      </c>
      <c r="G93" s="27">
        <v>568425</v>
      </c>
      <c r="H93" s="27">
        <v>640998</v>
      </c>
      <c r="I93" s="27">
        <v>679581</v>
      </c>
      <c r="J93" s="79">
        <f t="shared" si="27"/>
        <v>6.0192075482294882E-2</v>
      </c>
      <c r="K93" s="27">
        <f t="shared" si="28"/>
        <v>38583</v>
      </c>
      <c r="L93" s="79">
        <f t="shared" si="29"/>
        <v>4.46558273164539E-2</v>
      </c>
      <c r="M93" s="27">
        <f t="shared" si="30"/>
        <v>29050</v>
      </c>
      <c r="N93" s="73">
        <f>I93/$I$91</f>
        <v>0.255128714833882</v>
      </c>
    </row>
    <row r="94" spans="2:15" x14ac:dyDescent="0.25">
      <c r="B94" s="267"/>
      <c r="C94" s="273"/>
      <c r="D94" s="4" t="s">
        <v>38</v>
      </c>
      <c r="E94" s="27">
        <v>22620</v>
      </c>
      <c r="F94" s="27">
        <v>3887</v>
      </c>
      <c r="G94" s="27">
        <v>16119</v>
      </c>
      <c r="H94" s="27">
        <v>26270</v>
      </c>
      <c r="I94" s="27">
        <v>22984</v>
      </c>
      <c r="J94" s="79">
        <f t="shared" si="27"/>
        <v>-0.12508564902931096</v>
      </c>
      <c r="K94" s="27">
        <f t="shared" si="28"/>
        <v>-3286</v>
      </c>
      <c r="L94" s="79">
        <f t="shared" si="29"/>
        <v>1.6091954022988464E-2</v>
      </c>
      <c r="M94" s="27">
        <f t="shared" si="30"/>
        <v>364</v>
      </c>
      <c r="N94" s="73">
        <f t="shared" ref="N94:N101" si="33">I94/$I$91</f>
        <v>8.6286673431746098E-3</v>
      </c>
    </row>
    <row r="95" spans="2:15" x14ac:dyDescent="0.25">
      <c r="B95" s="267"/>
      <c r="C95" s="273"/>
      <c r="D95" s="4" t="s">
        <v>39</v>
      </c>
      <c r="E95" s="27">
        <v>61669</v>
      </c>
      <c r="F95" s="27">
        <v>17593</v>
      </c>
      <c r="G95" s="27">
        <v>66634</v>
      </c>
      <c r="H95" s="27">
        <v>84343</v>
      </c>
      <c r="I95" s="27">
        <v>117436</v>
      </c>
      <c r="J95" s="79">
        <f t="shared" si="27"/>
        <v>0.39236214030802796</v>
      </c>
      <c r="K95" s="27">
        <f t="shared" si="28"/>
        <v>33093</v>
      </c>
      <c r="L95" s="79">
        <f t="shared" si="29"/>
        <v>0.90429551314274592</v>
      </c>
      <c r="M95" s="27">
        <f t="shared" si="30"/>
        <v>55767</v>
      </c>
      <c r="N95" s="73">
        <f t="shared" si="33"/>
        <v>4.408789497533299E-2</v>
      </c>
    </row>
    <row r="96" spans="2:15" x14ac:dyDescent="0.25">
      <c r="B96" s="267"/>
      <c r="C96" s="273"/>
      <c r="D96" s="4" t="s">
        <v>40</v>
      </c>
      <c r="E96" s="27">
        <v>370480</v>
      </c>
      <c r="F96" s="27">
        <v>49460</v>
      </c>
      <c r="G96" s="27">
        <v>301297</v>
      </c>
      <c r="H96" s="27">
        <v>363874</v>
      </c>
      <c r="I96" s="27">
        <v>414494</v>
      </c>
      <c r="J96" s="79">
        <f t="shared" si="27"/>
        <v>0.13911408894287591</v>
      </c>
      <c r="K96" s="27">
        <f t="shared" si="28"/>
        <v>50620</v>
      </c>
      <c r="L96" s="79">
        <f t="shared" si="29"/>
        <v>0.11880263442021155</v>
      </c>
      <c r="M96" s="27">
        <f t="shared" si="30"/>
        <v>44014</v>
      </c>
      <c r="N96" s="73">
        <f t="shared" si="33"/>
        <v>0.15560959109562375</v>
      </c>
    </row>
    <row r="97" spans="2:14" x14ac:dyDescent="0.25">
      <c r="B97" s="267"/>
      <c r="C97" s="273"/>
      <c r="D97" s="4" t="s">
        <v>41</v>
      </c>
      <c r="E97" s="27">
        <v>24386</v>
      </c>
      <c r="F97" s="27">
        <v>9668</v>
      </c>
      <c r="G97" s="27">
        <v>21353</v>
      </c>
      <c r="H97" s="27">
        <v>27855</v>
      </c>
      <c r="I97" s="27">
        <v>26672</v>
      </c>
      <c r="J97" s="79">
        <f t="shared" si="27"/>
        <v>-4.2469933584634689E-2</v>
      </c>
      <c r="K97" s="27">
        <f t="shared" si="28"/>
        <v>-1183</v>
      </c>
      <c r="L97" s="79">
        <f t="shared" si="29"/>
        <v>9.3742311162142267E-2</v>
      </c>
      <c r="M97" s="27">
        <f t="shared" si="30"/>
        <v>2286</v>
      </c>
      <c r="N97" s="73">
        <f t="shared" si="33"/>
        <v>1.0013218559743874E-2</v>
      </c>
    </row>
    <row r="98" spans="2:14" x14ac:dyDescent="0.25">
      <c r="B98" s="267"/>
      <c r="C98" s="273"/>
      <c r="D98" s="4" t="s">
        <v>42</v>
      </c>
      <c r="E98" s="27">
        <v>69786</v>
      </c>
      <c r="F98" s="27">
        <v>23724</v>
      </c>
      <c r="G98" s="27">
        <v>93148</v>
      </c>
      <c r="H98" s="27">
        <v>118579</v>
      </c>
      <c r="I98" s="27">
        <v>114920</v>
      </c>
      <c r="J98" s="79">
        <f t="shared" si="27"/>
        <v>-3.0857065753632562E-2</v>
      </c>
      <c r="K98" s="27">
        <f t="shared" si="28"/>
        <v>-3659</v>
      </c>
      <c r="L98" s="79">
        <f t="shared" si="29"/>
        <v>0.64674863153067941</v>
      </c>
      <c r="M98" s="27">
        <f t="shared" si="30"/>
        <v>45134</v>
      </c>
      <c r="N98" s="73">
        <f t="shared" si="33"/>
        <v>4.3143336715873046E-2</v>
      </c>
    </row>
    <row r="99" spans="2:14" x14ac:dyDescent="0.25">
      <c r="B99" s="267"/>
      <c r="C99" s="273"/>
      <c r="D99" s="4" t="s">
        <v>43</v>
      </c>
      <c r="E99" s="27">
        <v>101449</v>
      </c>
      <c r="F99" s="27">
        <v>46479</v>
      </c>
      <c r="G99" s="27">
        <v>91287</v>
      </c>
      <c r="H99" s="27">
        <v>113469</v>
      </c>
      <c r="I99" s="27">
        <v>111167</v>
      </c>
      <c r="J99" s="79">
        <f t="shared" si="27"/>
        <v>-2.0287479399659802E-2</v>
      </c>
      <c r="K99" s="27">
        <f t="shared" si="28"/>
        <v>-2302</v>
      </c>
      <c r="L99" s="79">
        <f t="shared" si="29"/>
        <v>9.5791974292501747E-2</v>
      </c>
      <c r="M99" s="27">
        <f t="shared" si="30"/>
        <v>9718</v>
      </c>
      <c r="N99" s="73">
        <f t="shared" si="33"/>
        <v>4.1734383159532359E-2</v>
      </c>
    </row>
    <row r="100" spans="2:14" x14ac:dyDescent="0.25">
      <c r="B100" s="267"/>
      <c r="C100" s="273"/>
      <c r="D100" s="4" t="s">
        <v>44</v>
      </c>
      <c r="E100" s="27">
        <v>115472</v>
      </c>
      <c r="F100" s="27">
        <v>33259</v>
      </c>
      <c r="G100" s="27">
        <v>122713</v>
      </c>
      <c r="H100" s="27">
        <v>133909</v>
      </c>
      <c r="I100" s="27">
        <v>143553</v>
      </c>
      <c r="J100" s="29">
        <f t="shared" si="27"/>
        <v>7.2019057718301305E-2</v>
      </c>
      <c r="K100" s="27">
        <f t="shared" si="28"/>
        <v>9644</v>
      </c>
      <c r="L100" s="29">
        <f t="shared" si="29"/>
        <v>0.24318449494249683</v>
      </c>
      <c r="M100" s="27">
        <f t="shared" si="30"/>
        <v>28081</v>
      </c>
      <c r="N100" s="40">
        <f t="shared" si="33"/>
        <v>5.3892755095490109E-2</v>
      </c>
    </row>
    <row r="101" spans="2:14" x14ac:dyDescent="0.25">
      <c r="B101" s="267"/>
      <c r="C101" s="274"/>
      <c r="D101" s="30" t="s">
        <v>45</v>
      </c>
      <c r="E101" s="69">
        <v>61923</v>
      </c>
      <c r="F101" s="69">
        <v>18252</v>
      </c>
      <c r="G101" s="69">
        <v>52240</v>
      </c>
      <c r="H101" s="69">
        <v>59561</v>
      </c>
      <c r="I101" s="69">
        <v>62533</v>
      </c>
      <c r="J101" s="70">
        <f t="shared" si="27"/>
        <v>4.9898423465019048E-2</v>
      </c>
      <c r="K101" s="69">
        <f t="shared" si="28"/>
        <v>2972</v>
      </c>
      <c r="L101" s="70">
        <f t="shared" si="29"/>
        <v>9.8509439142160371E-3</v>
      </c>
      <c r="M101" s="69">
        <f t="shared" si="30"/>
        <v>610</v>
      </c>
      <c r="N101" s="53">
        <f t="shared" si="33"/>
        <v>2.3476177121942998E-2</v>
      </c>
    </row>
    <row r="102" spans="2:14" x14ac:dyDescent="0.25">
      <c r="B102" s="267"/>
      <c r="C102" s="269" t="s">
        <v>18</v>
      </c>
      <c r="D102" s="61" t="s">
        <v>35</v>
      </c>
      <c r="E102" s="62">
        <v>13736547</v>
      </c>
      <c r="F102" s="62">
        <v>1715527</v>
      </c>
      <c r="G102" s="62">
        <v>11903772</v>
      </c>
      <c r="H102" s="62">
        <v>13789247</v>
      </c>
      <c r="I102" s="62">
        <v>14767499</v>
      </c>
      <c r="J102" s="63">
        <f t="shared" si="27"/>
        <v>7.0943105160129472E-2</v>
      </c>
      <c r="K102" s="62">
        <f t="shared" si="28"/>
        <v>978252</v>
      </c>
      <c r="L102" s="63">
        <f t="shared" si="29"/>
        <v>7.5051757912669048E-2</v>
      </c>
      <c r="M102" s="62">
        <f t="shared" si="30"/>
        <v>1030952</v>
      </c>
      <c r="N102" s="63">
        <f t="shared" ref="N102:N103" si="34">I102/$I$102</f>
        <v>1</v>
      </c>
    </row>
    <row r="103" spans="2:14" x14ac:dyDescent="0.25">
      <c r="B103" s="267"/>
      <c r="C103" s="270"/>
      <c r="D103" s="13" t="s">
        <v>36</v>
      </c>
      <c r="E103" s="14">
        <v>5272128</v>
      </c>
      <c r="F103" s="14">
        <v>667222</v>
      </c>
      <c r="G103" s="14">
        <v>4868672</v>
      </c>
      <c r="H103" s="14">
        <v>5427808</v>
      </c>
      <c r="I103" s="14">
        <v>5660857</v>
      </c>
      <c r="J103" s="16">
        <f t="shared" si="27"/>
        <v>4.2936117121312956E-2</v>
      </c>
      <c r="K103" s="14">
        <f t="shared" si="28"/>
        <v>233049</v>
      </c>
      <c r="L103" s="16">
        <f t="shared" si="29"/>
        <v>7.3732845636524713E-2</v>
      </c>
      <c r="M103" s="14">
        <f t="shared" si="30"/>
        <v>388729</v>
      </c>
      <c r="N103" s="16">
        <f t="shared" si="34"/>
        <v>0.38333214039831659</v>
      </c>
    </row>
    <row r="104" spans="2:14" x14ac:dyDescent="0.25">
      <c r="B104" s="267"/>
      <c r="C104" s="270"/>
      <c r="D104" s="17" t="s">
        <v>37</v>
      </c>
      <c r="E104" s="18">
        <v>4057298</v>
      </c>
      <c r="F104" s="18">
        <v>321425</v>
      </c>
      <c r="G104" s="18">
        <v>3311807</v>
      </c>
      <c r="H104" s="18">
        <v>3819949</v>
      </c>
      <c r="I104" s="18">
        <v>4065011</v>
      </c>
      <c r="J104" s="66">
        <f t="shared" si="27"/>
        <v>6.4153212516711688E-2</v>
      </c>
      <c r="K104" s="18">
        <f t="shared" si="28"/>
        <v>245062</v>
      </c>
      <c r="L104" s="66">
        <f t="shared" si="29"/>
        <v>1.9010188554058338E-3</v>
      </c>
      <c r="M104" s="18">
        <f t="shared" si="30"/>
        <v>7713</v>
      </c>
      <c r="N104" s="66">
        <f>I104/$I$102</f>
        <v>0.27526739632757041</v>
      </c>
    </row>
    <row r="105" spans="2:14" x14ac:dyDescent="0.25">
      <c r="B105" s="267"/>
      <c r="C105" s="270"/>
      <c r="D105" s="17" t="s">
        <v>38</v>
      </c>
      <c r="E105" s="18">
        <v>99309</v>
      </c>
      <c r="F105" s="18">
        <v>15769</v>
      </c>
      <c r="G105" s="18">
        <v>67370</v>
      </c>
      <c r="H105" s="18">
        <v>76289</v>
      </c>
      <c r="I105" s="18">
        <v>83156</v>
      </c>
      <c r="J105" s="66">
        <f t="shared" si="27"/>
        <v>9.0012976969156666E-2</v>
      </c>
      <c r="K105" s="18">
        <f t="shared" si="28"/>
        <v>6867</v>
      </c>
      <c r="L105" s="66">
        <f t="shared" si="29"/>
        <v>-0.16265393871653122</v>
      </c>
      <c r="M105" s="18">
        <f t="shared" si="30"/>
        <v>-16153</v>
      </c>
      <c r="N105" s="66">
        <f t="shared" ref="N105:N112" si="35">I105/$I$102</f>
        <v>5.6310144324370698E-3</v>
      </c>
    </row>
    <row r="106" spans="2:14" x14ac:dyDescent="0.25">
      <c r="B106" s="267"/>
      <c r="C106" s="270"/>
      <c r="D106" s="17" t="s">
        <v>39</v>
      </c>
      <c r="E106" s="18">
        <v>326500</v>
      </c>
      <c r="F106" s="18">
        <v>106021</v>
      </c>
      <c r="G106" s="18">
        <v>340319</v>
      </c>
      <c r="H106" s="18">
        <v>457157</v>
      </c>
      <c r="I106" s="18">
        <v>611590</v>
      </c>
      <c r="J106" s="66">
        <f t="shared" si="27"/>
        <v>0.33781173644940354</v>
      </c>
      <c r="K106" s="18">
        <f t="shared" si="28"/>
        <v>154433</v>
      </c>
      <c r="L106" s="66">
        <f t="shared" si="29"/>
        <v>0.87316998468606433</v>
      </c>
      <c r="M106" s="18">
        <f t="shared" si="30"/>
        <v>285090</v>
      </c>
      <c r="N106" s="66">
        <f t="shared" si="35"/>
        <v>4.1414595660375531E-2</v>
      </c>
    </row>
    <row r="107" spans="2:14" x14ac:dyDescent="0.25">
      <c r="B107" s="267"/>
      <c r="C107" s="270"/>
      <c r="D107" s="17" t="s">
        <v>40</v>
      </c>
      <c r="E107" s="18">
        <v>2229626</v>
      </c>
      <c r="F107" s="18">
        <v>190702</v>
      </c>
      <c r="G107" s="18">
        <v>1588442</v>
      </c>
      <c r="H107" s="18">
        <v>2027258</v>
      </c>
      <c r="I107" s="18">
        <v>2275437</v>
      </c>
      <c r="J107" s="66">
        <f t="shared" si="27"/>
        <v>0.12242102386573395</v>
      </c>
      <c r="K107" s="18">
        <f t="shared" si="28"/>
        <v>248179</v>
      </c>
      <c r="L107" s="66">
        <f t="shared" si="29"/>
        <v>2.0546495241802853E-2</v>
      </c>
      <c r="M107" s="18">
        <f t="shared" si="30"/>
        <v>45811</v>
      </c>
      <c r="N107" s="66">
        <f t="shared" si="35"/>
        <v>0.15408411403989261</v>
      </c>
    </row>
    <row r="108" spans="2:14" x14ac:dyDescent="0.25">
      <c r="B108" s="267"/>
      <c r="C108" s="270"/>
      <c r="D108" s="17" t="s">
        <v>41</v>
      </c>
      <c r="E108" s="18">
        <v>63419</v>
      </c>
      <c r="F108" s="18">
        <v>20551</v>
      </c>
      <c r="G108" s="18">
        <v>57771</v>
      </c>
      <c r="H108" s="18">
        <v>69703</v>
      </c>
      <c r="I108" s="18">
        <v>70963</v>
      </c>
      <c r="J108" s="66">
        <f t="shared" si="27"/>
        <v>1.807669684231672E-2</v>
      </c>
      <c r="K108" s="18">
        <f t="shared" si="28"/>
        <v>1260</v>
      </c>
      <c r="L108" s="66">
        <f t="shared" si="29"/>
        <v>0.11895488733660264</v>
      </c>
      <c r="M108" s="18">
        <f t="shared" si="30"/>
        <v>7544</v>
      </c>
      <c r="N108" s="66">
        <f t="shared" si="35"/>
        <v>4.8053499106382198E-3</v>
      </c>
    </row>
    <row r="109" spans="2:14" x14ac:dyDescent="0.25">
      <c r="B109" s="267"/>
      <c r="C109" s="270"/>
      <c r="D109" s="17" t="s">
        <v>42</v>
      </c>
      <c r="E109" s="18">
        <v>426994</v>
      </c>
      <c r="F109" s="18">
        <v>132064</v>
      </c>
      <c r="G109" s="18">
        <v>523413</v>
      </c>
      <c r="H109" s="18">
        <v>549031</v>
      </c>
      <c r="I109" s="18">
        <v>581772</v>
      </c>
      <c r="J109" s="66">
        <f t="shared" si="27"/>
        <v>5.9634155448417214E-2</v>
      </c>
      <c r="K109" s="18">
        <f t="shared" si="28"/>
        <v>32741</v>
      </c>
      <c r="L109" s="66">
        <f t="shared" si="29"/>
        <v>0.36248284519220419</v>
      </c>
      <c r="M109" s="18">
        <f t="shared" si="30"/>
        <v>154778</v>
      </c>
      <c r="N109" s="66">
        <f t="shared" si="35"/>
        <v>3.9395431819565382E-2</v>
      </c>
    </row>
    <row r="110" spans="2:14" x14ac:dyDescent="0.25">
      <c r="B110" s="267"/>
      <c r="C110" s="270"/>
      <c r="D110" s="17" t="s">
        <v>43</v>
      </c>
      <c r="E110" s="18">
        <v>219415</v>
      </c>
      <c r="F110" s="18">
        <v>90121</v>
      </c>
      <c r="G110" s="18">
        <v>217474</v>
      </c>
      <c r="H110" s="18">
        <v>255454</v>
      </c>
      <c r="I110" s="18">
        <v>261700</v>
      </c>
      <c r="J110" s="66">
        <f t="shared" si="27"/>
        <v>2.445058601548622E-2</v>
      </c>
      <c r="K110" s="18">
        <f t="shared" si="28"/>
        <v>6246</v>
      </c>
      <c r="L110" s="66">
        <f t="shared" si="29"/>
        <v>0.19271699747054671</v>
      </c>
      <c r="M110" s="18">
        <f t="shared" si="30"/>
        <v>42285</v>
      </c>
      <c r="N110" s="66">
        <f t="shared" si="35"/>
        <v>1.7721348753773406E-2</v>
      </c>
    </row>
    <row r="111" spans="2:14" x14ac:dyDescent="0.25">
      <c r="B111" s="267"/>
      <c r="C111" s="270"/>
      <c r="D111" s="17" t="s">
        <v>44</v>
      </c>
      <c r="E111" s="18">
        <v>727325</v>
      </c>
      <c r="F111" s="18">
        <v>113367</v>
      </c>
      <c r="G111" s="18">
        <v>683485</v>
      </c>
      <c r="H111" s="18">
        <v>751714</v>
      </c>
      <c r="I111" s="18">
        <v>831623</v>
      </c>
      <c r="J111" s="20">
        <f t="shared" si="27"/>
        <v>0.10630239692223364</v>
      </c>
      <c r="K111" s="18">
        <f t="shared" si="28"/>
        <v>79909</v>
      </c>
      <c r="L111" s="20">
        <f t="shared" si="29"/>
        <v>0.14339944316502251</v>
      </c>
      <c r="M111" s="18">
        <f t="shared" si="30"/>
        <v>104298</v>
      </c>
      <c r="N111" s="20">
        <f t="shared" si="35"/>
        <v>5.6314410449596106E-2</v>
      </c>
    </row>
    <row r="112" spans="2:14" x14ac:dyDescent="0.25">
      <c r="B112" s="267"/>
      <c r="C112" s="271"/>
      <c r="D112" s="21" t="s">
        <v>45</v>
      </c>
      <c r="E112" s="67">
        <v>314533</v>
      </c>
      <c r="F112" s="67">
        <v>58285</v>
      </c>
      <c r="G112" s="67">
        <v>245019</v>
      </c>
      <c r="H112" s="67">
        <v>354884</v>
      </c>
      <c r="I112" s="67">
        <v>325390</v>
      </c>
      <c r="J112" s="44">
        <f t="shared" si="27"/>
        <v>-8.3108846834458627E-2</v>
      </c>
      <c r="K112" s="67">
        <f t="shared" si="28"/>
        <v>-29494</v>
      </c>
      <c r="L112" s="44">
        <f t="shared" si="29"/>
        <v>3.4517840735312388E-2</v>
      </c>
      <c r="M112" s="67">
        <f t="shared" si="30"/>
        <v>10857</v>
      </c>
      <c r="N112" s="44">
        <f t="shared" si="35"/>
        <v>2.203419820783465E-2</v>
      </c>
    </row>
    <row r="113" spans="2:14" x14ac:dyDescent="0.25">
      <c r="B113" s="267"/>
      <c r="C113" s="272" t="s">
        <v>19</v>
      </c>
      <c r="D113" s="61" t="s">
        <v>35</v>
      </c>
      <c r="E113" s="71">
        <f t="shared" ref="E113:I123" si="36">E102/E80</f>
        <v>7.0132621755869975</v>
      </c>
      <c r="F113" s="71">
        <f t="shared" si="36"/>
        <v>4.5347961818965219</v>
      </c>
      <c r="G113" s="71">
        <f t="shared" si="36"/>
        <v>6.5350403232447452</v>
      </c>
      <c r="H113" s="71">
        <f t="shared" si="36"/>
        <v>6.5911189501432776</v>
      </c>
      <c r="I113" s="71">
        <f t="shared" si="36"/>
        <v>6.5949947257902162</v>
      </c>
      <c r="J113" s="63">
        <f t="shared" si="27"/>
        <v>5.8802999555251922E-4</v>
      </c>
      <c r="K113" s="71">
        <f t="shared" ref="K113:K114" si="37">(I113-H113)</f>
        <v>3.8757756469385285E-3</v>
      </c>
      <c r="L113" s="63">
        <f t="shared" si="29"/>
        <v>-5.9639500039334159E-2</v>
      </c>
      <c r="M113" s="71">
        <f t="shared" ref="M113:M114" si="38">(I113-E113)</f>
        <v>-0.41826744979678132</v>
      </c>
      <c r="N113" s="63"/>
    </row>
    <row r="114" spans="2:14" x14ac:dyDescent="0.25">
      <c r="B114" s="267"/>
      <c r="C114" s="273"/>
      <c r="D114" s="24" t="s">
        <v>36</v>
      </c>
      <c r="E114" s="35">
        <f t="shared" si="36"/>
        <v>7.3389942815143128</v>
      </c>
      <c r="F114" s="35">
        <f t="shared" si="36"/>
        <v>4.9676280953586369</v>
      </c>
      <c r="G114" s="35">
        <f t="shared" si="36"/>
        <v>7.1260573079574545</v>
      </c>
      <c r="H114" s="35">
        <f t="shared" si="36"/>
        <v>7.1541370379401474</v>
      </c>
      <c r="I114" s="35">
        <f t="shared" si="36"/>
        <v>7.0597279797269321</v>
      </c>
      <c r="J114" s="78">
        <f t="shared" si="27"/>
        <v>-1.3196428543728045E-2</v>
      </c>
      <c r="K114" s="35">
        <f t="shared" si="37"/>
        <v>-9.4409058213215324E-2</v>
      </c>
      <c r="L114" s="78">
        <f t="shared" si="29"/>
        <v>-3.8052393975943732E-2</v>
      </c>
      <c r="M114" s="35">
        <f t="shared" si="38"/>
        <v>-0.27926630178738066</v>
      </c>
      <c r="N114" s="36"/>
    </row>
    <row r="115" spans="2:14" x14ac:dyDescent="0.25">
      <c r="B115" s="267"/>
      <c r="C115" s="273"/>
      <c r="D115" s="4" t="s">
        <v>37</v>
      </c>
      <c r="E115" s="39">
        <f>E104/E82</f>
        <v>7.6152346059494693</v>
      </c>
      <c r="F115" s="39">
        <f t="shared" si="36"/>
        <v>5.3382216169534313</v>
      </c>
      <c r="G115" s="39">
        <f t="shared" si="36"/>
        <v>6.987317869756569</v>
      </c>
      <c r="H115" s="39">
        <f>H104/H82</f>
        <v>7.2331627899931075</v>
      </c>
      <c r="I115" s="39">
        <f>I104/I82</f>
        <v>7.2394534004858349</v>
      </c>
      <c r="J115" s="79">
        <f t="shared" si="27"/>
        <v>8.6969015842286446E-4</v>
      </c>
      <c r="K115" s="39">
        <f>(I115-H115)</f>
        <v>6.2906104927273887E-3</v>
      </c>
      <c r="L115" s="79">
        <f t="shared" si="29"/>
        <v>-4.9345978805439783E-2</v>
      </c>
      <c r="M115" s="39">
        <f>(I115-E115)</f>
        <v>-0.37578120546363447</v>
      </c>
      <c r="N115" s="73"/>
    </row>
    <row r="116" spans="2:14" x14ac:dyDescent="0.25">
      <c r="B116" s="267"/>
      <c r="C116" s="273"/>
      <c r="D116" s="4" t="s">
        <v>38</v>
      </c>
      <c r="E116" s="39">
        <f t="shared" ref="E116:E123" si="39">E105/E83</f>
        <v>5.0034764207980649</v>
      </c>
      <c r="F116" s="39">
        <f t="shared" si="36"/>
        <v>4.5535662720184815</v>
      </c>
      <c r="G116" s="39">
        <f t="shared" si="36"/>
        <v>4.7111888111888112</v>
      </c>
      <c r="H116" s="39">
        <f t="shared" si="36"/>
        <v>3.1309611754083559</v>
      </c>
      <c r="I116" s="39">
        <f t="shared" si="36"/>
        <v>3.9875323678910521</v>
      </c>
      <c r="J116" s="79">
        <f t="shared" si="27"/>
        <v>0.27358090518991429</v>
      </c>
      <c r="K116" s="39">
        <f t="shared" ref="K116:K123" si="40">(I116-H116)</f>
        <v>0.8565711924826962</v>
      </c>
      <c r="L116" s="79">
        <f t="shared" si="29"/>
        <v>-0.20304763477729504</v>
      </c>
      <c r="M116" s="39">
        <f t="shared" ref="M116:M123" si="41">(I116-E116)</f>
        <v>-1.0159440529070127</v>
      </c>
      <c r="N116" s="73"/>
    </row>
    <row r="117" spans="2:14" x14ac:dyDescent="0.25">
      <c r="B117" s="267"/>
      <c r="C117" s="273"/>
      <c r="D117" s="4" t="s">
        <v>39</v>
      </c>
      <c r="E117" s="39">
        <f t="shared" si="39"/>
        <v>6.1851178298098048</v>
      </c>
      <c r="F117" s="39">
        <f t="shared" si="36"/>
        <v>7.7404541140395704</v>
      </c>
      <c r="G117" s="39">
        <f t="shared" si="36"/>
        <v>5.9761704070522947</v>
      </c>
      <c r="H117" s="39">
        <f t="shared" si="36"/>
        <v>6.3740135523270407</v>
      </c>
      <c r="I117" s="39">
        <f t="shared" si="36"/>
        <v>6.0673611111111114</v>
      </c>
      <c r="J117" s="79">
        <f t="shared" si="27"/>
        <v>-4.8109788079125693E-2</v>
      </c>
      <c r="K117" s="39">
        <f t="shared" si="40"/>
        <v>-0.30665244121592927</v>
      </c>
      <c r="L117" s="79">
        <f t="shared" si="29"/>
        <v>-1.9038718734047833E-2</v>
      </c>
      <c r="M117" s="39">
        <f t="shared" si="41"/>
        <v>-0.11775671869869342</v>
      </c>
      <c r="N117" s="73"/>
    </row>
    <row r="118" spans="2:14" x14ac:dyDescent="0.25">
      <c r="B118" s="267"/>
      <c r="C118" s="273"/>
      <c r="D118" s="4" t="s">
        <v>40</v>
      </c>
      <c r="E118" s="39">
        <f t="shared" si="39"/>
        <v>7.2531514211079342</v>
      </c>
      <c r="F118" s="39">
        <f t="shared" si="36"/>
        <v>4.2322732417497058</v>
      </c>
      <c r="G118" s="39">
        <f t="shared" si="36"/>
        <v>6.1537704600484258</v>
      </c>
      <c r="H118" s="39">
        <f t="shared" si="36"/>
        <v>6.5907156534771598</v>
      </c>
      <c r="I118" s="39">
        <f t="shared" si="36"/>
        <v>6.4783337793746689</v>
      </c>
      <c r="J118" s="79">
        <f t="shared" si="27"/>
        <v>-1.7051543415197989E-2</v>
      </c>
      <c r="K118" s="39">
        <f t="shared" si="40"/>
        <v>-0.1123818741024909</v>
      </c>
      <c r="L118" s="79">
        <f t="shared" si="29"/>
        <v>-0.10682496431529209</v>
      </c>
      <c r="M118" s="39">
        <f t="shared" si="41"/>
        <v>-0.77481764173326528</v>
      </c>
      <c r="N118" s="73"/>
    </row>
    <row r="119" spans="2:14" x14ac:dyDescent="0.25">
      <c r="B119" s="267"/>
      <c r="C119" s="273"/>
      <c r="D119" s="4" t="s">
        <v>41</v>
      </c>
      <c r="E119" s="39">
        <f t="shared" si="39"/>
        <v>2.7504120045103653</v>
      </c>
      <c r="F119" s="39">
        <f t="shared" si="36"/>
        <v>2.2078856897292654</v>
      </c>
      <c r="G119" s="39">
        <f t="shared" si="36"/>
        <v>2.866904868244752</v>
      </c>
      <c r="H119" s="39">
        <f t="shared" si="36"/>
        <v>2.6301033884235152</v>
      </c>
      <c r="I119" s="39">
        <f t="shared" si="36"/>
        <v>2.8121978283268607</v>
      </c>
      <c r="J119" s="79">
        <f t="shared" si="27"/>
        <v>6.9234707922448901E-2</v>
      </c>
      <c r="K119" s="39">
        <f t="shared" si="40"/>
        <v>0.18209443990334551</v>
      </c>
      <c r="L119" s="79">
        <f t="shared" si="29"/>
        <v>2.246420671345728E-2</v>
      </c>
      <c r="M119" s="39">
        <f t="shared" si="41"/>
        <v>6.1785823816495444E-2</v>
      </c>
      <c r="N119" s="73"/>
    </row>
    <row r="120" spans="2:14" x14ac:dyDescent="0.25">
      <c r="B120" s="267"/>
      <c r="C120" s="273"/>
      <c r="D120" s="4" t="s">
        <v>42</v>
      </c>
      <c r="E120" s="39">
        <f t="shared" si="39"/>
        <v>7.3985757108450434</v>
      </c>
      <c r="F120" s="39">
        <f t="shared" si="36"/>
        <v>6.6297188755020082</v>
      </c>
      <c r="G120" s="39">
        <f t="shared" si="36"/>
        <v>6.6698906644238853</v>
      </c>
      <c r="H120" s="39">
        <f t="shared" si="36"/>
        <v>5.2459033623481979</v>
      </c>
      <c r="I120" s="39">
        <f t="shared" si="36"/>
        <v>5.903018619045203</v>
      </c>
      <c r="J120" s="79">
        <f t="shared" si="27"/>
        <v>0.12526255466567804</v>
      </c>
      <c r="K120" s="39">
        <f t="shared" si="40"/>
        <v>0.6571152566970051</v>
      </c>
      <c r="L120" s="79">
        <f t="shared" si="29"/>
        <v>-0.20214121612726221</v>
      </c>
      <c r="M120" s="39">
        <f t="shared" si="41"/>
        <v>-1.4955570917998404</v>
      </c>
      <c r="N120" s="73"/>
    </row>
    <row r="121" spans="2:14" x14ac:dyDescent="0.25">
      <c r="B121" s="267"/>
      <c r="C121" s="273"/>
      <c r="D121" s="4" t="s">
        <v>43</v>
      </c>
      <c r="E121" s="39">
        <f t="shared" si="39"/>
        <v>2.260938111823259</v>
      </c>
      <c r="F121" s="39">
        <f t="shared" si="36"/>
        <v>1.9910962838584243</v>
      </c>
      <c r="G121" s="39">
        <f t="shared" si="36"/>
        <v>2.5050856438551832</v>
      </c>
      <c r="H121" s="39">
        <f t="shared" si="36"/>
        <v>2.3523984050537328</v>
      </c>
      <c r="I121" s="39">
        <f t="shared" si="36"/>
        <v>2.4704760646080941</v>
      </c>
      <c r="J121" s="79">
        <f t="shared" si="27"/>
        <v>5.0194584089451544E-2</v>
      </c>
      <c r="K121" s="39">
        <f t="shared" si="40"/>
        <v>0.11807765955436134</v>
      </c>
      <c r="L121" s="79">
        <f t="shared" si="29"/>
        <v>9.2677438488513175E-2</v>
      </c>
      <c r="M121" s="39">
        <f t="shared" si="41"/>
        <v>0.20953795278483511</v>
      </c>
      <c r="N121" s="73"/>
    </row>
    <row r="122" spans="2:14" x14ac:dyDescent="0.25">
      <c r="B122" s="267"/>
      <c r="C122" s="273"/>
      <c r="D122" s="4" t="s">
        <v>44</v>
      </c>
      <c r="E122" s="39">
        <f t="shared" si="39"/>
        <v>7.5878419262628585</v>
      </c>
      <c r="F122" s="39">
        <f t="shared" si="36"/>
        <v>3.7717337059586784</v>
      </c>
      <c r="G122" s="39">
        <f t="shared" si="36"/>
        <v>6.594799305287534</v>
      </c>
      <c r="H122" s="39">
        <f t="shared" si="36"/>
        <v>6.694040749447888</v>
      </c>
      <c r="I122" s="39">
        <f t="shared" si="36"/>
        <v>6.9544743730191252</v>
      </c>
      <c r="J122" s="29">
        <f t="shared" si="27"/>
        <v>3.8905294024796255E-2</v>
      </c>
      <c r="K122" s="39">
        <f t="shared" si="40"/>
        <v>0.26043362357123723</v>
      </c>
      <c r="L122" s="29">
        <f t="shared" si="29"/>
        <v>-8.347136898721319E-2</v>
      </c>
      <c r="M122" s="39">
        <f t="shared" si="41"/>
        <v>-0.63336755324373328</v>
      </c>
      <c r="N122" s="40"/>
    </row>
    <row r="123" spans="2:14" x14ac:dyDescent="0.25">
      <c r="B123" s="267"/>
      <c r="C123" s="274"/>
      <c r="D123" s="30" t="s">
        <v>45</v>
      </c>
      <c r="E123" s="75">
        <f t="shared" si="39"/>
        <v>5.8478600379280854</v>
      </c>
      <c r="F123" s="75">
        <f t="shared" si="36"/>
        <v>3.4263123861031097</v>
      </c>
      <c r="G123" s="75">
        <f t="shared" si="36"/>
        <v>5.3397332519722793</v>
      </c>
      <c r="H123" s="75">
        <f t="shared" si="36"/>
        <v>7.1617056484975681</v>
      </c>
      <c r="I123" s="75">
        <f t="shared" si="36"/>
        <v>6.0656165532668469</v>
      </c>
      <c r="J123" s="70">
        <f t="shared" si="27"/>
        <v>-0.15304861006967896</v>
      </c>
      <c r="K123" s="75">
        <f t="shared" si="40"/>
        <v>-1.0960890952307212</v>
      </c>
      <c r="L123" s="70">
        <f t="shared" si="29"/>
        <v>3.7236957438521845E-2</v>
      </c>
      <c r="M123" s="75">
        <f t="shared" si="41"/>
        <v>0.2177565153387615</v>
      </c>
      <c r="N123" s="53"/>
    </row>
    <row r="124" spans="2:14" x14ac:dyDescent="0.25">
      <c r="B124" s="267"/>
      <c r="C124" s="275" t="s">
        <v>307</v>
      </c>
      <c r="D124" s="61" t="s">
        <v>35</v>
      </c>
      <c r="E124" s="63">
        <v>0.68968866134934004</v>
      </c>
      <c r="F124" s="63">
        <v>0.21688486925986342</v>
      </c>
      <c r="G124" s="63">
        <v>0.6469455719982854</v>
      </c>
      <c r="H124" s="63">
        <v>0.72744843419911809</v>
      </c>
      <c r="I124" s="63">
        <v>0.76453607476720675</v>
      </c>
      <c r="J124" s="63">
        <f t="shared" si="27"/>
        <v>5.0983188394542633E-2</v>
      </c>
      <c r="K124" s="71">
        <f t="shared" ref="K124:K125" si="42">(I124-H124)*100</f>
        <v>3.7087640568088664</v>
      </c>
      <c r="L124" s="63">
        <f t="shared" si="29"/>
        <v>0.10852347966897358</v>
      </c>
      <c r="M124" s="71">
        <f t="shared" ref="M124:M125" si="43">(I124-E124)*100</f>
        <v>7.4847413417866715</v>
      </c>
      <c r="N124" s="63"/>
    </row>
    <row r="125" spans="2:14" x14ac:dyDescent="0.25">
      <c r="B125" s="267"/>
      <c r="C125" s="276"/>
      <c r="D125" s="13" t="s">
        <v>36</v>
      </c>
      <c r="E125" s="16">
        <v>0.75301269178361985</v>
      </c>
      <c r="F125" s="16">
        <v>0.24825285535320357</v>
      </c>
      <c r="G125" s="16">
        <v>0.73584387511907823</v>
      </c>
      <c r="H125" s="16">
        <v>0.78432519492499952</v>
      </c>
      <c r="I125" s="16">
        <v>0.80238254529373243</v>
      </c>
      <c r="J125" s="16">
        <f t="shared" si="27"/>
        <v>2.3022785045761163E-2</v>
      </c>
      <c r="K125" s="42">
        <f t="shared" si="42"/>
        <v>1.8057350368732905</v>
      </c>
      <c r="L125" s="16">
        <f t="shared" si="29"/>
        <v>6.5563109425384125E-2</v>
      </c>
      <c r="M125" s="42">
        <f t="shared" si="43"/>
        <v>4.9369853510112582</v>
      </c>
      <c r="N125" s="16"/>
    </row>
    <row r="126" spans="2:14" x14ac:dyDescent="0.25">
      <c r="B126" s="267"/>
      <c r="C126" s="276"/>
      <c r="D126" s="17" t="s">
        <v>37</v>
      </c>
      <c r="E126" s="66">
        <v>0.65184608950794454</v>
      </c>
      <c r="F126" s="66">
        <v>0.14509026810722483</v>
      </c>
      <c r="G126" s="66">
        <v>0.59149761922622168</v>
      </c>
      <c r="H126" s="66">
        <v>0.67418986710869644</v>
      </c>
      <c r="I126" s="66">
        <v>0.70989567443311974</v>
      </c>
      <c r="J126" s="66">
        <f t="shared" si="27"/>
        <v>5.2961056026471942E-2</v>
      </c>
      <c r="K126" s="43">
        <f>(I126-H126)*100</f>
        <v>3.57058073244233</v>
      </c>
      <c r="L126" s="66">
        <f t="shared" si="29"/>
        <v>8.9054127745085809E-2</v>
      </c>
      <c r="M126" s="43">
        <f>(I126-E126)*100</f>
        <v>5.8049584925175202</v>
      </c>
      <c r="N126" s="66"/>
    </row>
    <row r="127" spans="2:14" x14ac:dyDescent="0.25">
      <c r="B127" s="267"/>
      <c r="C127" s="276"/>
      <c r="D127" s="17" t="s">
        <v>38</v>
      </c>
      <c r="E127" s="66">
        <v>0.58356299617457119</v>
      </c>
      <c r="F127" s="66">
        <v>0.21666071281360777</v>
      </c>
      <c r="G127" s="66">
        <v>0.5391066370052654</v>
      </c>
      <c r="H127" s="66">
        <v>0.55397496224003717</v>
      </c>
      <c r="I127" s="66">
        <v>0.59986726685133884</v>
      </c>
      <c r="J127" s="66">
        <f t="shared" si="27"/>
        <v>8.2841838962780745E-2</v>
      </c>
      <c r="K127" s="43">
        <f t="shared" ref="K127:K134" si="44">(I127-H127)*100</f>
        <v>4.5892304611301675</v>
      </c>
      <c r="L127" s="66">
        <f t="shared" si="29"/>
        <v>2.7939178432571987E-2</v>
      </c>
      <c r="M127" s="43">
        <f t="shared" ref="M127:M134" si="45">(I127-E127)*100</f>
        <v>1.6304270676767652</v>
      </c>
      <c r="N127" s="66"/>
    </row>
    <row r="128" spans="2:14" x14ac:dyDescent="0.25">
      <c r="B128" s="267"/>
      <c r="C128" s="276"/>
      <c r="D128" s="17" t="s">
        <v>39</v>
      </c>
      <c r="E128" s="66">
        <v>0.53126576305384254</v>
      </c>
      <c r="F128" s="66">
        <v>0.19225789370607052</v>
      </c>
      <c r="G128" s="66">
        <v>0.49403073474803372</v>
      </c>
      <c r="H128" s="66">
        <v>0.67229366055094442</v>
      </c>
      <c r="I128" s="66">
        <v>0.91286994525078957</v>
      </c>
      <c r="J128" s="66">
        <f t="shared" si="27"/>
        <v>0.35784404764830446</v>
      </c>
      <c r="K128" s="43">
        <f t="shared" si="44"/>
        <v>24.057628469984515</v>
      </c>
      <c r="L128" s="66">
        <f t="shared" si="29"/>
        <v>0.71829244181555207</v>
      </c>
      <c r="M128" s="43">
        <f t="shared" si="45"/>
        <v>38.160418219694705</v>
      </c>
      <c r="N128" s="66"/>
    </row>
    <row r="129" spans="2:14" x14ac:dyDescent="0.25">
      <c r="B129" s="267"/>
      <c r="C129" s="276"/>
      <c r="D129" s="17" t="s">
        <v>40</v>
      </c>
      <c r="E129" s="66">
        <v>0.69620072929111132</v>
      </c>
      <c r="F129" s="66">
        <v>0.218476978244183</v>
      </c>
      <c r="G129" s="66">
        <v>0.57537528443811115</v>
      </c>
      <c r="H129" s="66">
        <v>0.70417578325678232</v>
      </c>
      <c r="I129" s="66">
        <v>0.75148418520412008</v>
      </c>
      <c r="J129" s="66">
        <f t="shared" si="27"/>
        <v>6.7182659603172379E-2</v>
      </c>
      <c r="K129" s="43">
        <f t="shared" si="44"/>
        <v>4.7308401947337764</v>
      </c>
      <c r="L129" s="66">
        <f t="shared" si="29"/>
        <v>7.9407351338599996E-2</v>
      </c>
      <c r="M129" s="43">
        <f t="shared" si="45"/>
        <v>5.5283455913008765</v>
      </c>
      <c r="N129" s="66"/>
    </row>
    <row r="130" spans="2:14" x14ac:dyDescent="0.25">
      <c r="B130" s="267"/>
      <c r="C130" s="276"/>
      <c r="D130" s="17" t="s">
        <v>41</v>
      </c>
      <c r="E130" s="66">
        <v>0.53983724612267825</v>
      </c>
      <c r="F130" s="66">
        <v>0.29268674784590187</v>
      </c>
      <c r="G130" s="66">
        <v>0.59746827588346618</v>
      </c>
      <c r="H130" s="66">
        <v>0.69624324513299973</v>
      </c>
      <c r="I130" s="66">
        <v>0.6937025885665129</v>
      </c>
      <c r="J130" s="66">
        <f t="shared" si="27"/>
        <v>-3.6490933079020849E-3</v>
      </c>
      <c r="K130" s="43">
        <f t="shared" si="44"/>
        <v>-0.25406565664868319</v>
      </c>
      <c r="L130" s="66">
        <f t="shared" si="29"/>
        <v>0.28502172376759027</v>
      </c>
      <c r="M130" s="43">
        <f t="shared" si="45"/>
        <v>15.386534244383466</v>
      </c>
      <c r="N130" s="66"/>
    </row>
    <row r="131" spans="2:14" x14ac:dyDescent="0.25">
      <c r="B131" s="267"/>
      <c r="C131" s="276"/>
      <c r="D131" s="17" t="s">
        <v>42</v>
      </c>
      <c r="E131" s="66">
        <v>0.68618656501749242</v>
      </c>
      <c r="F131" s="66">
        <v>0.46666054177061322</v>
      </c>
      <c r="G131" s="66">
        <v>0.81553021391165881</v>
      </c>
      <c r="H131" s="66">
        <v>0.75891606917495691</v>
      </c>
      <c r="I131" s="66">
        <v>0.79788354563707575</v>
      </c>
      <c r="J131" s="66">
        <f t="shared" si="27"/>
        <v>5.1346226605112788E-2</v>
      </c>
      <c r="K131" s="43">
        <f t="shared" si="44"/>
        <v>3.8967476462118844</v>
      </c>
      <c r="L131" s="66">
        <f t="shared" si="29"/>
        <v>0.16277931733731332</v>
      </c>
      <c r="M131" s="43">
        <f t="shared" si="45"/>
        <v>11.169698061958332</v>
      </c>
      <c r="N131" s="66"/>
    </row>
    <row r="132" spans="2:14" x14ac:dyDescent="0.25">
      <c r="B132" s="267"/>
      <c r="C132" s="276"/>
      <c r="D132" s="17" t="s">
        <v>43</v>
      </c>
      <c r="E132" s="66">
        <v>0.53101789219186002</v>
      </c>
      <c r="F132" s="66">
        <v>0.2894124145372568</v>
      </c>
      <c r="G132" s="66">
        <v>0.55940282075619729</v>
      </c>
      <c r="H132" s="66">
        <v>0.5944274318903171</v>
      </c>
      <c r="I132" s="66">
        <v>0.62120352545462743</v>
      </c>
      <c r="J132" s="66">
        <f t="shared" si="27"/>
        <v>4.5045184875066369E-2</v>
      </c>
      <c r="K132" s="43">
        <f t="shared" si="44"/>
        <v>2.6776093564310322</v>
      </c>
      <c r="L132" s="66">
        <f t="shared" si="29"/>
        <v>0.16983539460508945</v>
      </c>
      <c r="M132" s="43">
        <f t="shared" si="45"/>
        <v>9.0185633262767411</v>
      </c>
      <c r="N132" s="66"/>
    </row>
    <row r="133" spans="2:14" x14ac:dyDescent="0.25">
      <c r="B133" s="267"/>
      <c r="C133" s="276"/>
      <c r="D133" s="17" t="s">
        <v>44</v>
      </c>
      <c r="E133" s="66">
        <v>0.69908880323724754</v>
      </c>
      <c r="F133" s="66">
        <v>0.24757593228334077</v>
      </c>
      <c r="G133" s="66">
        <v>0.70592494205814427</v>
      </c>
      <c r="H133" s="66">
        <v>0.78783877117467227</v>
      </c>
      <c r="I133" s="66">
        <v>0.85287668704106334</v>
      </c>
      <c r="J133" s="66">
        <f t="shared" si="27"/>
        <v>8.2552316852113172E-2</v>
      </c>
      <c r="K133" s="43">
        <f t="shared" si="44"/>
        <v>6.5037915866391067</v>
      </c>
      <c r="L133" s="66">
        <f t="shared" si="29"/>
        <v>0.21998333129020997</v>
      </c>
      <c r="M133" s="43">
        <f t="shared" si="45"/>
        <v>15.378788380381581</v>
      </c>
      <c r="N133" s="20"/>
    </row>
    <row r="134" spans="2:14" x14ac:dyDescent="0.25">
      <c r="B134" s="267"/>
      <c r="C134" s="277"/>
      <c r="D134" s="21" t="s">
        <v>45</v>
      </c>
      <c r="E134" s="66">
        <v>0.61590774689532823</v>
      </c>
      <c r="F134" s="66">
        <v>0.15052283344997766</v>
      </c>
      <c r="G134" s="66">
        <v>0.47624128983352282</v>
      </c>
      <c r="H134" s="66">
        <v>0.76281245230863803</v>
      </c>
      <c r="I134" s="66">
        <v>0.69223961502295484</v>
      </c>
      <c r="J134" s="66">
        <f t="shared" si="27"/>
        <v>-9.2516629837512188E-2</v>
      </c>
      <c r="K134" s="43">
        <f t="shared" si="44"/>
        <v>-7.0572837285683203</v>
      </c>
      <c r="L134" s="66">
        <f t="shared" si="29"/>
        <v>0.12393393087260351</v>
      </c>
      <c r="M134" s="43">
        <f t="shared" si="45"/>
        <v>7.6331868127626601</v>
      </c>
      <c r="N134" s="44"/>
    </row>
    <row r="135" spans="2:14" x14ac:dyDescent="0.25">
      <c r="B135" s="267"/>
      <c r="C135" s="278" t="s">
        <v>31</v>
      </c>
      <c r="D135" s="61" t="s">
        <v>35</v>
      </c>
      <c r="E135" s="62">
        <v>131920.79999999999</v>
      </c>
      <c r="F135" s="62">
        <v>54622</v>
      </c>
      <c r="G135" s="62">
        <v>122273</v>
      </c>
      <c r="H135" s="62">
        <v>371679</v>
      </c>
      <c r="I135" s="62">
        <v>125830</v>
      </c>
      <c r="J135" s="63">
        <f t="shared" si="27"/>
        <v>-0.66145518041105356</v>
      </c>
      <c r="K135" s="62">
        <f t="shared" ref="K135:K136" si="46">I135-H135</f>
        <v>-245849</v>
      </c>
      <c r="L135" s="63">
        <f t="shared" si="29"/>
        <v>-4.6170126318215043E-2</v>
      </c>
      <c r="M135" s="62">
        <f t="shared" ref="M135:M136" si="47">I135-E135</f>
        <v>-6090.7999999999884</v>
      </c>
      <c r="N135" s="63">
        <f>I135/$I$135</f>
        <v>1</v>
      </c>
    </row>
    <row r="136" spans="2:14" x14ac:dyDescent="0.25">
      <c r="B136" s="267"/>
      <c r="C136" s="273"/>
      <c r="D136" s="24" t="s">
        <v>36</v>
      </c>
      <c r="E136" s="25">
        <v>46373.2</v>
      </c>
      <c r="F136" s="25">
        <v>17747.400000000001</v>
      </c>
      <c r="G136" s="25">
        <v>43811</v>
      </c>
      <c r="H136" s="25">
        <v>45831</v>
      </c>
      <c r="I136" s="25">
        <v>46415.4</v>
      </c>
      <c r="J136" s="34">
        <f t="shared" si="27"/>
        <v>1.2751194606270833E-2</v>
      </c>
      <c r="K136" s="25">
        <f t="shared" si="46"/>
        <v>584.40000000000146</v>
      </c>
      <c r="L136" s="34">
        <f t="shared" si="29"/>
        <v>9.1000836690158238E-4</v>
      </c>
      <c r="M136" s="25">
        <f t="shared" si="47"/>
        <v>42.200000000004366</v>
      </c>
      <c r="N136" s="36">
        <f t="shared" ref="N136:N145" si="48">I136/$I$135</f>
        <v>0.36887387745370742</v>
      </c>
    </row>
    <row r="137" spans="2:14" x14ac:dyDescent="0.25">
      <c r="B137" s="267"/>
      <c r="C137" s="273"/>
      <c r="D137" s="4" t="s">
        <v>37</v>
      </c>
      <c r="E137" s="27">
        <v>41228.199999999997</v>
      </c>
      <c r="F137" s="27">
        <v>14653.2</v>
      </c>
      <c r="G137" s="27">
        <v>37055.599999999999</v>
      </c>
      <c r="H137" s="27">
        <v>37515.199999999997</v>
      </c>
      <c r="I137" s="27">
        <v>37677.599999999999</v>
      </c>
      <c r="J137" s="72">
        <f>I137/H137-1</f>
        <v>4.3289120143301663E-3</v>
      </c>
      <c r="K137" s="27">
        <f>I137-H137</f>
        <v>162.40000000000146</v>
      </c>
      <c r="L137" s="72">
        <f>I137/E137-1</f>
        <v>-8.6120664981735762E-2</v>
      </c>
      <c r="M137" s="27">
        <f>I137-E137</f>
        <v>-3550.5999999999985</v>
      </c>
      <c r="N137" s="73">
        <f t="shared" si="48"/>
        <v>0.29943256775013904</v>
      </c>
    </row>
    <row r="138" spans="2:14" x14ac:dyDescent="0.25">
      <c r="B138" s="267"/>
      <c r="C138" s="273"/>
      <c r="D138" s="4" t="s">
        <v>38</v>
      </c>
      <c r="E138" s="27">
        <v>1127</v>
      </c>
      <c r="F138" s="27">
        <v>482</v>
      </c>
      <c r="G138" s="27">
        <v>827.2</v>
      </c>
      <c r="H138" s="27">
        <v>912</v>
      </c>
      <c r="I138" s="27">
        <v>912</v>
      </c>
      <c r="J138" s="72">
        <f t="shared" ref="J138:J145" si="49">I138/H138-1</f>
        <v>0</v>
      </c>
      <c r="K138" s="27">
        <f t="shared" ref="K138:K145" si="50">I138-H138</f>
        <v>0</v>
      </c>
      <c r="L138" s="72">
        <f t="shared" ref="L138:L145" si="51">I138/E138-1</f>
        <v>-0.1907719609582964</v>
      </c>
      <c r="M138" s="27">
        <f t="shared" ref="M138:M145" si="52">I138-E138</f>
        <v>-215</v>
      </c>
      <c r="N138" s="73">
        <f t="shared" si="48"/>
        <v>7.2478741158706192E-3</v>
      </c>
    </row>
    <row r="139" spans="2:14" x14ac:dyDescent="0.25">
      <c r="B139" s="267"/>
      <c r="C139" s="273"/>
      <c r="D139" s="4" t="s">
        <v>39</v>
      </c>
      <c r="E139" s="27">
        <v>4070</v>
      </c>
      <c r="F139" s="27">
        <v>3652</v>
      </c>
      <c r="G139" s="27">
        <v>4562</v>
      </c>
      <c r="H139" s="27">
        <v>4504.8</v>
      </c>
      <c r="I139" s="27">
        <v>4409</v>
      </c>
      <c r="J139" s="72">
        <f t="shared" si="49"/>
        <v>-2.126620493695619E-2</v>
      </c>
      <c r="K139" s="27">
        <f t="shared" si="50"/>
        <v>-95.800000000000182</v>
      </c>
      <c r="L139" s="72">
        <f t="shared" si="51"/>
        <v>8.329238329238331E-2</v>
      </c>
      <c r="M139" s="27">
        <f t="shared" si="52"/>
        <v>339</v>
      </c>
      <c r="N139" s="73">
        <f t="shared" si="48"/>
        <v>3.5039338790431536E-2</v>
      </c>
    </row>
    <row r="140" spans="2:14" x14ac:dyDescent="0.25">
      <c r="B140" s="267"/>
      <c r="C140" s="273"/>
      <c r="D140" s="4" t="s">
        <v>40</v>
      </c>
      <c r="E140" s="27">
        <v>21214.799999999999</v>
      </c>
      <c r="F140" s="27">
        <v>5774</v>
      </c>
      <c r="G140" s="27">
        <v>18287.400000000001</v>
      </c>
      <c r="H140" s="27">
        <v>19069.8</v>
      </c>
      <c r="I140" s="27">
        <v>19920</v>
      </c>
      <c r="J140" s="72">
        <f t="shared" si="49"/>
        <v>4.458358241827387E-2</v>
      </c>
      <c r="K140" s="27">
        <f t="shared" si="50"/>
        <v>850.20000000000073</v>
      </c>
      <c r="L140" s="72">
        <f t="shared" si="51"/>
        <v>-6.1032863849765251E-2</v>
      </c>
      <c r="M140" s="27">
        <f t="shared" si="52"/>
        <v>-1294.7999999999993</v>
      </c>
      <c r="N140" s="73">
        <f t="shared" si="48"/>
        <v>0.15830882937296353</v>
      </c>
    </row>
    <row r="141" spans="2:14" x14ac:dyDescent="0.25">
      <c r="B141" s="267"/>
      <c r="C141" s="273"/>
      <c r="D141" s="4" t="s">
        <v>41</v>
      </c>
      <c r="E141" s="27">
        <v>778</v>
      </c>
      <c r="F141" s="27">
        <v>465</v>
      </c>
      <c r="G141" s="27">
        <v>640.20000000000005</v>
      </c>
      <c r="H141" s="27">
        <v>663</v>
      </c>
      <c r="I141" s="27">
        <v>673</v>
      </c>
      <c r="J141" s="72">
        <f t="shared" si="49"/>
        <v>1.5082956259426794E-2</v>
      </c>
      <c r="K141" s="27">
        <f t="shared" si="50"/>
        <v>10</v>
      </c>
      <c r="L141" s="72">
        <f t="shared" si="51"/>
        <v>-0.13496143958868889</v>
      </c>
      <c r="M141" s="27">
        <f t="shared" si="52"/>
        <v>-105</v>
      </c>
      <c r="N141" s="73">
        <f t="shared" si="48"/>
        <v>5.3484860526106653E-3</v>
      </c>
    </row>
    <row r="142" spans="2:14" x14ac:dyDescent="0.25">
      <c r="B142" s="267"/>
      <c r="C142" s="273"/>
      <c r="D142" s="4" t="s">
        <v>42</v>
      </c>
      <c r="E142" s="27">
        <v>4121</v>
      </c>
      <c r="F142" s="27">
        <v>1864</v>
      </c>
      <c r="G142" s="27">
        <v>4251.3999999999996</v>
      </c>
      <c r="H142" s="27">
        <v>4791</v>
      </c>
      <c r="I142" s="27">
        <v>4797</v>
      </c>
      <c r="J142" s="72">
        <f t="shared" si="49"/>
        <v>1.2523481527864089E-3</v>
      </c>
      <c r="K142" s="27">
        <f t="shared" si="50"/>
        <v>6</v>
      </c>
      <c r="L142" s="72">
        <f t="shared" si="51"/>
        <v>0.16403785488959</v>
      </c>
      <c r="M142" s="27">
        <f t="shared" si="52"/>
        <v>676</v>
      </c>
      <c r="N142" s="73">
        <f t="shared" si="48"/>
        <v>3.8122864181832632E-2</v>
      </c>
    </row>
    <row r="143" spans="2:14" x14ac:dyDescent="0.25">
      <c r="B143" s="267"/>
      <c r="C143" s="273"/>
      <c r="D143" s="4" t="s">
        <v>43</v>
      </c>
      <c r="E143" s="27">
        <v>2736.6</v>
      </c>
      <c r="F143" s="27">
        <v>2056.4</v>
      </c>
      <c r="G143" s="27">
        <v>2573.4</v>
      </c>
      <c r="H143" s="27">
        <v>2845.8</v>
      </c>
      <c r="I143" s="27">
        <v>2771.6</v>
      </c>
      <c r="J143" s="72">
        <f t="shared" si="49"/>
        <v>-2.6073511842012898E-2</v>
      </c>
      <c r="K143" s="27">
        <f t="shared" si="50"/>
        <v>-74.200000000000273</v>
      </c>
      <c r="L143" s="72">
        <f t="shared" si="51"/>
        <v>1.2789592925527948E-2</v>
      </c>
      <c r="M143" s="27">
        <f t="shared" si="52"/>
        <v>35</v>
      </c>
      <c r="N143" s="73">
        <f t="shared" si="48"/>
        <v>2.2026543749503299E-2</v>
      </c>
    </row>
    <row r="144" spans="2:14" x14ac:dyDescent="0.25">
      <c r="B144" s="267"/>
      <c r="C144" s="273"/>
      <c r="D144" s="4" t="s">
        <v>44</v>
      </c>
      <c r="E144" s="27">
        <v>6890</v>
      </c>
      <c r="F144" s="27">
        <v>3027.2</v>
      </c>
      <c r="G144" s="27">
        <v>6412</v>
      </c>
      <c r="H144" s="27">
        <v>6319.8</v>
      </c>
      <c r="I144" s="27">
        <v>6415</v>
      </c>
      <c r="J144" s="38">
        <f t="shared" si="49"/>
        <v>1.5063767840754361E-2</v>
      </c>
      <c r="K144" s="27">
        <f t="shared" si="50"/>
        <v>95.199999999999818</v>
      </c>
      <c r="L144" s="38">
        <f t="shared" si="51"/>
        <v>-6.8940493468795383E-2</v>
      </c>
      <c r="M144" s="27">
        <f t="shared" si="52"/>
        <v>-475</v>
      </c>
      <c r="N144" s="40">
        <f t="shared" si="48"/>
        <v>5.0981482953190813E-2</v>
      </c>
    </row>
    <row r="145" spans="2:14" x14ac:dyDescent="0.25">
      <c r="B145" s="268"/>
      <c r="C145" s="274"/>
      <c r="D145" s="30" t="s">
        <v>45</v>
      </c>
      <c r="E145" s="69">
        <v>3382</v>
      </c>
      <c r="F145" s="69">
        <v>2565.8000000000002</v>
      </c>
      <c r="G145" s="69">
        <v>3409.4</v>
      </c>
      <c r="H145" s="69">
        <v>3081</v>
      </c>
      <c r="I145" s="69">
        <v>3092.8</v>
      </c>
      <c r="J145" s="59">
        <f t="shared" si="49"/>
        <v>3.8299253489126883E-3</v>
      </c>
      <c r="K145" s="69">
        <f t="shared" si="50"/>
        <v>11.800000000000182</v>
      </c>
      <c r="L145" s="59">
        <f t="shared" si="51"/>
        <v>-8.5511531638083893E-2</v>
      </c>
      <c r="M145" s="69">
        <f t="shared" si="52"/>
        <v>-289.19999999999982</v>
      </c>
      <c r="N145" s="53">
        <f t="shared" si="48"/>
        <v>2.4579194150838434E-2</v>
      </c>
    </row>
    <row r="146" spans="2:14" ht="6" customHeight="1" x14ac:dyDescent="0.25"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45"/>
    </row>
    <row r="147" spans="2:14" ht="33.75" customHeight="1" x14ac:dyDescent="0.25">
      <c r="B147" s="263" t="s">
        <v>317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</row>
    <row r="148" spans="2:14" x14ac:dyDescent="0.25">
      <c r="B148" s="58"/>
    </row>
    <row r="150" spans="2:14" ht="21.75" thickBot="1" x14ac:dyDescent="0.3">
      <c r="B150" s="265" t="s">
        <v>47</v>
      </c>
      <c r="C150" s="265"/>
      <c r="D150" s="265"/>
      <c r="E150" s="265"/>
      <c r="F150" s="265"/>
      <c r="G150" s="265"/>
      <c r="H150" s="265"/>
      <c r="I150" s="265"/>
      <c r="J150" s="265"/>
      <c r="K150" s="265"/>
      <c r="L150" s="265"/>
      <c r="M150" s="265"/>
      <c r="N150" s="10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2">
        <v>2019</v>
      </c>
      <c r="F152" s="12">
        <v>2020</v>
      </c>
      <c r="G152" s="12">
        <v>2021</v>
      </c>
      <c r="H152" s="12">
        <v>2022</v>
      </c>
      <c r="I152" s="12">
        <v>2023</v>
      </c>
      <c r="J152" s="12" t="str">
        <f>CONCATENATE("var. ",RIGHT(I152,2),"/",RIGHT(H152,2))</f>
        <v>var. 23/22</v>
      </c>
      <c r="K152" s="12" t="str">
        <f>CONCATENATE("dif. ",RIGHT(I152,2),"/",RIGHT(H152,2))</f>
        <v>dif. 23/22</v>
      </c>
      <c r="L152" s="12" t="str">
        <f>CONCATENATE("var. ",RIGHT(I152,2),"/",RIGHT(E152,2))</f>
        <v>var. 23/19</v>
      </c>
      <c r="M152" s="12" t="str">
        <f>CONCATENATE("dif. ",RIGHT(I152,2),"/",RIGHT(E152,2))</f>
        <v>dif. 23/19</v>
      </c>
      <c r="N152" s="12" t="str">
        <f>CONCATENATE("cuota ",I152)</f>
        <v>cuota 2023</v>
      </c>
    </row>
    <row r="153" spans="2:14" x14ac:dyDescent="0.25">
      <c r="B153" s="266" t="s">
        <v>34</v>
      </c>
      <c r="C153" s="269" t="s">
        <v>5</v>
      </c>
      <c r="D153" s="61" t="s">
        <v>35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267"/>
      <c r="C154" s="270"/>
      <c r="D154" s="13" t="s">
        <v>36</v>
      </c>
      <c r="E154" s="14">
        <v>1762715</v>
      </c>
      <c r="F154" s="14">
        <v>550867</v>
      </c>
      <c r="G154" s="14">
        <v>881045</v>
      </c>
      <c r="H154" s="14">
        <v>1757049</v>
      </c>
      <c r="I154" s="14">
        <v>1888332</v>
      </c>
      <c r="J154" s="16">
        <f t="shared" ref="J154" si="53">I154/H154-1</f>
        <v>7.4717893467968199E-2</v>
      </c>
      <c r="K154" s="14">
        <f t="shared" ref="K154" si="54">I154-H154</f>
        <v>131283</v>
      </c>
      <c r="L154" s="16">
        <f t="shared" ref="L154" si="55">I154/E154-1</f>
        <v>7.1263363618055076E-2</v>
      </c>
      <c r="M154" s="14">
        <f t="shared" ref="M154" si="56">I154-E154</f>
        <v>125617</v>
      </c>
      <c r="N154" s="16">
        <f t="shared" ref="N154:N163" si="57">I154/$I$153</f>
        <v>0.36392411589022294</v>
      </c>
    </row>
    <row r="155" spans="2:14" x14ac:dyDescent="0.25">
      <c r="B155" s="267"/>
      <c r="C155" s="270"/>
      <c r="D155" s="17" t="s">
        <v>37</v>
      </c>
      <c r="E155" s="18">
        <v>1299411</v>
      </c>
      <c r="F155" s="18">
        <v>375345</v>
      </c>
      <c r="G155" s="18">
        <v>492258</v>
      </c>
      <c r="H155" s="18">
        <v>1243535</v>
      </c>
      <c r="I155" s="18">
        <v>1319978</v>
      </c>
      <c r="J155" s="66">
        <f>I155/H155-1</f>
        <v>6.1472334916186533E-2</v>
      </c>
      <c r="K155" s="18">
        <f>I155-H155</f>
        <v>76443</v>
      </c>
      <c r="L155" s="66">
        <f>I155/E155-1</f>
        <v>1.5827940505352078E-2</v>
      </c>
      <c r="M155" s="18">
        <f>I155-E155</f>
        <v>20567</v>
      </c>
      <c r="N155" s="66">
        <f t="shared" si="57"/>
        <v>0.25438949646807058</v>
      </c>
    </row>
    <row r="156" spans="2:14" x14ac:dyDescent="0.25">
      <c r="B156" s="267"/>
      <c r="C156" s="270"/>
      <c r="D156" s="17" t="s">
        <v>38</v>
      </c>
      <c r="E156" s="18">
        <v>45076</v>
      </c>
      <c r="F156" s="18">
        <v>12633</v>
      </c>
      <c r="G156" s="18">
        <v>20161</v>
      </c>
      <c r="H156" s="18">
        <v>37751</v>
      </c>
      <c r="I156" s="18">
        <v>51166</v>
      </c>
      <c r="J156" s="66">
        <f t="shared" ref="J156:J218" si="58">I156/H156-1</f>
        <v>0.3553548250377474</v>
      </c>
      <c r="K156" s="18">
        <f t="shared" ref="K156:K185" si="59">I156-H156</f>
        <v>13415</v>
      </c>
      <c r="L156" s="66">
        <f t="shared" ref="L156:L218" si="60">I156/E156-1</f>
        <v>0.13510515573697757</v>
      </c>
      <c r="M156" s="18">
        <f t="shared" ref="M156:M185" si="61">I156-E156</f>
        <v>6090</v>
      </c>
      <c r="N156" s="66">
        <f t="shared" si="57"/>
        <v>9.8608408445332429E-3</v>
      </c>
    </row>
    <row r="157" spans="2:14" x14ac:dyDescent="0.25">
      <c r="B157" s="267"/>
      <c r="C157" s="270"/>
      <c r="D157" s="17" t="s">
        <v>39</v>
      </c>
      <c r="E157" s="18">
        <v>137126</v>
      </c>
      <c r="F157" s="18">
        <v>55313</v>
      </c>
      <c r="G157" s="18">
        <v>70304</v>
      </c>
      <c r="H157" s="18">
        <v>161080</v>
      </c>
      <c r="I157" s="18">
        <v>179837</v>
      </c>
      <c r="J157" s="66">
        <f t="shared" si="58"/>
        <v>0.116445244598957</v>
      </c>
      <c r="K157" s="18">
        <f t="shared" si="59"/>
        <v>18757</v>
      </c>
      <c r="L157" s="66">
        <f t="shared" si="60"/>
        <v>0.31147266018114728</v>
      </c>
      <c r="M157" s="18">
        <f t="shared" si="61"/>
        <v>42711</v>
      </c>
      <c r="N157" s="66">
        <f t="shared" si="57"/>
        <v>3.4658641186692818E-2</v>
      </c>
    </row>
    <row r="158" spans="2:14" x14ac:dyDescent="0.25">
      <c r="B158" s="267"/>
      <c r="C158" s="270"/>
      <c r="D158" s="17" t="s">
        <v>40</v>
      </c>
      <c r="E158" s="18">
        <v>791721</v>
      </c>
      <c r="F158" s="18">
        <v>225835</v>
      </c>
      <c r="G158" s="18">
        <v>354204</v>
      </c>
      <c r="H158" s="18">
        <v>710225</v>
      </c>
      <c r="I158" s="18">
        <v>797848</v>
      </c>
      <c r="J158" s="66">
        <f t="shared" si="58"/>
        <v>0.12337357879545219</v>
      </c>
      <c r="K158" s="18">
        <f t="shared" si="59"/>
        <v>87623</v>
      </c>
      <c r="L158" s="66">
        <f t="shared" si="60"/>
        <v>7.7388372924300786E-3</v>
      </c>
      <c r="M158" s="18">
        <f t="shared" si="61"/>
        <v>6127</v>
      </c>
      <c r="N158" s="66">
        <f t="shared" si="57"/>
        <v>0.1537632831593081</v>
      </c>
    </row>
    <row r="159" spans="2:14" x14ac:dyDescent="0.25">
      <c r="B159" s="267"/>
      <c r="C159" s="270"/>
      <c r="D159" s="17" t="s">
        <v>41</v>
      </c>
      <c r="E159" s="18">
        <v>55887</v>
      </c>
      <c r="F159" s="18">
        <v>24221</v>
      </c>
      <c r="G159" s="18">
        <v>33444</v>
      </c>
      <c r="H159" s="18">
        <v>51485</v>
      </c>
      <c r="I159" s="18">
        <v>58157</v>
      </c>
      <c r="J159" s="66">
        <f t="shared" si="58"/>
        <v>0.12959114305137409</v>
      </c>
      <c r="K159" s="18">
        <f t="shared" si="59"/>
        <v>6672</v>
      </c>
      <c r="L159" s="66">
        <f t="shared" si="60"/>
        <v>4.0617674951240801E-2</v>
      </c>
      <c r="M159" s="18">
        <f t="shared" si="61"/>
        <v>2270</v>
      </c>
      <c r="N159" s="66">
        <f t="shared" si="57"/>
        <v>1.1208164034622988E-2</v>
      </c>
    </row>
    <row r="160" spans="2:14" x14ac:dyDescent="0.25">
      <c r="B160" s="267"/>
      <c r="C160" s="270"/>
      <c r="D160" s="17" t="s">
        <v>42</v>
      </c>
      <c r="E160" s="18">
        <v>142901</v>
      </c>
      <c r="F160" s="18">
        <v>77467</v>
      </c>
      <c r="G160" s="18">
        <v>107459</v>
      </c>
      <c r="H160" s="18">
        <v>198873</v>
      </c>
      <c r="I160" s="18">
        <v>252588</v>
      </c>
      <c r="J160" s="66">
        <f t="shared" si="58"/>
        <v>0.27009699657570407</v>
      </c>
      <c r="K160" s="18">
        <f t="shared" si="59"/>
        <v>53715</v>
      </c>
      <c r="L160" s="66">
        <f t="shared" si="60"/>
        <v>0.76757335498002122</v>
      </c>
      <c r="M160" s="18">
        <f t="shared" si="61"/>
        <v>109687</v>
      </c>
      <c r="N160" s="66">
        <f t="shared" si="57"/>
        <v>4.8679397788354818E-2</v>
      </c>
    </row>
    <row r="161" spans="2:14" x14ac:dyDescent="0.25">
      <c r="B161" s="267"/>
      <c r="C161" s="270"/>
      <c r="D161" s="17" t="s">
        <v>43</v>
      </c>
      <c r="E161" s="18">
        <v>220415</v>
      </c>
      <c r="F161" s="18">
        <v>103516</v>
      </c>
      <c r="G161" s="18">
        <v>164258</v>
      </c>
      <c r="H161" s="18">
        <v>229131</v>
      </c>
      <c r="I161" s="18">
        <v>239109</v>
      </c>
      <c r="J161" s="66">
        <f t="shared" si="58"/>
        <v>4.3547141155059865E-2</v>
      </c>
      <c r="K161" s="18">
        <f t="shared" si="59"/>
        <v>9978</v>
      </c>
      <c r="L161" s="66">
        <f t="shared" si="60"/>
        <v>8.4812739604836374E-2</v>
      </c>
      <c r="M161" s="18">
        <f t="shared" si="61"/>
        <v>18694</v>
      </c>
      <c r="N161" s="66">
        <f t="shared" si="57"/>
        <v>4.6081690839532091E-2</v>
      </c>
    </row>
    <row r="162" spans="2:14" x14ac:dyDescent="0.25">
      <c r="B162" s="267"/>
      <c r="C162" s="270"/>
      <c r="D162" s="17" t="s">
        <v>44</v>
      </c>
      <c r="E162" s="18">
        <v>250224</v>
      </c>
      <c r="F162" s="18">
        <v>96681</v>
      </c>
      <c r="G162" s="18">
        <v>140346</v>
      </c>
      <c r="H162" s="18">
        <v>257117</v>
      </c>
      <c r="I162" s="18">
        <v>278594</v>
      </c>
      <c r="J162" s="20">
        <f t="shared" si="58"/>
        <v>8.3530066078866927E-2</v>
      </c>
      <c r="K162" s="18">
        <f t="shared" si="59"/>
        <v>21477</v>
      </c>
      <c r="L162" s="20">
        <f t="shared" si="60"/>
        <v>0.1133784129420039</v>
      </c>
      <c r="M162" s="18">
        <f t="shared" si="61"/>
        <v>28370</v>
      </c>
      <c r="N162" s="20">
        <f t="shared" si="57"/>
        <v>5.3691339839774345E-2</v>
      </c>
    </row>
    <row r="163" spans="2:14" x14ac:dyDescent="0.25">
      <c r="B163" s="267"/>
      <c r="C163" s="271"/>
      <c r="D163" s="21" t="s">
        <v>45</v>
      </c>
      <c r="E163" s="67">
        <v>126097</v>
      </c>
      <c r="F163" s="67">
        <v>43425</v>
      </c>
      <c r="G163" s="67">
        <v>71959</v>
      </c>
      <c r="H163" s="67">
        <v>111437</v>
      </c>
      <c r="I163" s="67">
        <v>123198</v>
      </c>
      <c r="J163" s="44">
        <f t="shared" si="58"/>
        <v>0.10553945278498156</v>
      </c>
      <c r="K163" s="67">
        <f t="shared" si="59"/>
        <v>11761</v>
      </c>
      <c r="L163" s="44">
        <f t="shared" si="60"/>
        <v>-2.2990237674171521E-2</v>
      </c>
      <c r="M163" s="67">
        <f t="shared" si="61"/>
        <v>-2899</v>
      </c>
      <c r="N163" s="44">
        <f t="shared" si="57"/>
        <v>2.3743029948888057E-2</v>
      </c>
    </row>
    <row r="164" spans="2:14" x14ac:dyDescent="0.25">
      <c r="B164" s="267"/>
      <c r="C164" s="272" t="s">
        <v>313</v>
      </c>
      <c r="D164" s="61" t="s">
        <v>35</v>
      </c>
      <c r="E164" s="62">
        <v>4924849</v>
      </c>
      <c r="F164" s="62">
        <v>1664028</v>
      </c>
      <c r="G164" s="62">
        <v>2347681</v>
      </c>
      <c r="H164" s="62">
        <v>4832844</v>
      </c>
      <c r="I164" s="62">
        <v>5281361</v>
      </c>
      <c r="J164" s="63">
        <f>I164/H164-1</f>
        <v>9.2806016498773847E-2</v>
      </c>
      <c r="K164" s="62">
        <f>I164-H164</f>
        <v>448517</v>
      </c>
      <c r="L164" s="63">
        <f>I164/E164-1</f>
        <v>7.2390442833881741E-2</v>
      </c>
      <c r="M164" s="62">
        <f>I164-E164</f>
        <v>356512</v>
      </c>
      <c r="N164" s="63">
        <f t="shared" ref="N164:N174" si="62">I164/$I$164</f>
        <v>1</v>
      </c>
    </row>
    <row r="165" spans="2:14" x14ac:dyDescent="0.25">
      <c r="B165" s="267"/>
      <c r="C165" s="273"/>
      <c r="D165" s="24" t="s">
        <v>36</v>
      </c>
      <c r="E165" s="25">
        <v>1799528</v>
      </c>
      <c r="F165" s="25">
        <v>590539</v>
      </c>
      <c r="G165" s="25">
        <v>886032</v>
      </c>
      <c r="H165" s="25">
        <v>1785371</v>
      </c>
      <c r="I165" s="25">
        <v>1925016</v>
      </c>
      <c r="J165" s="78">
        <f t="shared" ref="J165" si="63">I165/H165-1</f>
        <v>7.8216236289264218E-2</v>
      </c>
      <c r="K165" s="25">
        <f t="shared" ref="K165" si="64">I165-H165</f>
        <v>139645</v>
      </c>
      <c r="L165" s="78">
        <f t="shared" ref="L165" si="65">I165/E165-1</f>
        <v>6.9733841318390111E-2</v>
      </c>
      <c r="M165" s="25">
        <f t="shared" ref="M165" si="66">I165-E165</f>
        <v>125488</v>
      </c>
      <c r="N165" s="36">
        <f t="shared" si="62"/>
        <v>0.3644924101950236</v>
      </c>
    </row>
    <row r="166" spans="2:14" x14ac:dyDescent="0.25">
      <c r="B166" s="267"/>
      <c r="C166" s="273"/>
      <c r="D166" s="4" t="s">
        <v>37</v>
      </c>
      <c r="E166" s="27">
        <v>1327537</v>
      </c>
      <c r="F166" s="27">
        <v>404818</v>
      </c>
      <c r="G166" s="27">
        <v>494807</v>
      </c>
      <c r="H166" s="27">
        <v>1265143</v>
      </c>
      <c r="I166" s="27">
        <v>1346080</v>
      </c>
      <c r="J166" s="79">
        <f>I166/H166-1</f>
        <v>6.3974586272065759E-2</v>
      </c>
      <c r="K166" s="27">
        <f>I166-H166</f>
        <v>80937</v>
      </c>
      <c r="L166" s="79">
        <f>I166/E166-1</f>
        <v>1.3967972267439732E-2</v>
      </c>
      <c r="M166" s="27">
        <f>I166-E166</f>
        <v>18543</v>
      </c>
      <c r="N166" s="73">
        <f t="shared" si="62"/>
        <v>0.25487369638242868</v>
      </c>
    </row>
    <row r="167" spans="2:14" x14ac:dyDescent="0.25">
      <c r="B167" s="267"/>
      <c r="C167" s="273"/>
      <c r="D167" s="4" t="s">
        <v>38</v>
      </c>
      <c r="E167" s="27">
        <v>45810</v>
      </c>
      <c r="F167" s="27">
        <v>13335</v>
      </c>
      <c r="G167" s="27">
        <v>20284</v>
      </c>
      <c r="H167" s="27">
        <v>38233</v>
      </c>
      <c r="I167" s="27">
        <v>51566</v>
      </c>
      <c r="J167" s="79">
        <f t="shared" ref="J167:J174" si="67">I167/H167-1</f>
        <v>0.34873015457850554</v>
      </c>
      <c r="K167" s="27">
        <f t="shared" ref="K167:K174" si="68">I167-H167</f>
        <v>13333</v>
      </c>
      <c r="L167" s="79">
        <f t="shared" ref="L167:L174" si="69">I167/E167-1</f>
        <v>0.12564942152368475</v>
      </c>
      <c r="M167" s="27">
        <f t="shared" ref="M167:M174" si="70">I167-E167</f>
        <v>5756</v>
      </c>
      <c r="N167" s="73">
        <f t="shared" si="62"/>
        <v>9.7637711188460694E-3</v>
      </c>
    </row>
    <row r="168" spans="2:14" x14ac:dyDescent="0.25">
      <c r="B168" s="267"/>
      <c r="C168" s="273"/>
      <c r="D168" s="4" t="s">
        <v>39</v>
      </c>
      <c r="E168" s="27">
        <v>139160</v>
      </c>
      <c r="F168" s="27">
        <v>57877</v>
      </c>
      <c r="G168" s="27">
        <v>71245</v>
      </c>
      <c r="H168" s="27">
        <v>164270</v>
      </c>
      <c r="I168" s="27">
        <v>183368</v>
      </c>
      <c r="J168" s="79">
        <f t="shared" si="67"/>
        <v>0.11625981615632797</v>
      </c>
      <c r="K168" s="27">
        <f t="shared" si="68"/>
        <v>19098</v>
      </c>
      <c r="L168" s="79">
        <f t="shared" si="69"/>
        <v>0.31767749353262431</v>
      </c>
      <c r="M168" s="27">
        <f t="shared" si="70"/>
        <v>44208</v>
      </c>
      <c r="N168" s="73">
        <f t="shared" si="62"/>
        <v>3.4719838314404186E-2</v>
      </c>
    </row>
    <row r="169" spans="2:14" x14ac:dyDescent="0.25">
      <c r="B169" s="267"/>
      <c r="C169" s="273"/>
      <c r="D169" s="4" t="s">
        <v>40</v>
      </c>
      <c r="E169" s="27">
        <v>806433</v>
      </c>
      <c r="F169" s="27">
        <v>240954</v>
      </c>
      <c r="G169" s="27">
        <v>355287</v>
      </c>
      <c r="H169" s="27">
        <v>720575</v>
      </c>
      <c r="I169" s="27">
        <v>811299</v>
      </c>
      <c r="J169" s="79">
        <f t="shared" si="67"/>
        <v>0.12590500641848523</v>
      </c>
      <c r="K169" s="27">
        <f t="shared" si="68"/>
        <v>90724</v>
      </c>
      <c r="L169" s="79">
        <f t="shared" si="69"/>
        <v>6.0339792642414292E-3</v>
      </c>
      <c r="M169" s="27">
        <f t="shared" si="70"/>
        <v>4866</v>
      </c>
      <c r="N169" s="73">
        <f t="shared" si="62"/>
        <v>0.15361551690937242</v>
      </c>
    </row>
    <row r="170" spans="2:14" x14ac:dyDescent="0.25">
      <c r="B170" s="267"/>
      <c r="C170" s="273"/>
      <c r="D170" s="4" t="s">
        <v>41</v>
      </c>
      <c r="E170" s="27">
        <v>56230</v>
      </c>
      <c r="F170" s="27">
        <v>24525</v>
      </c>
      <c r="G170" s="27">
        <v>33497</v>
      </c>
      <c r="H170" s="27">
        <v>51855</v>
      </c>
      <c r="I170" s="27">
        <v>58492</v>
      </c>
      <c r="J170" s="79">
        <f t="shared" si="67"/>
        <v>0.127991514800887</v>
      </c>
      <c r="K170" s="27">
        <f t="shared" si="68"/>
        <v>6637</v>
      </c>
      <c r="L170" s="79">
        <f t="shared" si="69"/>
        <v>4.0227636492975227E-2</v>
      </c>
      <c r="M170" s="27">
        <f t="shared" si="70"/>
        <v>2262</v>
      </c>
      <c r="N170" s="73">
        <f t="shared" si="62"/>
        <v>1.1075175508737236E-2</v>
      </c>
    </row>
    <row r="171" spans="2:14" x14ac:dyDescent="0.25">
      <c r="B171" s="267"/>
      <c r="C171" s="273"/>
      <c r="D171" s="4" t="s">
        <v>42</v>
      </c>
      <c r="E171" s="27">
        <v>146100</v>
      </c>
      <c r="F171" s="27">
        <v>80970</v>
      </c>
      <c r="G171" s="27">
        <v>108554</v>
      </c>
      <c r="H171" s="27">
        <v>202302</v>
      </c>
      <c r="I171" s="27">
        <v>255835</v>
      </c>
      <c r="J171" s="79">
        <f t="shared" si="67"/>
        <v>0.26461923263240106</v>
      </c>
      <c r="K171" s="27">
        <f t="shared" si="68"/>
        <v>53533</v>
      </c>
      <c r="L171" s="79">
        <f t="shared" si="69"/>
        <v>0.75109514031485292</v>
      </c>
      <c r="M171" s="27">
        <f t="shared" si="70"/>
        <v>109735</v>
      </c>
      <c r="N171" s="73">
        <f t="shared" si="62"/>
        <v>4.8441112054260257E-2</v>
      </c>
    </row>
    <row r="172" spans="2:14" x14ac:dyDescent="0.25">
      <c r="B172" s="267"/>
      <c r="C172" s="273"/>
      <c r="D172" s="4" t="s">
        <v>43</v>
      </c>
      <c r="E172" s="27">
        <v>221911</v>
      </c>
      <c r="F172" s="27">
        <v>104957</v>
      </c>
      <c r="G172" s="27">
        <v>164413</v>
      </c>
      <c r="H172" s="27">
        <v>230406</v>
      </c>
      <c r="I172" s="27">
        <v>240602</v>
      </c>
      <c r="J172" s="79">
        <f t="shared" si="67"/>
        <v>4.4252319818060215E-2</v>
      </c>
      <c r="K172" s="27">
        <f t="shared" si="68"/>
        <v>10196</v>
      </c>
      <c r="L172" s="79">
        <f t="shared" si="69"/>
        <v>8.4227460558512268E-2</v>
      </c>
      <c r="M172" s="27">
        <f t="shared" si="70"/>
        <v>18691</v>
      </c>
      <c r="N172" s="73">
        <f t="shared" si="62"/>
        <v>4.5556817646057519E-2</v>
      </c>
    </row>
    <row r="173" spans="2:14" x14ac:dyDescent="0.25">
      <c r="B173" s="267"/>
      <c r="C173" s="273"/>
      <c r="D173" s="4" t="s">
        <v>44</v>
      </c>
      <c r="E173" s="27">
        <v>254169</v>
      </c>
      <c r="F173" s="27">
        <v>100783</v>
      </c>
      <c r="G173" s="27">
        <v>141329</v>
      </c>
      <c r="H173" s="27">
        <v>261644</v>
      </c>
      <c r="I173" s="27">
        <v>283635</v>
      </c>
      <c r="J173" s="29">
        <f t="shared" si="67"/>
        <v>8.4049318921893823E-2</v>
      </c>
      <c r="K173" s="27">
        <f t="shared" si="68"/>
        <v>21991</v>
      </c>
      <c r="L173" s="29">
        <f t="shared" si="69"/>
        <v>0.11593073899649453</v>
      </c>
      <c r="M173" s="27">
        <f t="shared" si="70"/>
        <v>29466</v>
      </c>
      <c r="N173" s="40">
        <f t="shared" si="62"/>
        <v>5.3704906746575361E-2</v>
      </c>
    </row>
    <row r="174" spans="2:14" x14ac:dyDescent="0.25">
      <c r="B174" s="267"/>
      <c r="C174" s="274"/>
      <c r="D174" s="30" t="s">
        <v>45</v>
      </c>
      <c r="E174" s="69">
        <v>127971</v>
      </c>
      <c r="F174" s="69">
        <v>45270</v>
      </c>
      <c r="G174" s="69">
        <v>72233</v>
      </c>
      <c r="H174" s="69">
        <v>113045</v>
      </c>
      <c r="I174" s="69">
        <v>125468</v>
      </c>
      <c r="J174" s="70">
        <f t="shared" si="67"/>
        <v>0.10989428988455918</v>
      </c>
      <c r="K174" s="69">
        <f t="shared" si="68"/>
        <v>12423</v>
      </c>
      <c r="L174" s="70">
        <f t="shared" si="69"/>
        <v>-1.955911886286732E-2</v>
      </c>
      <c r="M174" s="69">
        <f t="shared" si="70"/>
        <v>-2503</v>
      </c>
      <c r="N174" s="53">
        <f t="shared" si="62"/>
        <v>2.3756755124294666E-2</v>
      </c>
    </row>
    <row r="175" spans="2:14" x14ac:dyDescent="0.25">
      <c r="B175" s="267"/>
      <c r="C175" s="269" t="s">
        <v>18</v>
      </c>
      <c r="D175" s="61" t="s">
        <v>35</v>
      </c>
      <c r="E175" s="62">
        <v>34034766</v>
      </c>
      <c r="F175" s="62">
        <v>10243785</v>
      </c>
      <c r="G175" s="62">
        <v>13903380</v>
      </c>
      <c r="H175" s="62">
        <v>31405937</v>
      </c>
      <c r="I175" s="62">
        <v>34509923</v>
      </c>
      <c r="J175" s="63">
        <f t="shared" si="58"/>
        <v>9.8834370074677214E-2</v>
      </c>
      <c r="K175" s="62">
        <f t="shared" si="59"/>
        <v>3103986</v>
      </c>
      <c r="L175" s="63">
        <f t="shared" si="60"/>
        <v>1.3960930420382489E-2</v>
      </c>
      <c r="M175" s="62">
        <f t="shared" si="61"/>
        <v>475157</v>
      </c>
      <c r="N175" s="63">
        <f>I175/$I$175</f>
        <v>1</v>
      </c>
    </row>
    <row r="176" spans="2:14" x14ac:dyDescent="0.25">
      <c r="B176" s="267"/>
      <c r="C176" s="270"/>
      <c r="D176" s="13" t="s">
        <v>36</v>
      </c>
      <c r="E176" s="14">
        <v>13105945</v>
      </c>
      <c r="F176" s="14">
        <v>3913809</v>
      </c>
      <c r="G176" s="14">
        <v>5763674</v>
      </c>
      <c r="H176" s="14">
        <v>12632387</v>
      </c>
      <c r="I176" s="14">
        <v>13590517</v>
      </c>
      <c r="J176" s="16">
        <f t="shared" si="58"/>
        <v>7.5847106330735325E-2</v>
      </c>
      <c r="K176" s="14">
        <f t="shared" si="59"/>
        <v>958130</v>
      </c>
      <c r="L176" s="16">
        <f t="shared" si="60"/>
        <v>3.6973449835170147E-2</v>
      </c>
      <c r="M176" s="14">
        <f t="shared" si="61"/>
        <v>484572</v>
      </c>
      <c r="N176" s="16">
        <f t="shared" ref="N176:N185" si="71">I176/$I$175</f>
        <v>0.39381475872896038</v>
      </c>
    </row>
    <row r="177" spans="2:14" x14ac:dyDescent="0.25">
      <c r="B177" s="267"/>
      <c r="C177" s="270"/>
      <c r="D177" s="17" t="s">
        <v>37</v>
      </c>
      <c r="E177" s="18">
        <v>10093577</v>
      </c>
      <c r="F177" s="18">
        <v>2858440</v>
      </c>
      <c r="G177" s="18">
        <v>3367162</v>
      </c>
      <c r="H177" s="18">
        <v>8865243</v>
      </c>
      <c r="I177" s="18">
        <v>9739308</v>
      </c>
      <c r="J177" s="66">
        <f t="shared" si="58"/>
        <v>9.8594590131370285E-2</v>
      </c>
      <c r="K177" s="18">
        <f t="shared" si="59"/>
        <v>874065</v>
      </c>
      <c r="L177" s="66">
        <f t="shared" si="60"/>
        <v>-3.5098459148823036E-2</v>
      </c>
      <c r="M177" s="18">
        <f t="shared" si="61"/>
        <v>-354269</v>
      </c>
      <c r="N177" s="66">
        <f t="shared" si="71"/>
        <v>0.28221761027980269</v>
      </c>
    </row>
    <row r="178" spans="2:14" x14ac:dyDescent="0.25">
      <c r="B178" s="267"/>
      <c r="C178" s="270"/>
      <c r="D178" s="17" t="s">
        <v>38</v>
      </c>
      <c r="E178" s="18">
        <v>234787</v>
      </c>
      <c r="F178" s="18">
        <v>65275</v>
      </c>
      <c r="G178" s="18">
        <v>98762</v>
      </c>
      <c r="H178" s="18">
        <v>168339</v>
      </c>
      <c r="I178" s="18">
        <v>182035</v>
      </c>
      <c r="J178" s="66">
        <f t="shared" si="58"/>
        <v>8.1359637398344953E-2</v>
      </c>
      <c r="K178" s="18">
        <f t="shared" si="59"/>
        <v>13696</v>
      </c>
      <c r="L178" s="66">
        <f t="shared" si="60"/>
        <v>-0.22468024209176829</v>
      </c>
      <c r="M178" s="18">
        <f t="shared" si="61"/>
        <v>-52752</v>
      </c>
      <c r="N178" s="66">
        <f t="shared" si="71"/>
        <v>5.274859639646255E-3</v>
      </c>
    </row>
    <row r="179" spans="2:14" x14ac:dyDescent="0.25">
      <c r="B179" s="267"/>
      <c r="C179" s="270"/>
      <c r="D179" s="17" t="s">
        <v>39</v>
      </c>
      <c r="E179" s="18">
        <v>834528</v>
      </c>
      <c r="F179" s="18">
        <v>295880</v>
      </c>
      <c r="G179" s="18">
        <v>419370</v>
      </c>
      <c r="H179" s="18">
        <v>1014697</v>
      </c>
      <c r="I179" s="18">
        <v>1034949</v>
      </c>
      <c r="J179" s="66">
        <f t="shared" si="58"/>
        <v>1.9958667464277546E-2</v>
      </c>
      <c r="K179" s="18">
        <f t="shared" si="59"/>
        <v>20252</v>
      </c>
      <c r="L179" s="66">
        <f t="shared" si="60"/>
        <v>0.24016090532612444</v>
      </c>
      <c r="M179" s="18">
        <f t="shared" si="61"/>
        <v>200421</v>
      </c>
      <c r="N179" s="66">
        <f t="shared" si="71"/>
        <v>2.9989895949637441E-2</v>
      </c>
    </row>
    <row r="180" spans="2:14" x14ac:dyDescent="0.25">
      <c r="B180" s="267"/>
      <c r="C180" s="270"/>
      <c r="D180" s="17" t="s">
        <v>40</v>
      </c>
      <c r="E180" s="18">
        <v>5492551</v>
      </c>
      <c r="F180" s="18">
        <v>1546641</v>
      </c>
      <c r="G180" s="18">
        <v>1967362</v>
      </c>
      <c r="H180" s="18">
        <v>4352393</v>
      </c>
      <c r="I180" s="18">
        <v>5123327</v>
      </c>
      <c r="J180" s="66">
        <f t="shared" si="58"/>
        <v>0.17712876571577985</v>
      </c>
      <c r="K180" s="18">
        <f t="shared" si="59"/>
        <v>770934</v>
      </c>
      <c r="L180" s="66">
        <f t="shared" si="60"/>
        <v>-6.7222680317397199E-2</v>
      </c>
      <c r="M180" s="18">
        <f t="shared" si="61"/>
        <v>-369224</v>
      </c>
      <c r="N180" s="66">
        <f t="shared" si="71"/>
        <v>0.14845953148026439</v>
      </c>
    </row>
    <row r="181" spans="2:14" x14ac:dyDescent="0.25">
      <c r="B181" s="267"/>
      <c r="C181" s="270"/>
      <c r="D181" s="17" t="s">
        <v>41</v>
      </c>
      <c r="E181" s="18">
        <v>136126</v>
      </c>
      <c r="F181" s="18">
        <v>59047</v>
      </c>
      <c r="G181" s="18">
        <v>83402</v>
      </c>
      <c r="H181" s="18">
        <v>137757</v>
      </c>
      <c r="I181" s="18">
        <v>148334</v>
      </c>
      <c r="J181" s="66">
        <f t="shared" si="58"/>
        <v>7.6780127325653202E-2</v>
      </c>
      <c r="K181" s="18">
        <f t="shared" si="59"/>
        <v>10577</v>
      </c>
      <c r="L181" s="66">
        <f t="shared" si="60"/>
        <v>8.9681618500506932E-2</v>
      </c>
      <c r="M181" s="18">
        <f t="shared" si="61"/>
        <v>12208</v>
      </c>
      <c r="N181" s="66">
        <f t="shared" si="71"/>
        <v>4.2982999411502595E-3</v>
      </c>
    </row>
    <row r="182" spans="2:14" x14ac:dyDescent="0.25">
      <c r="B182" s="267"/>
      <c r="C182" s="270"/>
      <c r="D182" s="17" t="s">
        <v>42</v>
      </c>
      <c r="E182" s="18">
        <v>1055815</v>
      </c>
      <c r="F182" s="18">
        <v>442013</v>
      </c>
      <c r="G182" s="18">
        <v>749212</v>
      </c>
      <c r="H182" s="18">
        <v>1316064</v>
      </c>
      <c r="I182" s="18">
        <v>1447168</v>
      </c>
      <c r="J182" s="66">
        <f t="shared" si="58"/>
        <v>9.9618255647141885E-2</v>
      </c>
      <c r="K182" s="18">
        <f t="shared" si="59"/>
        <v>131104</v>
      </c>
      <c r="L182" s="66">
        <f t="shared" si="60"/>
        <v>0.37066436828421656</v>
      </c>
      <c r="M182" s="18">
        <f t="shared" si="61"/>
        <v>391353</v>
      </c>
      <c r="N182" s="66">
        <f t="shared" si="71"/>
        <v>4.1934837119167144E-2</v>
      </c>
    </row>
    <row r="183" spans="2:14" x14ac:dyDescent="0.25">
      <c r="B183" s="267"/>
      <c r="C183" s="270"/>
      <c r="D183" s="17" t="s">
        <v>43</v>
      </c>
      <c r="E183" s="18">
        <v>503437</v>
      </c>
      <c r="F183" s="18">
        <v>216673</v>
      </c>
      <c r="G183" s="18">
        <v>359169</v>
      </c>
      <c r="H183" s="18">
        <v>543499</v>
      </c>
      <c r="I183" s="18">
        <v>576462</v>
      </c>
      <c r="J183" s="66">
        <f t="shared" si="58"/>
        <v>6.0649605611049928E-2</v>
      </c>
      <c r="K183" s="18">
        <f t="shared" si="59"/>
        <v>32963</v>
      </c>
      <c r="L183" s="66">
        <f t="shared" si="60"/>
        <v>0.14505290632194301</v>
      </c>
      <c r="M183" s="18">
        <f t="shared" si="61"/>
        <v>73025</v>
      </c>
      <c r="N183" s="66">
        <f t="shared" si="71"/>
        <v>1.6704238951793661E-2</v>
      </c>
    </row>
    <row r="184" spans="2:14" x14ac:dyDescent="0.25">
      <c r="B184" s="267"/>
      <c r="C184" s="270"/>
      <c r="D184" s="17" t="s">
        <v>44</v>
      </c>
      <c r="E184" s="18">
        <v>1856756</v>
      </c>
      <c r="F184" s="18">
        <v>610766</v>
      </c>
      <c r="G184" s="18">
        <v>774989</v>
      </c>
      <c r="H184" s="18">
        <v>1753117</v>
      </c>
      <c r="I184" s="18">
        <v>1886738</v>
      </c>
      <c r="J184" s="20">
        <f t="shared" si="58"/>
        <v>7.6219100037247856E-2</v>
      </c>
      <c r="K184" s="18">
        <f t="shared" si="59"/>
        <v>133621</v>
      </c>
      <c r="L184" s="20">
        <f t="shared" si="60"/>
        <v>1.6147517498260378E-2</v>
      </c>
      <c r="M184" s="18">
        <f t="shared" si="61"/>
        <v>29982</v>
      </c>
      <c r="N184" s="20">
        <f t="shared" si="71"/>
        <v>5.4672332940296622E-2</v>
      </c>
    </row>
    <row r="185" spans="2:14" x14ac:dyDescent="0.25">
      <c r="B185" s="267"/>
      <c r="C185" s="271"/>
      <c r="D185" s="21" t="s">
        <v>45</v>
      </c>
      <c r="E185" s="67">
        <v>721244</v>
      </c>
      <c r="F185" s="67">
        <v>235241</v>
      </c>
      <c r="G185" s="67">
        <v>320278</v>
      </c>
      <c r="H185" s="67">
        <v>622441</v>
      </c>
      <c r="I185" s="67">
        <v>781085</v>
      </c>
      <c r="J185" s="44">
        <f t="shared" si="58"/>
        <v>0.25487395592513984</v>
      </c>
      <c r="K185" s="67">
        <f t="shared" si="59"/>
        <v>158644</v>
      </c>
      <c r="L185" s="44">
        <f t="shared" si="60"/>
        <v>8.2969147750275862E-2</v>
      </c>
      <c r="M185" s="67">
        <f t="shared" si="61"/>
        <v>59841</v>
      </c>
      <c r="N185" s="44">
        <f t="shared" si="71"/>
        <v>2.2633634969281155E-2</v>
      </c>
    </row>
    <row r="186" spans="2:14" x14ac:dyDescent="0.25">
      <c r="B186" s="267"/>
      <c r="C186" s="272" t="s">
        <v>19</v>
      </c>
      <c r="D186" s="61" t="s">
        <v>35</v>
      </c>
      <c r="E186" s="71">
        <f t="shared" ref="E186:I187" si="72">E175/E153</f>
        <v>7.0442412853950467</v>
      </c>
      <c r="F186" s="71">
        <f t="shared" si="72"/>
        <v>6.5442824807720932</v>
      </c>
      <c r="G186" s="71">
        <f t="shared" si="72"/>
        <v>5.9532216226677823</v>
      </c>
      <c r="H186" s="71">
        <f t="shared" si="72"/>
        <v>6.6010991064347921</v>
      </c>
      <c r="I186" s="71">
        <f t="shared" si="72"/>
        <v>6.6508395860551373</v>
      </c>
      <c r="J186" s="63">
        <f t="shared" si="58"/>
        <v>7.5351814627140357E-3</v>
      </c>
      <c r="K186" s="71">
        <f t="shared" ref="K186:K187" si="73">(I186-H186)</f>
        <v>4.9740479620345113E-2</v>
      </c>
      <c r="L186" s="63">
        <f t="shared" si="60"/>
        <v>-5.5847277712584353E-2</v>
      </c>
      <c r="M186" s="71">
        <f t="shared" ref="M186:M187" si="74">(I186-E186)</f>
        <v>-0.39340169933990943</v>
      </c>
      <c r="N186" s="63"/>
    </row>
    <row r="187" spans="2:14" x14ac:dyDescent="0.25">
      <c r="B187" s="267"/>
      <c r="C187" s="273"/>
      <c r="D187" s="24" t="s">
        <v>36</v>
      </c>
      <c r="E187" s="35">
        <f t="shared" si="72"/>
        <v>7.4350901875799549</v>
      </c>
      <c r="F187" s="35">
        <f t="shared" si="72"/>
        <v>7.1048165891222386</v>
      </c>
      <c r="G187" s="35">
        <f t="shared" si="72"/>
        <v>6.5418610854156141</v>
      </c>
      <c r="H187" s="35">
        <f t="shared" si="72"/>
        <v>7.1895473603752658</v>
      </c>
      <c r="I187" s="35">
        <f t="shared" si="72"/>
        <v>7.1971014630901768</v>
      </c>
      <c r="J187" s="78">
        <f t="shared" si="58"/>
        <v>1.0507063012819007E-3</v>
      </c>
      <c r="K187" s="35">
        <f t="shared" si="73"/>
        <v>7.5541027149110818E-3</v>
      </c>
      <c r="L187" s="78">
        <f t="shared" si="60"/>
        <v>-3.2008855102703349E-2</v>
      </c>
      <c r="M187" s="35">
        <f t="shared" si="74"/>
        <v>-0.23798872448977804</v>
      </c>
      <c r="N187" s="36"/>
    </row>
    <row r="188" spans="2:14" x14ac:dyDescent="0.25">
      <c r="B188" s="267"/>
      <c r="C188" s="273"/>
      <c r="D188" s="4" t="s">
        <v>37</v>
      </c>
      <c r="E188" s="39">
        <f>E177/E155</f>
        <v>7.7678094151888821</v>
      </c>
      <c r="F188" s="39">
        <f>F177/F155</f>
        <v>7.6155004062928775</v>
      </c>
      <c r="G188" s="39">
        <f>G177/G155</f>
        <v>6.8402382490482632</v>
      </c>
      <c r="H188" s="39">
        <f>H177/H155</f>
        <v>7.1290659289847085</v>
      </c>
      <c r="I188" s="39">
        <f>I177/I155</f>
        <v>7.378386609473794</v>
      </c>
      <c r="J188" s="79">
        <f t="shared" si="58"/>
        <v>3.4972418963811203E-2</v>
      </c>
      <c r="K188" s="39">
        <f>(I188-H188)</f>
        <v>0.24932068048908551</v>
      </c>
      <c r="L188" s="79">
        <f t="shared" si="60"/>
        <v>-5.0132899109705975E-2</v>
      </c>
      <c r="M188" s="39">
        <f>(I188-E188)</f>
        <v>-0.38942280571508814</v>
      </c>
      <c r="N188" s="73"/>
    </row>
    <row r="189" spans="2:14" x14ac:dyDescent="0.25">
      <c r="B189" s="267"/>
      <c r="C189" s="273"/>
      <c r="D189" s="4" t="s">
        <v>38</v>
      </c>
      <c r="E189" s="39">
        <f t="shared" ref="E189:I196" si="75">E178/E156</f>
        <v>5.2086919868666248</v>
      </c>
      <c r="F189" s="39">
        <f t="shared" si="75"/>
        <v>5.1670228765930499</v>
      </c>
      <c r="G189" s="39">
        <f t="shared" si="75"/>
        <v>4.8986657407866669</v>
      </c>
      <c r="H189" s="39">
        <f t="shared" si="75"/>
        <v>4.4591931339567168</v>
      </c>
      <c r="I189" s="39">
        <f t="shared" si="75"/>
        <v>3.5577336512527848</v>
      </c>
      <c r="J189" s="79">
        <f t="shared" si="58"/>
        <v>-0.20215753290417626</v>
      </c>
      <c r="K189" s="39">
        <f t="shared" ref="K189:K196" si="76">(I189-H189)</f>
        <v>-0.90145948270393195</v>
      </c>
      <c r="L189" s="79">
        <f t="shared" si="60"/>
        <v>-0.31696217395396442</v>
      </c>
      <c r="M189" s="39">
        <f t="shared" ref="M189:M196" si="77">(I189-E189)</f>
        <v>-1.65095833561384</v>
      </c>
      <c r="N189" s="73"/>
    </row>
    <row r="190" spans="2:14" x14ac:dyDescent="0.25">
      <c r="B190" s="267"/>
      <c r="C190" s="273"/>
      <c r="D190" s="4" t="s">
        <v>39</v>
      </c>
      <c r="E190" s="39">
        <f t="shared" si="75"/>
        <v>6.0858480521564111</v>
      </c>
      <c r="F190" s="39">
        <f t="shared" si="75"/>
        <v>5.3491945835517871</v>
      </c>
      <c r="G190" s="39">
        <f t="shared" si="75"/>
        <v>5.9650944469731453</v>
      </c>
      <c r="H190" s="39">
        <f t="shared" si="75"/>
        <v>6.2993357337968714</v>
      </c>
      <c r="I190" s="39">
        <f t="shared" si="75"/>
        <v>5.7549280737556785</v>
      </c>
      <c r="J190" s="79">
        <f t="shared" si="58"/>
        <v>-8.642302665666235E-2</v>
      </c>
      <c r="K190" s="39">
        <f t="shared" si="76"/>
        <v>-0.5444076600411929</v>
      </c>
      <c r="L190" s="79">
        <f t="shared" si="60"/>
        <v>-5.4375327080911418E-2</v>
      </c>
      <c r="M190" s="39">
        <f t="shared" si="77"/>
        <v>-0.33091997840073262</v>
      </c>
      <c r="N190" s="73"/>
    </row>
    <row r="191" spans="2:14" x14ac:dyDescent="0.25">
      <c r="B191" s="267"/>
      <c r="C191" s="273"/>
      <c r="D191" s="4" t="s">
        <v>40</v>
      </c>
      <c r="E191" s="39">
        <f t="shared" si="75"/>
        <v>6.9374830274806403</v>
      </c>
      <c r="F191" s="39">
        <f t="shared" si="75"/>
        <v>6.8485442911860428</v>
      </c>
      <c r="G191" s="39">
        <f t="shared" si="75"/>
        <v>5.5543189800228117</v>
      </c>
      <c r="H191" s="39">
        <f t="shared" si="75"/>
        <v>6.1281889542046537</v>
      </c>
      <c r="I191" s="39">
        <f t="shared" si="75"/>
        <v>6.4214324031645127</v>
      </c>
      <c r="J191" s="79">
        <f t="shared" si="58"/>
        <v>4.7851567755374136E-2</v>
      </c>
      <c r="K191" s="39">
        <f t="shared" si="76"/>
        <v>0.29324344895985899</v>
      </c>
      <c r="L191" s="79">
        <f t="shared" si="60"/>
        <v>-7.4385857561302338E-2</v>
      </c>
      <c r="M191" s="39">
        <f t="shared" si="77"/>
        <v>-0.51605062431612758</v>
      </c>
      <c r="N191" s="73"/>
    </row>
    <row r="192" spans="2:14" x14ac:dyDescent="0.25">
      <c r="B192" s="267"/>
      <c r="C192" s="273"/>
      <c r="D192" s="4" t="s">
        <v>41</v>
      </c>
      <c r="E192" s="39">
        <f t="shared" si="75"/>
        <v>2.4357363966575409</v>
      </c>
      <c r="F192" s="39">
        <f t="shared" si="75"/>
        <v>2.437843193922629</v>
      </c>
      <c r="G192" s="39">
        <f t="shared" si="75"/>
        <v>2.4937806482478173</v>
      </c>
      <c r="H192" s="39">
        <f t="shared" si="75"/>
        <v>2.6756725259784404</v>
      </c>
      <c r="I192" s="39">
        <f t="shared" si="75"/>
        <v>2.5505786061867015</v>
      </c>
      <c r="J192" s="79">
        <f t="shared" si="58"/>
        <v>-4.6752328088428774E-2</v>
      </c>
      <c r="K192" s="39">
        <f t="shared" si="76"/>
        <v>-0.12509391979173889</v>
      </c>
      <c r="L192" s="79">
        <f t="shared" si="60"/>
        <v>4.714886622655623E-2</v>
      </c>
      <c r="M192" s="39">
        <f t="shared" si="77"/>
        <v>0.11484220952916058</v>
      </c>
      <c r="N192" s="73"/>
    </row>
    <row r="193" spans="2:14" x14ac:dyDescent="0.25">
      <c r="B193" s="267"/>
      <c r="C193" s="273"/>
      <c r="D193" s="4" t="s">
        <v>42</v>
      </c>
      <c r="E193" s="39">
        <f t="shared" si="75"/>
        <v>7.3884367499177754</v>
      </c>
      <c r="F193" s="39">
        <f t="shared" si="75"/>
        <v>5.7058231246853497</v>
      </c>
      <c r="G193" s="39">
        <f t="shared" si="75"/>
        <v>6.9720730697289195</v>
      </c>
      <c r="H193" s="39">
        <f t="shared" si="75"/>
        <v>6.6176102336667117</v>
      </c>
      <c r="I193" s="39">
        <f t="shared" si="75"/>
        <v>5.729361648217651</v>
      </c>
      <c r="J193" s="79">
        <f t="shared" si="58"/>
        <v>-0.13422497761051977</v>
      </c>
      <c r="K193" s="39">
        <f t="shared" si="76"/>
        <v>-0.88824858544906071</v>
      </c>
      <c r="L193" s="79">
        <f t="shared" si="60"/>
        <v>-0.22455022054815421</v>
      </c>
      <c r="M193" s="39">
        <f t="shared" si="77"/>
        <v>-1.6590751017001244</v>
      </c>
      <c r="N193" s="73"/>
    </row>
    <row r="194" spans="2:14" x14ac:dyDescent="0.25">
      <c r="B194" s="267"/>
      <c r="C194" s="273"/>
      <c r="D194" s="4" t="s">
        <v>43</v>
      </c>
      <c r="E194" s="39">
        <f t="shared" si="75"/>
        <v>2.2840414672322664</v>
      </c>
      <c r="F194" s="39">
        <f t="shared" si="75"/>
        <v>2.0931353607171839</v>
      </c>
      <c r="G194" s="39">
        <f t="shared" si="75"/>
        <v>2.1866149593931499</v>
      </c>
      <c r="H194" s="39">
        <f t="shared" si="75"/>
        <v>2.3720011696365835</v>
      </c>
      <c r="I194" s="39">
        <f t="shared" si="75"/>
        <v>2.410875374829053</v>
      </c>
      <c r="J194" s="79">
        <f t="shared" si="58"/>
        <v>1.6388779942476006E-2</v>
      </c>
      <c r="K194" s="39">
        <f t="shared" si="76"/>
        <v>3.8874205192469535E-2</v>
      </c>
      <c r="L194" s="79">
        <f t="shared" si="60"/>
        <v>5.5530475000736379E-2</v>
      </c>
      <c r="M194" s="39">
        <f t="shared" si="77"/>
        <v>0.12683390759678659</v>
      </c>
      <c r="N194" s="73"/>
    </row>
    <row r="195" spans="2:14" x14ac:dyDescent="0.25">
      <c r="B195" s="267"/>
      <c r="C195" s="273"/>
      <c r="D195" s="4" t="s">
        <v>44</v>
      </c>
      <c r="E195" s="39">
        <f t="shared" si="75"/>
        <v>7.4203753436920517</v>
      </c>
      <c r="F195" s="39">
        <f t="shared" si="75"/>
        <v>6.3173322576307651</v>
      </c>
      <c r="G195" s="39">
        <f t="shared" si="75"/>
        <v>5.5219885141008653</v>
      </c>
      <c r="H195" s="39">
        <f t="shared" si="75"/>
        <v>6.81836284648623</v>
      </c>
      <c r="I195" s="39">
        <f t="shared" si="75"/>
        <v>6.7723569064660403</v>
      </c>
      <c r="J195" s="29">
        <f t="shared" si="58"/>
        <v>-6.7473587217345976E-3</v>
      </c>
      <c r="K195" s="39">
        <f t="shared" si="76"/>
        <v>-4.6005940020189762E-2</v>
      </c>
      <c r="L195" s="29">
        <f t="shared" si="60"/>
        <v>-8.732960358627706E-2</v>
      </c>
      <c r="M195" s="39">
        <f t="shared" si="77"/>
        <v>-0.64801843722601138</v>
      </c>
      <c r="N195" s="40"/>
    </row>
    <row r="196" spans="2:14" x14ac:dyDescent="0.25">
      <c r="B196" s="267"/>
      <c r="C196" s="274"/>
      <c r="D196" s="30" t="s">
        <v>45</v>
      </c>
      <c r="E196" s="75">
        <f t="shared" si="75"/>
        <v>5.7197554263781054</v>
      </c>
      <c r="F196" s="75">
        <f t="shared" si="75"/>
        <v>5.4171790443293037</v>
      </c>
      <c r="G196" s="75">
        <f t="shared" si="75"/>
        <v>4.4508400617018022</v>
      </c>
      <c r="H196" s="75">
        <f t="shared" si="75"/>
        <v>5.585586474869209</v>
      </c>
      <c r="I196" s="75">
        <f t="shared" si="75"/>
        <v>6.340078572704102</v>
      </c>
      <c r="J196" s="70">
        <f t="shared" si="58"/>
        <v>0.13507840246132075</v>
      </c>
      <c r="K196" s="75">
        <f t="shared" si="76"/>
        <v>0.75449209783489302</v>
      </c>
      <c r="L196" s="70">
        <f t="shared" si="60"/>
        <v>0.10845273968624936</v>
      </c>
      <c r="M196" s="75">
        <f t="shared" si="77"/>
        <v>0.62032314632599661</v>
      </c>
      <c r="N196" s="53"/>
    </row>
    <row r="197" spans="2:14" x14ac:dyDescent="0.25">
      <c r="B197" s="267"/>
      <c r="C197" s="275" t="s">
        <v>307</v>
      </c>
      <c r="D197" s="61" t="s">
        <v>35</v>
      </c>
      <c r="E197" s="63">
        <v>0.70566445218302065</v>
      </c>
      <c r="F197" s="63">
        <v>0.42151592636549812</v>
      </c>
      <c r="G197" s="63">
        <v>0.46071549284573426</v>
      </c>
      <c r="H197" s="63">
        <v>0.69548218463868861</v>
      </c>
      <c r="I197" s="63">
        <v>0.75317428421984389</v>
      </c>
      <c r="J197" s="63">
        <f t="shared" si="58"/>
        <v>8.2952663426061779E-2</v>
      </c>
      <c r="K197" s="71">
        <f>(I197-H197)*100</f>
        <v>5.7692099581155283</v>
      </c>
      <c r="L197" s="63">
        <f t="shared" ref="L197" si="78">I197/F197-1</f>
        <v>0.78682283897088978</v>
      </c>
      <c r="M197" s="71">
        <f t="shared" ref="M197" si="79">I197-F197</f>
        <v>0.33165835785434578</v>
      </c>
      <c r="N197" s="63"/>
    </row>
    <row r="198" spans="2:14" x14ac:dyDescent="0.25">
      <c r="B198" s="267"/>
      <c r="C198" s="276"/>
      <c r="D198" s="13" t="s">
        <v>36</v>
      </c>
      <c r="E198" s="16">
        <v>0.76972196158821105</v>
      </c>
      <c r="F198" s="16">
        <v>0.49563348888170433</v>
      </c>
      <c r="G198" s="16">
        <v>0.53007392392769836</v>
      </c>
      <c r="H198" s="16">
        <v>0.78235212112064911</v>
      </c>
      <c r="I198" s="16">
        <v>0.81120905005064936</v>
      </c>
      <c r="J198" s="16">
        <f t="shared" si="58"/>
        <v>3.6884835039068253E-2</v>
      </c>
      <c r="K198" s="42">
        <f t="shared" ref="K198" si="80">(I198-H198)*100</f>
        <v>2.8856928930000247</v>
      </c>
      <c r="L198" s="16">
        <f t="shared" si="60"/>
        <v>5.3898797920271857E-2</v>
      </c>
      <c r="M198" s="42">
        <f t="shared" ref="M198" si="81">(I198-E198)*100</f>
        <v>4.1487088462438315</v>
      </c>
      <c r="N198" s="16"/>
    </row>
    <row r="199" spans="2:14" x14ac:dyDescent="0.25">
      <c r="B199" s="267"/>
      <c r="C199" s="276"/>
      <c r="D199" s="17" t="s">
        <v>37</v>
      </c>
      <c r="E199" s="66">
        <v>0.67192823926387557</v>
      </c>
      <c r="F199" s="66">
        <v>0.41641203353334449</v>
      </c>
      <c r="G199" s="66">
        <v>0.38237984856351559</v>
      </c>
      <c r="H199" s="66">
        <v>0.63514820255836268</v>
      </c>
      <c r="I199" s="66">
        <v>0.71202240207954559</v>
      </c>
      <c r="J199" s="66">
        <f t="shared" si="58"/>
        <v>0.12103348354216448</v>
      </c>
      <c r="K199" s="43">
        <f>(I199-H199)*100</f>
        <v>7.6874199521182902</v>
      </c>
      <c r="L199" s="66">
        <f t="shared" si="60"/>
        <v>5.96703047628937E-2</v>
      </c>
      <c r="M199" s="43">
        <f>(I199-E199)*100</f>
        <v>4.0094162815670025</v>
      </c>
      <c r="N199" s="66"/>
    </row>
    <row r="200" spans="2:14" x14ac:dyDescent="0.25">
      <c r="B200" s="267"/>
      <c r="C200" s="276"/>
      <c r="D200" s="17" t="s">
        <v>38</v>
      </c>
      <c r="E200" s="66">
        <v>0.57076491108653105</v>
      </c>
      <c r="F200" s="66">
        <v>0.42174668708366447</v>
      </c>
      <c r="G200" s="66">
        <v>0.40408330264719122</v>
      </c>
      <c r="H200" s="66">
        <v>0.53778304538949095</v>
      </c>
      <c r="I200" s="66">
        <v>0.55454348826086564</v>
      </c>
      <c r="J200" s="66">
        <f t="shared" si="58"/>
        <v>3.1165807503722665E-2</v>
      </c>
      <c r="K200" s="43">
        <f t="shared" ref="K200:K207" si="82">(I200-H200)*100</f>
        <v>1.6760442871374681</v>
      </c>
      <c r="L200" s="66">
        <f t="shared" si="60"/>
        <v>-2.8420497670022637E-2</v>
      </c>
      <c r="M200" s="43">
        <f t="shared" ref="M200:M207" si="83">(I200-E200)*100</f>
        <v>-1.622142282566541</v>
      </c>
      <c r="N200" s="66"/>
    </row>
    <row r="201" spans="2:14" x14ac:dyDescent="0.25">
      <c r="B201" s="267"/>
      <c r="C201" s="276"/>
      <c r="D201" s="17" t="s">
        <v>39</v>
      </c>
      <c r="E201" s="66">
        <v>0.56176365655817706</v>
      </c>
      <c r="F201" s="66">
        <v>0.31148476369141237</v>
      </c>
      <c r="G201" s="66">
        <v>0.28621210694206145</v>
      </c>
      <c r="H201" s="66">
        <v>0.60938004840462912</v>
      </c>
      <c r="I201" s="66">
        <v>0.6452598187198163</v>
      </c>
      <c r="J201" s="66">
        <f t="shared" si="58"/>
        <v>5.8879135293518736E-2</v>
      </c>
      <c r="K201" s="43">
        <f t="shared" si="82"/>
        <v>3.5879770315187187</v>
      </c>
      <c r="L201" s="66">
        <f t="shared" si="60"/>
        <v>0.14863218933244093</v>
      </c>
      <c r="M201" s="43">
        <f t="shared" si="83"/>
        <v>8.3496162161639234</v>
      </c>
      <c r="N201" s="66"/>
    </row>
    <row r="202" spans="2:14" x14ac:dyDescent="0.25">
      <c r="B202" s="267"/>
      <c r="C202" s="276"/>
      <c r="D202" s="17" t="s">
        <v>40</v>
      </c>
      <c r="E202" s="66">
        <v>0.70518161483742259</v>
      </c>
      <c r="F202" s="66">
        <v>0.48948502261743165</v>
      </c>
      <c r="G202" s="66">
        <v>0.48615455783025679</v>
      </c>
      <c r="H202" s="66">
        <v>0.6493275173640638</v>
      </c>
      <c r="I202" s="66">
        <v>0.73071425433679682</v>
      </c>
      <c r="J202" s="66">
        <f t="shared" si="58"/>
        <v>0.12534003995875831</v>
      </c>
      <c r="K202" s="43">
        <f t="shared" si="82"/>
        <v>8.1386736972733011</v>
      </c>
      <c r="L202" s="66">
        <f t="shared" si="60"/>
        <v>3.6207182606796451E-2</v>
      </c>
      <c r="M202" s="43">
        <f t="shared" si="83"/>
        <v>2.5532639499374232</v>
      </c>
      <c r="N202" s="66"/>
    </row>
    <row r="203" spans="2:14" x14ac:dyDescent="0.25">
      <c r="B203" s="267"/>
      <c r="C203" s="276"/>
      <c r="D203" s="17" t="s">
        <v>41</v>
      </c>
      <c r="E203" s="66">
        <v>0.52295410715246138</v>
      </c>
      <c r="F203" s="66">
        <v>0.5147906295498732</v>
      </c>
      <c r="G203" s="66">
        <v>0.42945341263098274</v>
      </c>
      <c r="H203" s="66">
        <v>0.57741590694750078</v>
      </c>
      <c r="I203" s="66">
        <v>0.61259601883208059</v>
      </c>
      <c r="J203" s="66">
        <f t="shared" si="58"/>
        <v>6.0926814556528042E-2</v>
      </c>
      <c r="K203" s="43">
        <f t="shared" si="82"/>
        <v>3.5180111884579812</v>
      </c>
      <c r="L203" s="66">
        <f t="shared" si="60"/>
        <v>0.17141449020780919</v>
      </c>
      <c r="M203" s="43">
        <f t="shared" si="83"/>
        <v>8.9641911679619213</v>
      </c>
      <c r="N203" s="66"/>
    </row>
    <row r="204" spans="2:14" x14ac:dyDescent="0.25">
      <c r="B204" s="267"/>
      <c r="C204" s="276"/>
      <c r="D204" s="17" t="s">
        <v>42</v>
      </c>
      <c r="E204" s="66">
        <v>0.70135878861553691</v>
      </c>
      <c r="F204" s="66">
        <v>0.60407891607923314</v>
      </c>
      <c r="G204" s="66">
        <v>0.70336128458075009</v>
      </c>
      <c r="H204" s="66">
        <v>0.8015089072176752</v>
      </c>
      <c r="I204" s="66">
        <v>0.82779844332469787</v>
      </c>
      <c r="J204" s="66">
        <f t="shared" si="58"/>
        <v>3.2800054834428494E-2</v>
      </c>
      <c r="K204" s="43">
        <f t="shared" si="82"/>
        <v>2.6289536107022671</v>
      </c>
      <c r="L204" s="66">
        <f t="shared" si="60"/>
        <v>0.18027813547292881</v>
      </c>
      <c r="M204" s="43">
        <f t="shared" si="83"/>
        <v>12.643965470916097</v>
      </c>
      <c r="N204" s="66"/>
    </row>
    <row r="205" spans="2:14" x14ac:dyDescent="0.25">
      <c r="B205" s="267"/>
      <c r="C205" s="276"/>
      <c r="D205" s="17" t="s">
        <v>43</v>
      </c>
      <c r="E205" s="66">
        <v>0.51296533102376651</v>
      </c>
      <c r="F205" s="66">
        <v>0.43917828766012645</v>
      </c>
      <c r="G205" s="66">
        <v>0.43287194104141685</v>
      </c>
      <c r="H205" s="66">
        <v>0.55540181632567553</v>
      </c>
      <c r="I205" s="66">
        <v>0.56942335787332776</v>
      </c>
      <c r="J205" s="66">
        <f t="shared" si="58"/>
        <v>2.5245761060727734E-2</v>
      </c>
      <c r="K205" s="43">
        <f t="shared" si="82"/>
        <v>1.4021541547652228</v>
      </c>
      <c r="L205" s="66">
        <f t="shared" si="60"/>
        <v>0.11006207132338441</v>
      </c>
      <c r="M205" s="43">
        <f t="shared" si="83"/>
        <v>5.6458026849561254</v>
      </c>
      <c r="N205" s="66"/>
    </row>
    <row r="206" spans="2:14" x14ac:dyDescent="0.25">
      <c r="B206" s="267"/>
      <c r="C206" s="276"/>
      <c r="D206" s="17" t="s">
        <v>44</v>
      </c>
      <c r="E206" s="66">
        <v>0.73831679821858165</v>
      </c>
      <c r="F206" s="66">
        <v>0.49125694136118242</v>
      </c>
      <c r="G206" s="66">
        <v>0.48201408869433904</v>
      </c>
      <c r="H206" s="66">
        <v>0.74892677369097149</v>
      </c>
      <c r="I206" s="66">
        <v>0.81331329152256404</v>
      </c>
      <c r="J206" s="66">
        <f t="shared" si="58"/>
        <v>8.5971713248110149E-2</v>
      </c>
      <c r="K206" s="43">
        <f t="shared" si="82"/>
        <v>6.4386517831592549</v>
      </c>
      <c r="L206" s="66">
        <f t="shared" si="60"/>
        <v>0.10157766081570219</v>
      </c>
      <c r="M206" s="43">
        <f t="shared" si="83"/>
        <v>7.4996493303982392</v>
      </c>
      <c r="N206" s="20"/>
    </row>
    <row r="207" spans="2:14" x14ac:dyDescent="0.25">
      <c r="B207" s="267"/>
      <c r="C207" s="277"/>
      <c r="D207" s="21" t="s">
        <v>45</v>
      </c>
      <c r="E207" s="66">
        <v>0.58427290328329673</v>
      </c>
      <c r="F207" s="66">
        <v>0.36139382757206262</v>
      </c>
      <c r="G207" s="66">
        <v>0.30640431884692987</v>
      </c>
      <c r="H207" s="66">
        <v>0.53127749995092155</v>
      </c>
      <c r="I207" s="66">
        <v>0.69652045193105105</v>
      </c>
      <c r="J207" s="66">
        <f t="shared" si="58"/>
        <v>0.31102945634888424</v>
      </c>
      <c r="K207" s="43">
        <f t="shared" si="82"/>
        <v>16.52429519801295</v>
      </c>
      <c r="L207" s="66">
        <f t="shared" si="60"/>
        <v>0.19211493125384393</v>
      </c>
      <c r="M207" s="43">
        <f t="shared" si="83"/>
        <v>11.224754864775432</v>
      </c>
      <c r="N207" s="44"/>
    </row>
    <row r="208" spans="2:14" x14ac:dyDescent="0.25">
      <c r="B208" s="267"/>
      <c r="C208" s="278" t="s">
        <v>48</v>
      </c>
      <c r="D208" s="61" t="s">
        <v>35</v>
      </c>
      <c r="E208" s="62">
        <v>132144</v>
      </c>
      <c r="F208" s="62">
        <v>66601</v>
      </c>
      <c r="G208" s="62">
        <v>82456</v>
      </c>
      <c r="H208" s="62">
        <v>123696</v>
      </c>
      <c r="I208" s="62">
        <v>125536</v>
      </c>
      <c r="J208" s="63">
        <f t="shared" si="58"/>
        <v>1.48751778553875E-2</v>
      </c>
      <c r="K208" s="62">
        <f t="shared" ref="K208:K209" si="84">I208-H208</f>
        <v>1840</v>
      </c>
      <c r="L208" s="63">
        <f t="shared" si="60"/>
        <v>-5.0006054001695111E-2</v>
      </c>
      <c r="M208" s="62">
        <f t="shared" ref="M208:M209" si="85">I208-E208</f>
        <v>-6608</v>
      </c>
      <c r="N208" s="63">
        <f t="shared" ref="N208:N218" si="86">I208/$I$208</f>
        <v>1</v>
      </c>
    </row>
    <row r="209" spans="2:14" x14ac:dyDescent="0.25">
      <c r="B209" s="267"/>
      <c r="C209" s="273"/>
      <c r="D209" s="24" t="s">
        <v>36</v>
      </c>
      <c r="E209" s="25">
        <v>46648</v>
      </c>
      <c r="F209" s="25">
        <v>23742</v>
      </c>
      <c r="G209" s="25">
        <v>29697</v>
      </c>
      <c r="H209" s="25">
        <v>44233</v>
      </c>
      <c r="I209" s="25">
        <v>45902</v>
      </c>
      <c r="J209" s="34">
        <f t="shared" si="58"/>
        <v>3.7732010037754726E-2</v>
      </c>
      <c r="K209" s="25">
        <f t="shared" si="84"/>
        <v>1669</v>
      </c>
      <c r="L209" s="34">
        <f t="shared" si="60"/>
        <v>-1.5992111130166298E-2</v>
      </c>
      <c r="M209" s="25">
        <f t="shared" si="85"/>
        <v>-746</v>
      </c>
      <c r="N209" s="36">
        <f t="shared" si="86"/>
        <v>0.36564810094315575</v>
      </c>
    </row>
    <row r="210" spans="2:14" x14ac:dyDescent="0.25">
      <c r="B210" s="267"/>
      <c r="C210" s="273"/>
      <c r="D210" s="4" t="s">
        <v>37</v>
      </c>
      <c r="E210" s="27">
        <v>41159</v>
      </c>
      <c r="F210" s="27">
        <v>20336</v>
      </c>
      <c r="G210" s="27">
        <v>24064</v>
      </c>
      <c r="H210" s="27">
        <v>38225</v>
      </c>
      <c r="I210" s="27">
        <v>37475</v>
      </c>
      <c r="J210" s="72">
        <f t="shared" si="58"/>
        <v>-1.962066710268151E-2</v>
      </c>
      <c r="K210" s="27">
        <f>I210-H210</f>
        <v>-750</v>
      </c>
      <c r="L210" s="72">
        <f t="shared" si="60"/>
        <v>-8.950654777812872E-2</v>
      </c>
      <c r="M210" s="27">
        <f>I210-E210</f>
        <v>-3684</v>
      </c>
      <c r="N210" s="73">
        <f t="shared" si="86"/>
        <v>0.29851994646953861</v>
      </c>
    </row>
    <row r="211" spans="2:14" x14ac:dyDescent="0.25">
      <c r="B211" s="267"/>
      <c r="C211" s="273"/>
      <c r="D211" s="4" t="s">
        <v>38</v>
      </c>
      <c r="E211" s="27">
        <v>1127</v>
      </c>
      <c r="F211" s="27">
        <v>437</v>
      </c>
      <c r="G211" s="27">
        <v>669</v>
      </c>
      <c r="H211" s="27">
        <v>857</v>
      </c>
      <c r="I211" s="27">
        <v>900</v>
      </c>
      <c r="J211" s="72">
        <f t="shared" si="58"/>
        <v>5.0175029171528607E-2</v>
      </c>
      <c r="K211" s="27">
        <f t="shared" ref="K211:K218" si="87">I211-H211</f>
        <v>43</v>
      </c>
      <c r="L211" s="72">
        <f t="shared" si="60"/>
        <v>-0.20141969831410822</v>
      </c>
      <c r="M211" s="27">
        <f t="shared" ref="M211:M218" si="88">I211-E211</f>
        <v>-227</v>
      </c>
      <c r="N211" s="73">
        <f t="shared" si="86"/>
        <v>7.1692582207494261E-3</v>
      </c>
    </row>
    <row r="212" spans="2:14" x14ac:dyDescent="0.25">
      <c r="B212" s="267"/>
      <c r="C212" s="273"/>
      <c r="D212" s="4" t="s">
        <v>39</v>
      </c>
      <c r="E212" s="27">
        <v>4070</v>
      </c>
      <c r="F212" s="27">
        <v>2900</v>
      </c>
      <c r="G212" s="27">
        <v>4012</v>
      </c>
      <c r="H212" s="27">
        <v>4562</v>
      </c>
      <c r="I212" s="27">
        <v>4395</v>
      </c>
      <c r="J212" s="72">
        <f t="shared" si="58"/>
        <v>-3.6606751424813733E-2</v>
      </c>
      <c r="K212" s="27">
        <f t="shared" si="87"/>
        <v>-167</v>
      </c>
      <c r="L212" s="72">
        <f t="shared" si="60"/>
        <v>7.9852579852579764E-2</v>
      </c>
      <c r="M212" s="27">
        <f t="shared" si="88"/>
        <v>325</v>
      </c>
      <c r="N212" s="73">
        <f t="shared" si="86"/>
        <v>3.5009877644659702E-2</v>
      </c>
    </row>
    <row r="213" spans="2:14" x14ac:dyDescent="0.25">
      <c r="B213" s="267"/>
      <c r="C213" s="273"/>
      <c r="D213" s="4" t="s">
        <v>40</v>
      </c>
      <c r="E213" s="27">
        <v>21340</v>
      </c>
      <c r="F213" s="27">
        <v>9244</v>
      </c>
      <c r="G213" s="27">
        <v>11050</v>
      </c>
      <c r="H213" s="27">
        <v>18364</v>
      </c>
      <c r="I213" s="27">
        <v>19209</v>
      </c>
      <c r="J213" s="72">
        <f t="shared" si="58"/>
        <v>4.6013940318013535E-2</v>
      </c>
      <c r="K213" s="27">
        <f t="shared" si="87"/>
        <v>845</v>
      </c>
      <c r="L213" s="72">
        <f t="shared" si="60"/>
        <v>-9.9859418931583899E-2</v>
      </c>
      <c r="M213" s="27">
        <f t="shared" si="88"/>
        <v>-2131</v>
      </c>
      <c r="N213" s="73">
        <f t="shared" si="86"/>
        <v>0.15301586795819525</v>
      </c>
    </row>
    <row r="214" spans="2:14" x14ac:dyDescent="0.25">
      <c r="B214" s="267"/>
      <c r="C214" s="273"/>
      <c r="D214" s="4" t="s">
        <v>41</v>
      </c>
      <c r="E214" s="27">
        <v>713</v>
      </c>
      <c r="F214" s="27">
        <v>339</v>
      </c>
      <c r="G214" s="27">
        <v>532</v>
      </c>
      <c r="H214" s="27">
        <v>654</v>
      </c>
      <c r="I214" s="27">
        <v>663</v>
      </c>
      <c r="J214" s="72">
        <f t="shared" si="58"/>
        <v>1.3761467889908285E-2</v>
      </c>
      <c r="K214" s="27">
        <f t="shared" si="87"/>
        <v>9</v>
      </c>
      <c r="L214" s="72">
        <f t="shared" si="60"/>
        <v>-7.0126227208976211E-2</v>
      </c>
      <c r="M214" s="27">
        <f t="shared" si="88"/>
        <v>-50</v>
      </c>
      <c r="N214" s="73">
        <f t="shared" si="86"/>
        <v>5.2813535559520777E-3</v>
      </c>
    </row>
    <row r="215" spans="2:14" x14ac:dyDescent="0.25">
      <c r="B215" s="267"/>
      <c r="C215" s="273"/>
      <c r="D215" s="4" t="s">
        <v>42</v>
      </c>
      <c r="E215" s="27">
        <v>4124</v>
      </c>
      <c r="F215" s="27">
        <v>2132</v>
      </c>
      <c r="G215" s="27">
        <v>2908</v>
      </c>
      <c r="H215" s="27">
        <v>4497</v>
      </c>
      <c r="I215" s="27">
        <v>4790</v>
      </c>
      <c r="J215" s="72">
        <f t="shared" si="58"/>
        <v>6.5154547476095281E-2</v>
      </c>
      <c r="K215" s="27">
        <f t="shared" si="87"/>
        <v>293</v>
      </c>
      <c r="L215" s="72">
        <f t="shared" si="60"/>
        <v>0.16149369544131909</v>
      </c>
      <c r="M215" s="27">
        <f t="shared" si="88"/>
        <v>666</v>
      </c>
      <c r="N215" s="73">
        <f t="shared" si="86"/>
        <v>3.8156385419321946E-2</v>
      </c>
    </row>
    <row r="216" spans="2:14" x14ac:dyDescent="0.25">
      <c r="B216" s="267"/>
      <c r="C216" s="273"/>
      <c r="D216" s="4" t="s">
        <v>43</v>
      </c>
      <c r="E216" s="27">
        <v>2690</v>
      </c>
      <c r="F216" s="27">
        <v>1526</v>
      </c>
      <c r="G216" s="27">
        <v>2270</v>
      </c>
      <c r="H216" s="27">
        <v>2680</v>
      </c>
      <c r="I216" s="27">
        <v>2774</v>
      </c>
      <c r="J216" s="72">
        <f t="shared" si="58"/>
        <v>3.5074626865671643E-2</v>
      </c>
      <c r="K216" s="27">
        <f t="shared" si="87"/>
        <v>94</v>
      </c>
      <c r="L216" s="72">
        <f t="shared" si="60"/>
        <v>3.1226765799256428E-2</v>
      </c>
      <c r="M216" s="27">
        <f t="shared" si="88"/>
        <v>84</v>
      </c>
      <c r="N216" s="73">
        <f t="shared" si="86"/>
        <v>2.2097247004843234E-2</v>
      </c>
    </row>
    <row r="217" spans="2:14" x14ac:dyDescent="0.25">
      <c r="B217" s="267"/>
      <c r="C217" s="273"/>
      <c r="D217" s="4" t="s">
        <v>44</v>
      </c>
      <c r="E217" s="27">
        <v>6890</v>
      </c>
      <c r="F217" s="27">
        <v>3786</v>
      </c>
      <c r="G217" s="27">
        <v>4393</v>
      </c>
      <c r="H217" s="27">
        <v>6413</v>
      </c>
      <c r="I217" s="27">
        <v>6356</v>
      </c>
      <c r="J217" s="38">
        <f t="shared" si="58"/>
        <v>-8.8881958521752624E-3</v>
      </c>
      <c r="K217" s="27">
        <f t="shared" si="87"/>
        <v>-57</v>
      </c>
      <c r="L217" s="38">
        <f t="shared" si="60"/>
        <v>-7.7503628447024631E-2</v>
      </c>
      <c r="M217" s="27">
        <f t="shared" si="88"/>
        <v>-534</v>
      </c>
      <c r="N217" s="40">
        <f t="shared" si="86"/>
        <v>5.0630894723425947E-2</v>
      </c>
    </row>
    <row r="218" spans="2:14" x14ac:dyDescent="0.25">
      <c r="B218" s="268"/>
      <c r="C218" s="274"/>
      <c r="D218" s="30" t="s">
        <v>45</v>
      </c>
      <c r="E218" s="69">
        <v>3382</v>
      </c>
      <c r="F218" s="69">
        <v>2158</v>
      </c>
      <c r="G218" s="69">
        <v>2862</v>
      </c>
      <c r="H218" s="69">
        <v>3212</v>
      </c>
      <c r="I218" s="69">
        <v>3072</v>
      </c>
      <c r="J218" s="59">
        <f t="shared" si="58"/>
        <v>-4.3586550435865457E-2</v>
      </c>
      <c r="K218" s="69">
        <f t="shared" si="87"/>
        <v>-140</v>
      </c>
      <c r="L218" s="59">
        <f t="shared" si="60"/>
        <v>-9.1661738616203414E-2</v>
      </c>
      <c r="M218" s="69">
        <f t="shared" si="88"/>
        <v>-310</v>
      </c>
      <c r="N218" s="53">
        <f t="shared" si="86"/>
        <v>2.4471068060158044E-2</v>
      </c>
    </row>
    <row r="219" spans="2:14" x14ac:dyDescent="0.25">
      <c r="B219" s="262"/>
      <c r="C219" s="262"/>
      <c r="D219" s="262"/>
      <c r="E219" s="262"/>
      <c r="F219" s="262"/>
      <c r="G219" s="262"/>
      <c r="H219" s="262"/>
      <c r="I219" s="262"/>
      <c r="J219" s="262"/>
      <c r="K219" s="262"/>
      <c r="L219" s="262"/>
      <c r="M219" s="262"/>
      <c r="N219" s="45"/>
    </row>
    <row r="220" spans="2:14" ht="26.25" customHeight="1" x14ac:dyDescent="0.25">
      <c r="B220" s="263" t="s">
        <v>314</v>
      </c>
      <c r="C220" s="264"/>
      <c r="D220" s="264"/>
      <c r="E220" s="264"/>
      <c r="F220" s="264"/>
      <c r="G220" s="264"/>
      <c r="H220" s="264"/>
      <c r="I220" s="264"/>
      <c r="J220" s="264"/>
      <c r="K220" s="264"/>
      <c r="L220" s="264"/>
      <c r="M220" s="264"/>
    </row>
  </sheetData>
  <mergeCells count="30">
    <mergeCell ref="B7:B72"/>
    <mergeCell ref="C7:C17"/>
    <mergeCell ref="C18:C28"/>
    <mergeCell ref="C29:C39"/>
    <mergeCell ref="C40:C50"/>
    <mergeCell ref="C51:C61"/>
    <mergeCell ref="C62:C72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219:M219"/>
    <mergeCell ref="B220:M220"/>
    <mergeCell ref="B146:M146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147:M147"/>
    <mergeCell ref="B73:M73"/>
    <mergeCell ref="B74:M74"/>
    <mergeCell ref="B77:M77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23734-AF08-40B4-9F0F-3573B394EB57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5" t="s">
        <v>260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57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58</v>
      </c>
    </row>
    <row r="6" spans="1:16" ht="22.5" thickTop="1" thickBot="1" x14ac:dyDescent="0.3">
      <c r="B6" s="106" t="s">
        <v>26</v>
      </c>
      <c r="C6" s="287" t="s">
        <v>123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 t="s">
        <v>274</v>
      </c>
      <c r="F7" s="291"/>
      <c r="G7" s="292" t="s">
        <v>275</v>
      </c>
      <c r="H7" s="291"/>
      <c r="I7" s="292" t="s">
        <v>276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60</v>
      </c>
      <c r="D8" s="110" t="str">
        <f>CONCATENATE("var ",RIGHT(C7,2),"/",RIGHT(C7-1,2))</f>
        <v>var 19/18</v>
      </c>
      <c r="E8" s="111" t="s">
        <v>60</v>
      </c>
      <c r="F8" s="110" t="str">
        <f>CONCATENATE("var ",RIGHT(E7,2),"/",RIGHT(C7,2))</f>
        <v>var 20/19</v>
      </c>
      <c r="G8" s="111" t="s">
        <v>60</v>
      </c>
      <c r="H8" s="110" t="str">
        <f>CONCATENATE("var ",RIGHT(G7,2),"/",RIGHT(E7,2))</f>
        <v>var 21/20</v>
      </c>
      <c r="I8" s="111" t="s">
        <v>60</v>
      </c>
      <c r="J8" s="110" t="str">
        <f>CONCATENATE("var ",RIGHT(I7,2),"/",RIGHT(G7,2))</f>
        <v>var 22/21</v>
      </c>
      <c r="K8" s="111" t="s">
        <v>60</v>
      </c>
      <c r="L8" s="110" t="str">
        <f>CONCATENATE("var ",RIGHT(K7,2),"/",RIGHT(I7,2))</f>
        <v>var 23/22</v>
      </c>
      <c r="M8" s="111" t="s">
        <v>60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61</v>
      </c>
      <c r="B9" s="112" t="s">
        <v>62</v>
      </c>
      <c r="C9" s="113">
        <v>1109129</v>
      </c>
      <c r="D9" s="114">
        <v>4.8030894889719233E-2</v>
      </c>
      <c r="E9" s="113">
        <v>1154297</v>
      </c>
      <c r="F9" s="114">
        <f t="shared" ref="F9:L21" si="0">IFERROR(E9/C9-1,"-")</f>
        <v>4.0723847271147084E-2</v>
      </c>
      <c r="G9" s="113">
        <v>98412</v>
      </c>
      <c r="H9" s="114">
        <f t="shared" si="0"/>
        <v>-0.91474291278587749</v>
      </c>
      <c r="I9" s="113">
        <v>786358</v>
      </c>
      <c r="J9" s="114">
        <f t="shared" si="0"/>
        <v>6.9904686420355242</v>
      </c>
      <c r="K9" s="113">
        <v>1105557</v>
      </c>
      <c r="L9" s="114">
        <f t="shared" si="0"/>
        <v>0.40592071295771137</v>
      </c>
      <c r="M9" s="113">
        <v>1165181</v>
      </c>
      <c r="N9" s="114">
        <f t="shared" ref="N9:N13" si="1">IFERROR(M9/K9-1,"-")</f>
        <v>5.3931185818551164E-2</v>
      </c>
      <c r="O9" s="114">
        <f t="shared" ref="O9" si="2">IFERROR(M9/C9-1,"-")</f>
        <v>5.0536952870225305E-2</v>
      </c>
    </row>
    <row r="10" spans="1:16" x14ac:dyDescent="0.25">
      <c r="A10" s="1" t="s">
        <v>63</v>
      </c>
      <c r="B10" s="112" t="s">
        <v>64</v>
      </c>
      <c r="C10" s="113">
        <v>1015720</v>
      </c>
      <c r="D10" s="114">
        <v>5.6016363351951703E-3</v>
      </c>
      <c r="E10" s="113">
        <v>1115694</v>
      </c>
      <c r="F10" s="114">
        <f t="shared" si="0"/>
        <v>9.8426731776473764E-2</v>
      </c>
      <c r="G10" s="113">
        <v>103727</v>
      </c>
      <c r="H10" s="114">
        <f t="shared" si="0"/>
        <v>-0.90702916749574702</v>
      </c>
      <c r="I10" s="113">
        <v>912484</v>
      </c>
      <c r="J10" s="114">
        <f t="shared" si="0"/>
        <v>7.7969766791674306</v>
      </c>
      <c r="K10" s="113">
        <v>1077344</v>
      </c>
      <c r="L10" s="114">
        <f t="shared" si="0"/>
        <v>0.18067166109213972</v>
      </c>
      <c r="M10" s="113">
        <v>1114324</v>
      </c>
      <c r="N10" s="114">
        <f t="shared" si="1"/>
        <v>3.4325155196483159E-2</v>
      </c>
      <c r="O10" s="114">
        <f>IFERROR(M10/C10-1,"-")</f>
        <v>9.7077934863938786E-2</v>
      </c>
    </row>
    <row r="11" spans="1:16" x14ac:dyDescent="0.25">
      <c r="A11" s="1" t="s">
        <v>65</v>
      </c>
      <c r="B11" s="112" t="s">
        <v>66</v>
      </c>
      <c r="C11" s="113">
        <v>1118066</v>
      </c>
      <c r="D11" s="114">
        <v>4.0612193803045482E-2</v>
      </c>
      <c r="E11" s="113">
        <v>496315</v>
      </c>
      <c r="F11" s="114">
        <f t="shared" si="0"/>
        <v>-0.55609507846585093</v>
      </c>
      <c r="G11" s="113">
        <v>122878</v>
      </c>
      <c r="H11" s="114">
        <f t="shared" si="0"/>
        <v>-0.752419330465531</v>
      </c>
      <c r="I11" s="113">
        <v>1057048</v>
      </c>
      <c r="J11" s="114">
        <f t="shared" si="0"/>
        <v>7.6024186591578644</v>
      </c>
      <c r="K11" s="113">
        <v>1098201</v>
      </c>
      <c r="L11" s="114">
        <f t="shared" si="0"/>
        <v>3.8932006871968072E-2</v>
      </c>
      <c r="M11" s="113">
        <v>1198797</v>
      </c>
      <c r="N11" s="114">
        <f t="shared" si="1"/>
        <v>9.1600717901367812E-2</v>
      </c>
      <c r="O11" s="114">
        <f t="shared" ref="O11:O13" si="3">IFERROR(M11/C11-1,"-")</f>
        <v>7.2205934175621156E-2</v>
      </c>
    </row>
    <row r="12" spans="1:16" x14ac:dyDescent="0.25">
      <c r="A12" s="1" t="s">
        <v>67</v>
      </c>
      <c r="B12" s="112" t="s">
        <v>68</v>
      </c>
      <c r="C12" s="113">
        <v>1045451</v>
      </c>
      <c r="D12" s="114">
        <v>2.5187150777727485E-2</v>
      </c>
      <c r="E12" s="113">
        <v>0</v>
      </c>
      <c r="F12" s="114">
        <f t="shared" si="0"/>
        <v>-1</v>
      </c>
      <c r="G12" s="113">
        <v>154899</v>
      </c>
      <c r="H12" s="114" t="str">
        <f t="shared" si="0"/>
        <v>-</v>
      </c>
      <c r="I12" s="113">
        <v>1117075</v>
      </c>
      <c r="J12" s="114">
        <f t="shared" si="0"/>
        <v>6.2116346780805554</v>
      </c>
      <c r="K12" s="113">
        <v>1108018</v>
      </c>
      <c r="L12" s="114">
        <f t="shared" si="0"/>
        <v>-8.107781482890597E-3</v>
      </c>
      <c r="M12" s="113">
        <v>1093882</v>
      </c>
      <c r="N12" s="114">
        <f t="shared" si="1"/>
        <v>-1.2757915485127502E-2</v>
      </c>
      <c r="O12" s="114">
        <f t="shared" si="3"/>
        <v>4.6325461451564909E-2</v>
      </c>
    </row>
    <row r="13" spans="1:16" x14ac:dyDescent="0.25">
      <c r="A13" s="1" t="s">
        <v>69</v>
      </c>
      <c r="B13" s="112" t="s">
        <v>70</v>
      </c>
      <c r="C13" s="113">
        <v>983762</v>
      </c>
      <c r="D13" s="114">
        <v>4.0133050822369176E-2</v>
      </c>
      <c r="E13" s="113">
        <v>0</v>
      </c>
      <c r="F13" s="114">
        <f t="shared" si="0"/>
        <v>-1</v>
      </c>
      <c r="G13" s="113">
        <v>187306</v>
      </c>
      <c r="H13" s="114" t="str">
        <f t="shared" si="0"/>
        <v>-</v>
      </c>
      <c r="I13" s="113">
        <v>995707</v>
      </c>
      <c r="J13" s="114">
        <f t="shared" si="0"/>
        <v>4.3159375567253582</v>
      </c>
      <c r="K13" s="113">
        <v>1038688</v>
      </c>
      <c r="L13" s="114">
        <f t="shared" si="0"/>
        <v>4.3166312981630206E-2</v>
      </c>
      <c r="M13" s="113">
        <v>1088673</v>
      </c>
      <c r="N13" s="114">
        <f t="shared" si="1"/>
        <v>4.8123209279398615E-2</v>
      </c>
      <c r="O13" s="114">
        <f t="shared" si="3"/>
        <v>0.10664266357106689</v>
      </c>
    </row>
    <row r="14" spans="1:16" x14ac:dyDescent="0.25">
      <c r="A14" s="1" t="s">
        <v>71</v>
      </c>
      <c r="B14" s="112" t="s">
        <v>72</v>
      </c>
      <c r="C14" s="113">
        <v>1060003</v>
      </c>
      <c r="D14" s="114">
        <v>7.9954071517208902E-2</v>
      </c>
      <c r="E14" s="113">
        <v>0</v>
      </c>
      <c r="F14" s="114">
        <f t="shared" si="0"/>
        <v>-1</v>
      </c>
      <c r="G14" s="113">
        <v>274949</v>
      </c>
      <c r="H14" s="114" t="str">
        <f t="shared" si="0"/>
        <v>-</v>
      </c>
      <c r="I14" s="113">
        <v>1029864</v>
      </c>
      <c r="J14" s="114">
        <f t="shared" si="0"/>
        <v>2.7456546486803006</v>
      </c>
      <c r="K14" s="113">
        <v>1069466</v>
      </c>
      <c r="L14" s="114">
        <f t="shared" si="0"/>
        <v>3.8453621060644982E-2</v>
      </c>
      <c r="M14" s="113"/>
      <c r="N14" s="114"/>
      <c r="O14" s="114"/>
    </row>
    <row r="15" spans="1:16" x14ac:dyDescent="0.25">
      <c r="A15" s="1" t="s">
        <v>73</v>
      </c>
      <c r="B15" s="112" t="s">
        <v>74</v>
      </c>
      <c r="C15" s="113">
        <v>1183065</v>
      </c>
      <c r="D15" s="114">
        <v>2.1789787154657514E-2</v>
      </c>
      <c r="E15" s="113">
        <v>0</v>
      </c>
      <c r="F15" s="114">
        <f t="shared" si="0"/>
        <v>-1</v>
      </c>
      <c r="G15" s="113">
        <v>553215</v>
      </c>
      <c r="H15" s="114" t="str">
        <f t="shared" si="0"/>
        <v>-</v>
      </c>
      <c r="I15" s="113">
        <v>1179956</v>
      </c>
      <c r="J15" s="114">
        <f t="shared" si="0"/>
        <v>1.1329067360791014</v>
      </c>
      <c r="K15" s="113">
        <v>1205442</v>
      </c>
      <c r="L15" s="114">
        <f t="shared" si="0"/>
        <v>2.1599110475305938E-2</v>
      </c>
      <c r="M15" s="113"/>
      <c r="N15" s="114"/>
      <c r="O15" s="114"/>
    </row>
    <row r="16" spans="1:16" x14ac:dyDescent="0.25">
      <c r="A16" s="1" t="s">
        <v>75</v>
      </c>
      <c r="B16" s="112" t="s">
        <v>76</v>
      </c>
      <c r="C16" s="113">
        <v>1271850</v>
      </c>
      <c r="D16" s="114">
        <v>2.5039874079309632E-2</v>
      </c>
      <c r="E16" s="113">
        <v>285142</v>
      </c>
      <c r="F16" s="114">
        <f t="shared" si="0"/>
        <v>-0.77580532295475102</v>
      </c>
      <c r="G16" s="113">
        <v>796040</v>
      </c>
      <c r="H16" s="114">
        <f t="shared" si="0"/>
        <v>1.7917318388732633</v>
      </c>
      <c r="I16" s="113">
        <v>1241553</v>
      </c>
      <c r="J16" s="114">
        <f t="shared" si="0"/>
        <v>0.55966157479523648</v>
      </c>
      <c r="K16" s="113">
        <v>1271908</v>
      </c>
      <c r="L16" s="114">
        <f t="shared" si="0"/>
        <v>2.4449218035798692E-2</v>
      </c>
      <c r="M16" s="113"/>
      <c r="N16" s="114"/>
      <c r="O16" s="114"/>
    </row>
    <row r="17" spans="1:16" x14ac:dyDescent="0.25">
      <c r="A17" s="1" t="s">
        <v>77</v>
      </c>
      <c r="B17" s="112" t="s">
        <v>78</v>
      </c>
      <c r="C17" s="113">
        <v>1060717</v>
      </c>
      <c r="D17" s="114">
        <v>5.4685159837262187E-3</v>
      </c>
      <c r="E17" s="113">
        <v>176625</v>
      </c>
      <c r="F17" s="114">
        <f t="shared" si="0"/>
        <v>-0.83348527458313582</v>
      </c>
      <c r="G17" s="113">
        <v>762012</v>
      </c>
      <c r="H17" s="114">
        <f t="shared" si="0"/>
        <v>3.3142929936305734</v>
      </c>
      <c r="I17" s="113">
        <v>1013730</v>
      </c>
      <c r="J17" s="114">
        <f t="shared" si="0"/>
        <v>0.33033338057668393</v>
      </c>
      <c r="K17" s="113">
        <v>1102818</v>
      </c>
      <c r="L17" s="114">
        <f t="shared" si="0"/>
        <v>8.7881388535408833E-2</v>
      </c>
      <c r="M17" s="113"/>
      <c r="N17" s="114"/>
      <c r="O17" s="114"/>
    </row>
    <row r="18" spans="1:16" x14ac:dyDescent="0.25">
      <c r="A18" s="1" t="s">
        <v>79</v>
      </c>
      <c r="B18" s="112" t="s">
        <v>80</v>
      </c>
      <c r="C18" s="113">
        <v>1159119</v>
      </c>
      <c r="D18" s="114">
        <v>-1.943336003742524E-2</v>
      </c>
      <c r="E18" s="113">
        <v>137871</v>
      </c>
      <c r="F18" s="114">
        <f t="shared" si="0"/>
        <v>-0.88105535324673312</v>
      </c>
      <c r="G18" s="113">
        <v>953288</v>
      </c>
      <c r="H18" s="114">
        <f t="shared" si="0"/>
        <v>5.9143474697362031</v>
      </c>
      <c r="I18" s="113">
        <v>1125132</v>
      </c>
      <c r="J18" s="114">
        <f t="shared" si="0"/>
        <v>0.18026451607489036</v>
      </c>
      <c r="K18" s="113">
        <v>1207802</v>
      </c>
      <c r="L18" s="114">
        <f t="shared" si="0"/>
        <v>7.3475823281179409E-2</v>
      </c>
      <c r="M18" s="113"/>
      <c r="N18" s="114"/>
      <c r="O18" s="114"/>
    </row>
    <row r="19" spans="1:16" x14ac:dyDescent="0.25">
      <c r="A19" s="1" t="s">
        <v>81</v>
      </c>
      <c r="B19" s="112" t="s">
        <v>82</v>
      </c>
      <c r="C19" s="113">
        <v>1024497</v>
      </c>
      <c r="D19" s="114">
        <v>1.0568336616415985E-2</v>
      </c>
      <c r="E19" s="113">
        <v>156929</v>
      </c>
      <c r="F19" s="114">
        <f t="shared" si="0"/>
        <v>-0.84682336795520141</v>
      </c>
      <c r="G19" s="113">
        <v>927095</v>
      </c>
      <c r="H19" s="114">
        <f t="shared" si="0"/>
        <v>4.9077353452835357</v>
      </c>
      <c r="I19" s="113">
        <v>1064158</v>
      </c>
      <c r="J19" s="114">
        <f t="shared" si="0"/>
        <v>0.14784137547931975</v>
      </c>
      <c r="K19" s="113">
        <v>1149433</v>
      </c>
      <c r="L19" s="114">
        <f t="shared" si="0"/>
        <v>8.0133777127080696E-2</v>
      </c>
      <c r="M19" s="113"/>
      <c r="N19" s="114"/>
      <c r="O19" s="114"/>
    </row>
    <row r="20" spans="1:16" x14ac:dyDescent="0.25">
      <c r="A20" s="1" t="s">
        <v>83</v>
      </c>
      <c r="B20" s="112" t="s">
        <v>84</v>
      </c>
      <c r="C20" s="113">
        <v>1074566</v>
      </c>
      <c r="D20" s="114">
        <v>3.1620663403188587E-2</v>
      </c>
      <c r="E20" s="113">
        <v>196628</v>
      </c>
      <c r="F20" s="114">
        <f t="shared" si="0"/>
        <v>-0.81701635823206764</v>
      </c>
      <c r="G20" s="113">
        <v>829853</v>
      </c>
      <c r="H20" s="114">
        <f t="shared" si="0"/>
        <v>3.220421303171471</v>
      </c>
      <c r="I20" s="113">
        <v>1109322</v>
      </c>
      <c r="J20" s="114">
        <f t="shared" si="0"/>
        <v>0.33676928323450062</v>
      </c>
      <c r="K20" s="113">
        <v>1155840</v>
      </c>
      <c r="L20" s="114">
        <f t="shared" si="0"/>
        <v>4.1933721678647062E-2</v>
      </c>
      <c r="M20" s="113"/>
      <c r="N20" s="114"/>
      <c r="O20" s="114"/>
    </row>
    <row r="21" spans="1:16" ht="15.75" x14ac:dyDescent="0.25">
      <c r="A21" s="1"/>
      <c r="B21" s="115" t="s">
        <v>26</v>
      </c>
      <c r="C21" s="116">
        <v>13105945</v>
      </c>
      <c r="D21" s="117">
        <v>2.5427677352748645E-2</v>
      </c>
      <c r="E21" s="116">
        <v>3913809</v>
      </c>
      <c r="F21" s="117">
        <f t="shared" si="0"/>
        <v>-0.70137147683741996</v>
      </c>
      <c r="G21" s="116">
        <v>5763674</v>
      </c>
      <c r="H21" s="117">
        <f t="shared" si="0"/>
        <v>0.47265081152401667</v>
      </c>
      <c r="I21" s="116">
        <v>12632387</v>
      </c>
      <c r="J21" s="117">
        <f t="shared" si="0"/>
        <v>1.1917247575071039</v>
      </c>
      <c r="K21" s="116">
        <v>13590517</v>
      </c>
      <c r="L21" s="117">
        <f t="shared" si="0"/>
        <v>7.5847106330735325E-2</v>
      </c>
      <c r="M21" s="116">
        <v>5660857</v>
      </c>
      <c r="N21" s="117">
        <v>4.2936117121312956E-2</v>
      </c>
      <c r="O21" s="117">
        <v>7.3732845636524713E-2</v>
      </c>
    </row>
    <row r="22" spans="1:16" ht="6" customHeight="1" x14ac:dyDescent="0.25"/>
    <row r="23" spans="1:16" x14ac:dyDescent="0.25">
      <c r="B23" s="103" t="s">
        <v>30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5" t="s">
        <v>277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85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86</v>
      </c>
    </row>
    <row r="28" spans="1:16" ht="22.5" thickTop="1" thickBot="1" x14ac:dyDescent="0.3">
      <c r="B28" s="119" t="s">
        <v>87</v>
      </c>
      <c r="C28" s="287" t="s">
        <v>128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v>2019</v>
      </c>
      <c r="D29" s="291"/>
      <c r="E29" s="292" t="s">
        <v>274</v>
      </c>
      <c r="F29" s="291"/>
      <c r="G29" s="292" t="s">
        <v>275</v>
      </c>
      <c r="H29" s="291"/>
      <c r="I29" s="292" t="s">
        <v>276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60</v>
      </c>
      <c r="D30" s="110" t="str">
        <f>CONCATENATE("var ",RIGHT(C29,2),"/",RIGHT(C29-1,2))</f>
        <v>var 19/18</v>
      </c>
      <c r="E30" s="111" t="s">
        <v>60</v>
      </c>
      <c r="F30" s="110" t="str">
        <f>CONCATENATE("var ",RIGHT(E29,2),"/",RIGHT(C29,2))</f>
        <v>var 20/19</v>
      </c>
      <c r="G30" s="111" t="s">
        <v>60</v>
      </c>
      <c r="H30" s="110" t="str">
        <f>CONCATENATE("var ",RIGHT(G29,2),"/",RIGHT(E29,2))</f>
        <v>var 21/20</v>
      </c>
      <c r="I30" s="111" t="s">
        <v>60</v>
      </c>
      <c r="J30" s="110" t="str">
        <f>CONCATENATE("var ",RIGHT(I29,2),"/",RIGHT(G29,2))</f>
        <v>var 22/21</v>
      </c>
      <c r="K30" s="111" t="s">
        <v>60</v>
      </c>
      <c r="L30" s="110" t="str">
        <f>CONCATENATE("var ",RIGHT(K29,2),"/",RIGHT(I29,2))</f>
        <v>var 23/22</v>
      </c>
      <c r="M30" s="111" t="s">
        <v>60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16" x14ac:dyDescent="0.25">
      <c r="B31" s="112" t="s">
        <v>62</v>
      </c>
      <c r="C31" s="113">
        <v>856076</v>
      </c>
      <c r="D31" s="114">
        <v>6.5053303922556704E-2</v>
      </c>
      <c r="E31" s="113">
        <v>906100</v>
      </c>
      <c r="F31" s="114">
        <f t="shared" ref="F31:J43" si="4">IFERROR(E31/C31-1,"-")</f>
        <v>5.8434064265322272E-2</v>
      </c>
      <c r="G31" s="113">
        <v>76061</v>
      </c>
      <c r="H31" s="114">
        <f t="shared" si="4"/>
        <v>-0.91605672663061477</v>
      </c>
      <c r="I31" s="113">
        <v>648112</v>
      </c>
      <c r="J31" s="114">
        <f t="shared" si="4"/>
        <v>7.5209502898988969</v>
      </c>
      <c r="K31" s="113">
        <v>888772</v>
      </c>
      <c r="L31" s="114">
        <f t="shared" ref="L31:L43" si="5">IFERROR(K31/I31-1,"-")</f>
        <v>0.37132470930950201</v>
      </c>
      <c r="M31" s="113">
        <v>928991</v>
      </c>
      <c r="N31" s="114">
        <f t="shared" ref="N31:N35" si="6">IFERROR(M31/K31-1,"-")</f>
        <v>4.5252325680827044E-2</v>
      </c>
      <c r="O31" s="114">
        <f t="shared" ref="O31" si="7">IFERROR(M31/C31-1,"-")</f>
        <v>8.5173512632056081E-2</v>
      </c>
    </row>
    <row r="32" spans="1:16" x14ac:dyDescent="0.25">
      <c r="B32" s="112" t="s">
        <v>64</v>
      </c>
      <c r="C32" s="113">
        <v>779618</v>
      </c>
      <c r="D32" s="114">
        <v>1.077390614384921E-2</v>
      </c>
      <c r="E32" s="113">
        <v>871413</v>
      </c>
      <c r="F32" s="114">
        <f t="shared" si="4"/>
        <v>0.11774356159041988</v>
      </c>
      <c r="G32" s="113">
        <v>83867</v>
      </c>
      <c r="H32" s="114">
        <f t="shared" si="4"/>
        <v>-0.90375746058413176</v>
      </c>
      <c r="I32" s="113">
        <v>765644</v>
      </c>
      <c r="J32" s="114">
        <f t="shared" si="4"/>
        <v>8.1292641921137037</v>
      </c>
      <c r="K32" s="113">
        <v>857530</v>
      </c>
      <c r="L32" s="114">
        <f t="shared" si="5"/>
        <v>0.12001138910511933</v>
      </c>
      <c r="M32" s="113">
        <v>874198</v>
      </c>
      <c r="N32" s="114">
        <f t="shared" si="6"/>
        <v>1.9437220855247128E-2</v>
      </c>
      <c r="O32" s="114">
        <f>IFERROR(M32/C32-1,"-")</f>
        <v>0.12131582390350149</v>
      </c>
    </row>
    <row r="33" spans="2:16" x14ac:dyDescent="0.25">
      <c r="B33" s="112" t="s">
        <v>66</v>
      </c>
      <c r="C33" s="113">
        <v>868894</v>
      </c>
      <c r="D33" s="114">
        <v>7.1923887820398047E-2</v>
      </c>
      <c r="E33" s="113">
        <v>383942</v>
      </c>
      <c r="F33" s="114">
        <f t="shared" si="4"/>
        <v>-0.55812561716388887</v>
      </c>
      <c r="G33" s="113">
        <v>100959</v>
      </c>
      <c r="H33" s="114">
        <f t="shared" si="4"/>
        <v>-0.73704622052289148</v>
      </c>
      <c r="I33" s="113">
        <v>905647</v>
      </c>
      <c r="J33" s="114">
        <f t="shared" si="4"/>
        <v>7.9704434473400099</v>
      </c>
      <c r="K33" s="113">
        <v>882809</v>
      </c>
      <c r="L33" s="114">
        <f t="shared" si="5"/>
        <v>-2.5217330814323868E-2</v>
      </c>
      <c r="M33" s="113">
        <v>957437</v>
      </c>
      <c r="N33" s="114">
        <f t="shared" si="6"/>
        <v>8.4534706827864348E-2</v>
      </c>
      <c r="O33" s="114">
        <f t="shared" ref="O33:O35" si="8">IFERROR(M33/C33-1,"-")</f>
        <v>0.10190310900984478</v>
      </c>
    </row>
    <row r="34" spans="2:16" x14ac:dyDescent="0.25">
      <c r="B34" s="112" t="s">
        <v>68</v>
      </c>
      <c r="C34" s="113">
        <v>799151</v>
      </c>
      <c r="D34" s="114">
        <v>9.9344108986592072E-3</v>
      </c>
      <c r="E34" s="113">
        <v>0</v>
      </c>
      <c r="F34" s="114">
        <f t="shared" si="4"/>
        <v>-1</v>
      </c>
      <c r="G34" s="113">
        <v>123508</v>
      </c>
      <c r="H34" s="114" t="str">
        <f t="shared" si="4"/>
        <v>-</v>
      </c>
      <c r="I34" s="113">
        <v>937482</v>
      </c>
      <c r="J34" s="114">
        <f t="shared" si="4"/>
        <v>6.5904556789843571</v>
      </c>
      <c r="K34" s="113">
        <v>902599</v>
      </c>
      <c r="L34" s="114">
        <f t="shared" si="5"/>
        <v>-3.7209247750890184E-2</v>
      </c>
      <c r="M34" s="113">
        <v>891422</v>
      </c>
      <c r="N34" s="114">
        <f t="shared" si="6"/>
        <v>-1.2383129163670681E-2</v>
      </c>
      <c r="O34" s="114">
        <f t="shared" si="8"/>
        <v>0.11546128328688821</v>
      </c>
    </row>
    <row r="35" spans="2:16" x14ac:dyDescent="0.25">
      <c r="B35" s="112" t="s">
        <v>70</v>
      </c>
      <c r="C35" s="113">
        <v>772704</v>
      </c>
      <c r="D35" s="114">
        <v>4.2934616827778438E-2</v>
      </c>
      <c r="E35" s="113">
        <v>0</v>
      </c>
      <c r="F35" s="114">
        <f t="shared" si="4"/>
        <v>-1</v>
      </c>
      <c r="G35" s="113">
        <v>155069</v>
      </c>
      <c r="H35" s="114" t="str">
        <f t="shared" si="4"/>
        <v>-</v>
      </c>
      <c r="I35" s="113">
        <v>838796</v>
      </c>
      <c r="J35" s="114">
        <f t="shared" si="4"/>
        <v>4.4091791396088196</v>
      </c>
      <c r="K35" s="113">
        <v>859689</v>
      </c>
      <c r="L35" s="114">
        <f t="shared" si="5"/>
        <v>2.490832097434903E-2</v>
      </c>
      <c r="M35" s="113">
        <v>895119</v>
      </c>
      <c r="N35" s="114">
        <f t="shared" si="6"/>
        <v>4.1212578036941228E-2</v>
      </c>
      <c r="O35" s="114">
        <f t="shared" si="8"/>
        <v>0.15842418312833884</v>
      </c>
    </row>
    <row r="36" spans="2:16" x14ac:dyDescent="0.25">
      <c r="B36" s="112" t="s">
        <v>72</v>
      </c>
      <c r="C36" s="113">
        <v>805402</v>
      </c>
      <c r="D36" s="114">
        <v>7.2945169893664952E-2</v>
      </c>
      <c r="E36" s="113">
        <v>0</v>
      </c>
      <c r="F36" s="114">
        <f t="shared" si="4"/>
        <v>-1</v>
      </c>
      <c r="G36" s="113">
        <v>224555</v>
      </c>
      <c r="H36" s="114" t="str">
        <f t="shared" si="4"/>
        <v>-</v>
      </c>
      <c r="I36" s="113">
        <v>867296</v>
      </c>
      <c r="J36" s="114">
        <f t="shared" si="4"/>
        <v>2.8622876355458575</v>
      </c>
      <c r="K36" s="113">
        <v>877666</v>
      </c>
      <c r="L36" s="114">
        <f t="shared" si="5"/>
        <v>1.1956702210087489E-2</v>
      </c>
      <c r="M36" s="113"/>
      <c r="N36" s="114"/>
      <c r="O36" s="114"/>
    </row>
    <row r="37" spans="2:16" x14ac:dyDescent="0.25">
      <c r="B37" s="112" t="s">
        <v>74</v>
      </c>
      <c r="C37" s="113">
        <v>888075</v>
      </c>
      <c r="D37" s="114">
        <v>2.0808715682803625E-2</v>
      </c>
      <c r="E37" s="113">
        <v>0</v>
      </c>
      <c r="F37" s="114">
        <f t="shared" si="4"/>
        <v>-1</v>
      </c>
      <c r="G37" s="113">
        <v>471322</v>
      </c>
      <c r="H37" s="114" t="str">
        <f t="shared" si="4"/>
        <v>-</v>
      </c>
      <c r="I37" s="113">
        <v>975415</v>
      </c>
      <c r="J37" s="114">
        <f t="shared" si="4"/>
        <v>1.0695299604092319</v>
      </c>
      <c r="K37" s="113">
        <v>973051</v>
      </c>
      <c r="L37" s="114">
        <f t="shared" si="5"/>
        <v>-2.4235838079176286E-3</v>
      </c>
      <c r="M37" s="113"/>
      <c r="N37" s="114"/>
      <c r="O37" s="114"/>
    </row>
    <row r="38" spans="2:16" x14ac:dyDescent="0.25">
      <c r="B38" s="112" t="s">
        <v>76</v>
      </c>
      <c r="C38" s="113">
        <v>963606</v>
      </c>
      <c r="D38" s="114">
        <v>3.6312659906371003E-2</v>
      </c>
      <c r="E38" s="113">
        <v>230640</v>
      </c>
      <c r="F38" s="114">
        <f t="shared" si="4"/>
        <v>-0.7606490619610089</v>
      </c>
      <c r="G38" s="113">
        <v>677761</v>
      </c>
      <c r="H38" s="114">
        <f t="shared" si="4"/>
        <v>1.938609954908082</v>
      </c>
      <c r="I38" s="113">
        <v>1027589</v>
      </c>
      <c r="J38" s="114">
        <f t="shared" si="4"/>
        <v>0.51615244901963964</v>
      </c>
      <c r="K38" s="113">
        <v>1013397</v>
      </c>
      <c r="L38" s="114">
        <f t="shared" si="5"/>
        <v>-1.3810969171526799E-2</v>
      </c>
      <c r="M38" s="113"/>
      <c r="N38" s="114"/>
      <c r="O38" s="114"/>
    </row>
    <row r="39" spans="2:16" x14ac:dyDescent="0.25">
      <c r="B39" s="112" t="s">
        <v>78</v>
      </c>
      <c r="C39" s="113">
        <v>817454</v>
      </c>
      <c r="D39" s="114">
        <v>5.3609721229452845E-4</v>
      </c>
      <c r="E39" s="113">
        <v>133948</v>
      </c>
      <c r="F39" s="114">
        <f t="shared" si="4"/>
        <v>-0.83614001521798165</v>
      </c>
      <c r="G39" s="113">
        <v>659282</v>
      </c>
      <c r="H39" s="114">
        <f t="shared" si="4"/>
        <v>3.9219249260907221</v>
      </c>
      <c r="I39" s="113">
        <v>842331</v>
      </c>
      <c r="J39" s="114">
        <f t="shared" si="4"/>
        <v>0.27764901817431697</v>
      </c>
      <c r="K39" s="113">
        <v>901945</v>
      </c>
      <c r="L39" s="114">
        <f t="shared" si="5"/>
        <v>7.0772653505569716E-2</v>
      </c>
      <c r="M39" s="113"/>
      <c r="N39" s="114"/>
      <c r="O39" s="114"/>
    </row>
    <row r="40" spans="2:16" x14ac:dyDescent="0.25">
      <c r="B40" s="112" t="s">
        <v>80</v>
      </c>
      <c r="C40" s="113">
        <v>904906</v>
      </c>
      <c r="D40" s="114">
        <v>-1.1136524324743768E-2</v>
      </c>
      <c r="E40" s="113">
        <v>101792</v>
      </c>
      <c r="F40" s="114">
        <f t="shared" si="4"/>
        <v>-0.88751096799004536</v>
      </c>
      <c r="G40" s="113">
        <v>827285</v>
      </c>
      <c r="H40" s="114">
        <f t="shared" si="4"/>
        <v>7.1272103898145236</v>
      </c>
      <c r="I40" s="113">
        <v>941161</v>
      </c>
      <c r="J40" s="114">
        <f t="shared" si="4"/>
        <v>0.13765026562792748</v>
      </c>
      <c r="K40" s="113">
        <v>991862</v>
      </c>
      <c r="L40" s="114">
        <f t="shared" si="5"/>
        <v>5.3870697999598427E-2</v>
      </c>
      <c r="M40" s="113"/>
      <c r="N40" s="114"/>
      <c r="O40" s="114"/>
    </row>
    <row r="41" spans="2:16" x14ac:dyDescent="0.25">
      <c r="B41" s="112" t="s">
        <v>82</v>
      </c>
      <c r="C41" s="113">
        <v>793329</v>
      </c>
      <c r="D41" s="114">
        <v>3.9217268712699038E-4</v>
      </c>
      <c r="E41" s="113">
        <v>116956</v>
      </c>
      <c r="F41" s="114">
        <f t="shared" si="4"/>
        <v>-0.85257566532926443</v>
      </c>
      <c r="G41" s="113">
        <v>794749</v>
      </c>
      <c r="H41" s="114">
        <f t="shared" si="4"/>
        <v>5.7952819863880434</v>
      </c>
      <c r="I41" s="113">
        <v>871062</v>
      </c>
      <c r="J41" s="114">
        <f t="shared" si="4"/>
        <v>9.6021511194100295E-2</v>
      </c>
      <c r="K41" s="113">
        <v>915264</v>
      </c>
      <c r="L41" s="114">
        <f t="shared" si="5"/>
        <v>5.0744952712895364E-2</v>
      </c>
      <c r="M41" s="113"/>
      <c r="N41" s="114"/>
      <c r="O41" s="114"/>
    </row>
    <row r="42" spans="2:16" x14ac:dyDescent="0.25">
      <c r="B42" s="112" t="s">
        <v>84</v>
      </c>
      <c r="C42" s="113">
        <v>823014</v>
      </c>
      <c r="D42" s="114">
        <v>3.3267379437450062E-2</v>
      </c>
      <c r="E42" s="113">
        <v>156090</v>
      </c>
      <c r="F42" s="114">
        <f t="shared" si="4"/>
        <v>-0.81034344494747357</v>
      </c>
      <c r="G42" s="113">
        <v>703865</v>
      </c>
      <c r="H42" s="114">
        <f t="shared" si="4"/>
        <v>3.5093535780639371</v>
      </c>
      <c r="I42" s="113">
        <v>895820</v>
      </c>
      <c r="J42" s="114">
        <f t="shared" si="4"/>
        <v>0.27271564859738717</v>
      </c>
      <c r="K42" s="113">
        <v>916201</v>
      </c>
      <c r="L42" s="114">
        <f t="shared" si="5"/>
        <v>2.2751222343774469E-2</v>
      </c>
      <c r="M42" s="113"/>
      <c r="N42" s="114"/>
      <c r="O42" s="114"/>
    </row>
    <row r="43" spans="2:16" ht="15.75" x14ac:dyDescent="0.25">
      <c r="B43" s="115" t="s">
        <v>26</v>
      </c>
      <c r="C43" s="116">
        <v>10072229</v>
      </c>
      <c r="D43" s="117">
        <v>2.8830606156622585E-2</v>
      </c>
      <c r="E43" s="116">
        <v>3047683</v>
      </c>
      <c r="F43" s="117">
        <f t="shared" si="4"/>
        <v>-0.69741722512464721</v>
      </c>
      <c r="G43" s="116">
        <v>4898283</v>
      </c>
      <c r="H43" s="117">
        <f t="shared" si="4"/>
        <v>0.60721538296469801</v>
      </c>
      <c r="I43" s="116">
        <v>10516355</v>
      </c>
      <c r="J43" s="117">
        <f t="shared" si="4"/>
        <v>1.1469472057861907</v>
      </c>
      <c r="K43" s="116">
        <v>10980785</v>
      </c>
      <c r="L43" s="117">
        <f t="shared" si="5"/>
        <v>4.4162640002167963E-2</v>
      </c>
      <c r="M43" s="116">
        <v>4547167</v>
      </c>
      <c r="N43" s="117">
        <v>3.5471156230622691E-2</v>
      </c>
      <c r="O43" s="117">
        <v>0.11547420140549014</v>
      </c>
    </row>
    <row r="44" spans="2:16" ht="6" customHeight="1" x14ac:dyDescent="0.25"/>
    <row r="45" spans="2:16" x14ac:dyDescent="0.25">
      <c r="B45" s="103" t="s">
        <v>30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265" t="s">
        <v>278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89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90</v>
      </c>
    </row>
    <row r="50" spans="1:16" ht="22.5" thickTop="1" thickBot="1" x14ac:dyDescent="0.3">
      <c r="B50" s="107"/>
      <c r="C50" s="287" t="s">
        <v>140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v>2019</v>
      </c>
      <c r="D51" s="291"/>
      <c r="E51" s="292" t="s">
        <v>274</v>
      </c>
      <c r="F51" s="291"/>
      <c r="G51" s="292" t="s">
        <v>275</v>
      </c>
      <c r="H51" s="291"/>
      <c r="I51" s="292" t="s">
        <v>276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60</v>
      </c>
      <c r="D52" s="110" t="str">
        <f>CONCATENATE("var ",RIGHT(C51,2),"/",RIGHT(C51-1,2))</f>
        <v>var 19/18</v>
      </c>
      <c r="E52" s="111" t="s">
        <v>60</v>
      </c>
      <c r="F52" s="110" t="str">
        <f>CONCATENATE("var ",RIGHT(E51,2),"/",RIGHT(C51,2))</f>
        <v>var 20/19</v>
      </c>
      <c r="G52" s="111" t="s">
        <v>60</v>
      </c>
      <c r="H52" s="110" t="str">
        <f>CONCATENATE("var ",RIGHT(G51,2),"/",RIGHT(E51,2))</f>
        <v>var 21/20</v>
      </c>
      <c r="I52" s="111" t="s">
        <v>60</v>
      </c>
      <c r="J52" s="110" t="str">
        <f>CONCATENATE("var ",RIGHT(I51,2),"/",RIGHT(G51,2))</f>
        <v>var 22/21</v>
      </c>
      <c r="K52" s="111" t="s">
        <v>60</v>
      </c>
      <c r="L52" s="110" t="str">
        <f>CONCATENATE("var ",RIGHT(K51,2),"/",RIGHT(I51,2))</f>
        <v>var 23/22</v>
      </c>
      <c r="M52" s="111" t="s">
        <v>60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1:16" x14ac:dyDescent="0.25">
      <c r="A53" s="1"/>
      <c r="B53" s="112" t="s">
        <v>62</v>
      </c>
      <c r="C53" s="113">
        <v>707069</v>
      </c>
      <c r="D53" s="114">
        <v>8.217779655206181E-2</v>
      </c>
      <c r="E53" s="113">
        <v>780614</v>
      </c>
      <c r="F53" s="114">
        <f t="shared" ref="F53:J65" si="9">IFERROR(E53/C53-1,"-")</f>
        <v>0.10401389397640126</v>
      </c>
      <c r="G53" s="113">
        <v>66225</v>
      </c>
      <c r="H53" s="114">
        <f t="shared" si="9"/>
        <v>-0.91516293584281094</v>
      </c>
      <c r="I53" s="113">
        <v>578443</v>
      </c>
      <c r="J53" s="114">
        <f t="shared" si="9"/>
        <v>7.73451113627784</v>
      </c>
      <c r="K53" s="113">
        <v>769796</v>
      </c>
      <c r="L53" s="114">
        <f t="shared" ref="L53:L65" si="10">IFERROR(K53/I53-1,"-")</f>
        <v>0.3308070112353334</v>
      </c>
      <c r="M53" s="113">
        <v>831490</v>
      </c>
      <c r="N53" s="114">
        <f t="shared" ref="N53:N57" si="11">IFERROR(M53/K53-1,"-")</f>
        <v>8.0143310695301118E-2</v>
      </c>
      <c r="O53" s="114">
        <f t="shared" ref="O53" si="12">IFERROR(M53/C53-1,"-")</f>
        <v>0.17596726769240334</v>
      </c>
    </row>
    <row r="54" spans="1:16" x14ac:dyDescent="0.25">
      <c r="A54" s="1">
        <v>2</v>
      </c>
      <c r="B54" s="112" t="s">
        <v>64</v>
      </c>
      <c r="C54" s="113">
        <v>648824</v>
      </c>
      <c r="D54" s="114">
        <v>3.8666816078889665E-2</v>
      </c>
      <c r="E54" s="113">
        <v>747887</v>
      </c>
      <c r="F54" s="114">
        <f t="shared" si="9"/>
        <v>0.15268085027680844</v>
      </c>
      <c r="G54" s="113">
        <v>74502</v>
      </c>
      <c r="H54" s="114">
        <f t="shared" si="9"/>
        <v>-0.90038334668205222</v>
      </c>
      <c r="I54" s="113">
        <v>672985</v>
      </c>
      <c r="J54" s="114">
        <f t="shared" si="9"/>
        <v>8.0331132050146312</v>
      </c>
      <c r="K54" s="113">
        <v>750195</v>
      </c>
      <c r="L54" s="114">
        <f t="shared" si="10"/>
        <v>0.11472766852158656</v>
      </c>
      <c r="M54" s="113">
        <v>778455</v>
      </c>
      <c r="N54" s="114">
        <f t="shared" si="11"/>
        <v>3.7670205746505925E-2</v>
      </c>
      <c r="O54" s="114">
        <f>IFERROR(M54/C54-1,"-")</f>
        <v>0.19979378074793774</v>
      </c>
    </row>
    <row r="55" spans="1:16" x14ac:dyDescent="0.25">
      <c r="A55" s="1">
        <v>3</v>
      </c>
      <c r="B55" s="112" t="s">
        <v>66</v>
      </c>
      <c r="C55" s="113">
        <v>724718</v>
      </c>
      <c r="D55" s="114">
        <v>9.9518602749411045E-2</v>
      </c>
      <c r="E55" s="113">
        <v>324851</v>
      </c>
      <c r="F55" s="114">
        <f t="shared" si="9"/>
        <v>-0.5517553034421665</v>
      </c>
      <c r="G55" s="113">
        <v>94487</v>
      </c>
      <c r="H55" s="114">
        <f t="shared" si="9"/>
        <v>-0.70913741992482704</v>
      </c>
      <c r="I55" s="113">
        <v>799315</v>
      </c>
      <c r="J55" s="114">
        <f t="shared" si="9"/>
        <v>7.4595235323377818</v>
      </c>
      <c r="K55" s="113">
        <v>783877</v>
      </c>
      <c r="L55" s="114">
        <f t="shared" si="10"/>
        <v>-1.9314037644733273E-2</v>
      </c>
      <c r="M55" s="113">
        <v>859658</v>
      </c>
      <c r="N55" s="114">
        <f t="shared" si="11"/>
        <v>9.6674605837395511E-2</v>
      </c>
      <c r="O55" s="114">
        <f t="shared" ref="O55:O57" si="13">IFERROR(M55/C55-1,"-")</f>
        <v>0.186196561973071</v>
      </c>
    </row>
    <row r="56" spans="1:16" x14ac:dyDescent="0.25">
      <c r="A56" s="1">
        <v>4</v>
      </c>
      <c r="B56" s="112" t="s">
        <v>68</v>
      </c>
      <c r="C56" s="113">
        <v>661320</v>
      </c>
      <c r="D56" s="114">
        <v>1.3705223497384234E-2</v>
      </c>
      <c r="E56" s="113">
        <v>0</v>
      </c>
      <c r="F56" s="114">
        <f t="shared" si="9"/>
        <v>-1</v>
      </c>
      <c r="G56" s="113">
        <v>120142</v>
      </c>
      <c r="H56" s="114" t="str">
        <f t="shared" si="9"/>
        <v>-</v>
      </c>
      <c r="I56" s="113">
        <v>836000</v>
      </c>
      <c r="J56" s="114">
        <f t="shared" si="9"/>
        <v>5.9584325215162055</v>
      </c>
      <c r="K56" s="113">
        <v>807216</v>
      </c>
      <c r="L56" s="114">
        <f t="shared" si="10"/>
        <v>-3.4430622009569367E-2</v>
      </c>
      <c r="M56" s="113">
        <v>799218</v>
      </c>
      <c r="N56" s="114">
        <f t="shared" si="11"/>
        <v>-9.9081286793125667E-3</v>
      </c>
      <c r="O56" s="114">
        <f t="shared" si="13"/>
        <v>0.20851932498639081</v>
      </c>
    </row>
    <row r="57" spans="1:16" x14ac:dyDescent="0.25">
      <c r="A57" s="1">
        <v>5</v>
      </c>
      <c r="B57" s="112" t="s">
        <v>70</v>
      </c>
      <c r="C57" s="113">
        <v>639188</v>
      </c>
      <c r="D57" s="114">
        <v>3.4644738865462932E-2</v>
      </c>
      <c r="E57" s="113">
        <v>0</v>
      </c>
      <c r="F57" s="114">
        <f t="shared" si="9"/>
        <v>-1</v>
      </c>
      <c r="G57" s="113">
        <v>153471</v>
      </c>
      <c r="H57" s="114" t="str">
        <f t="shared" si="9"/>
        <v>-</v>
      </c>
      <c r="I57" s="113">
        <v>758829</v>
      </c>
      <c r="J57" s="114">
        <f t="shared" si="9"/>
        <v>3.944445530425944</v>
      </c>
      <c r="K57" s="113">
        <v>768623</v>
      </c>
      <c r="L57" s="114">
        <f t="shared" si="10"/>
        <v>1.2906728656917332E-2</v>
      </c>
      <c r="M57" s="113">
        <v>810790</v>
      </c>
      <c r="N57" s="114">
        <f t="shared" si="11"/>
        <v>5.4860445237782329E-2</v>
      </c>
      <c r="O57" s="114">
        <f t="shared" si="13"/>
        <v>0.26846874471986326</v>
      </c>
    </row>
    <row r="58" spans="1:16" x14ac:dyDescent="0.25">
      <c r="A58" s="1">
        <v>6</v>
      </c>
      <c r="B58" s="112" t="s">
        <v>72</v>
      </c>
      <c r="C58" s="113">
        <v>662766</v>
      </c>
      <c r="D58" s="114">
        <v>7.5239824201924543E-2</v>
      </c>
      <c r="E58" s="113">
        <v>0</v>
      </c>
      <c r="F58" s="114">
        <f t="shared" si="9"/>
        <v>-1</v>
      </c>
      <c r="G58" s="113">
        <v>216578</v>
      </c>
      <c r="H58" s="114" t="str">
        <f t="shared" si="9"/>
        <v>-</v>
      </c>
      <c r="I58" s="113">
        <v>771983</v>
      </c>
      <c r="J58" s="114">
        <f t="shared" si="9"/>
        <v>2.5644571470786506</v>
      </c>
      <c r="K58" s="113">
        <v>782837</v>
      </c>
      <c r="L58" s="114">
        <f t="shared" si="10"/>
        <v>1.4059895101316888E-2</v>
      </c>
      <c r="M58" s="113"/>
      <c r="N58" s="114"/>
      <c r="O58" s="114"/>
    </row>
    <row r="59" spans="1:16" x14ac:dyDescent="0.25">
      <c r="A59" s="1">
        <v>7</v>
      </c>
      <c r="B59" s="112" t="s">
        <v>74</v>
      </c>
      <c r="C59" s="113">
        <v>734666</v>
      </c>
      <c r="D59" s="114">
        <v>4.8018202437928315E-2</v>
      </c>
      <c r="E59" s="113">
        <v>0</v>
      </c>
      <c r="F59" s="114">
        <f t="shared" si="9"/>
        <v>-1</v>
      </c>
      <c r="G59" s="113">
        <v>428769</v>
      </c>
      <c r="H59" s="114" t="str">
        <f t="shared" si="9"/>
        <v>-</v>
      </c>
      <c r="I59" s="113">
        <v>856910</v>
      </c>
      <c r="J59" s="114">
        <f t="shared" si="9"/>
        <v>0.99853534187406279</v>
      </c>
      <c r="K59" s="113">
        <v>861980</v>
      </c>
      <c r="L59" s="114">
        <f t="shared" si="10"/>
        <v>5.9166073449954393E-3</v>
      </c>
      <c r="M59" s="113"/>
      <c r="N59" s="114"/>
      <c r="O59" s="114"/>
    </row>
    <row r="60" spans="1:16" x14ac:dyDescent="0.25">
      <c r="A60" s="1">
        <v>8</v>
      </c>
      <c r="B60" s="112" t="s">
        <v>76</v>
      </c>
      <c r="C60" s="113">
        <v>803612</v>
      </c>
      <c r="D60" s="114">
        <v>7.0234060263026477E-2</v>
      </c>
      <c r="E60" s="113">
        <v>208352</v>
      </c>
      <c r="F60" s="114">
        <f t="shared" si="9"/>
        <v>-0.74073060133497259</v>
      </c>
      <c r="G60" s="113">
        <v>609870</v>
      </c>
      <c r="H60" s="114">
        <f t="shared" si="9"/>
        <v>1.9271137306097375</v>
      </c>
      <c r="I60" s="113">
        <v>899262</v>
      </c>
      <c r="J60" s="114">
        <f t="shared" si="9"/>
        <v>0.47451424073982973</v>
      </c>
      <c r="K60" s="113">
        <v>898641</v>
      </c>
      <c r="L60" s="114">
        <f t="shared" si="10"/>
        <v>-6.9056626433672275E-4</v>
      </c>
      <c r="M60" s="113"/>
      <c r="N60" s="114"/>
      <c r="O60" s="114"/>
    </row>
    <row r="61" spans="1:16" x14ac:dyDescent="0.25">
      <c r="A61" s="1">
        <v>9</v>
      </c>
      <c r="B61" s="112" t="s">
        <v>78</v>
      </c>
      <c r="C61" s="113">
        <v>693000</v>
      </c>
      <c r="D61" s="114">
        <v>3.188571530675155E-2</v>
      </c>
      <c r="E61" s="113">
        <v>128245</v>
      </c>
      <c r="F61" s="114">
        <f t="shared" si="9"/>
        <v>-0.81494227994227997</v>
      </c>
      <c r="G61" s="113">
        <v>592582</v>
      </c>
      <c r="H61" s="114">
        <f t="shared" si="9"/>
        <v>3.6207025615033723</v>
      </c>
      <c r="I61" s="113">
        <v>740905</v>
      </c>
      <c r="J61" s="114">
        <f t="shared" si="9"/>
        <v>0.25029953660421689</v>
      </c>
      <c r="K61" s="113">
        <v>804647</v>
      </c>
      <c r="L61" s="114">
        <f t="shared" si="10"/>
        <v>8.6032622266012604E-2</v>
      </c>
      <c r="M61" s="113"/>
      <c r="N61" s="114"/>
      <c r="O61" s="114"/>
    </row>
    <row r="62" spans="1:16" x14ac:dyDescent="0.25">
      <c r="A62" s="1">
        <v>10</v>
      </c>
      <c r="B62" s="112" t="s">
        <v>80</v>
      </c>
      <c r="C62" s="113">
        <v>761958</v>
      </c>
      <c r="D62" s="114">
        <v>1.1261186532231404E-2</v>
      </c>
      <c r="E62" s="113">
        <v>96621</v>
      </c>
      <c r="F62" s="114">
        <f t="shared" si="9"/>
        <v>-0.87319379808335895</v>
      </c>
      <c r="G62" s="113">
        <v>723435</v>
      </c>
      <c r="H62" s="114">
        <f t="shared" si="9"/>
        <v>6.4873474710466672</v>
      </c>
      <c r="I62" s="113">
        <v>827535</v>
      </c>
      <c r="J62" s="114">
        <f t="shared" si="9"/>
        <v>0.14389682556138417</v>
      </c>
      <c r="K62" s="113">
        <v>885886</v>
      </c>
      <c r="L62" s="114">
        <f t="shared" si="10"/>
        <v>7.0511821252273288E-2</v>
      </c>
      <c r="M62" s="113"/>
      <c r="N62" s="114"/>
      <c r="O62" s="114"/>
    </row>
    <row r="63" spans="1:16" x14ac:dyDescent="0.25">
      <c r="A63" s="1">
        <v>11</v>
      </c>
      <c r="B63" s="112" t="s">
        <v>82</v>
      </c>
      <c r="C63" s="113">
        <v>669122</v>
      </c>
      <c r="D63" s="114">
        <v>3.4703408177150896E-2</v>
      </c>
      <c r="E63" s="113">
        <v>110317</v>
      </c>
      <c r="F63" s="114">
        <f t="shared" si="9"/>
        <v>-0.83513170991239272</v>
      </c>
      <c r="G63" s="113">
        <v>693650</v>
      </c>
      <c r="H63" s="114">
        <f t="shared" si="9"/>
        <v>5.2877888267447446</v>
      </c>
      <c r="I63" s="113">
        <v>766204</v>
      </c>
      <c r="J63" s="114">
        <f t="shared" si="9"/>
        <v>0.10459741944784828</v>
      </c>
      <c r="K63" s="113">
        <v>815267</v>
      </c>
      <c r="L63" s="114">
        <f t="shared" si="10"/>
        <v>6.4033860434035805E-2</v>
      </c>
      <c r="M63" s="113"/>
      <c r="N63" s="114"/>
      <c r="O63" s="114"/>
    </row>
    <row r="64" spans="1:16" x14ac:dyDescent="0.25">
      <c r="A64" s="1">
        <v>12</v>
      </c>
      <c r="B64" s="112" t="s">
        <v>84</v>
      </c>
      <c r="C64" s="113">
        <v>702533</v>
      </c>
      <c r="D64" s="114">
        <v>9.0598473699570858E-2</v>
      </c>
      <c r="E64" s="113">
        <v>149128</v>
      </c>
      <c r="F64" s="114">
        <f t="shared" si="9"/>
        <v>-0.78772812095659561</v>
      </c>
      <c r="G64" s="113">
        <v>621131</v>
      </c>
      <c r="H64" s="114">
        <f t="shared" si="9"/>
        <v>3.1650863687570405</v>
      </c>
      <c r="I64" s="113">
        <v>780462</v>
      </c>
      <c r="J64" s="114">
        <f t="shared" si="9"/>
        <v>0.25651754621810863</v>
      </c>
      <c r="K64" s="113">
        <v>814267</v>
      </c>
      <c r="L64" s="114">
        <f t="shared" si="10"/>
        <v>4.3314088322045086E-2</v>
      </c>
      <c r="M64" s="113"/>
      <c r="N64" s="114"/>
      <c r="O64" s="114"/>
    </row>
    <row r="65" spans="1:16" ht="15.75" x14ac:dyDescent="0.25">
      <c r="B65" s="115" t="s">
        <v>26</v>
      </c>
      <c r="C65" s="116">
        <v>8408776</v>
      </c>
      <c r="D65" s="117">
        <v>5.2213266749362663E-2</v>
      </c>
      <c r="E65" s="116">
        <v>2681566</v>
      </c>
      <c r="F65" s="117">
        <f t="shared" si="9"/>
        <v>-0.68109912786355586</v>
      </c>
      <c r="G65" s="116">
        <v>4394842</v>
      </c>
      <c r="H65" s="117">
        <f t="shared" si="9"/>
        <v>0.63890875704718808</v>
      </c>
      <c r="I65" s="116">
        <v>9288833</v>
      </c>
      <c r="J65" s="117">
        <f t="shared" si="9"/>
        <v>1.113576096706093</v>
      </c>
      <c r="K65" s="116">
        <v>9743232</v>
      </c>
      <c r="L65" s="117">
        <f t="shared" si="10"/>
        <v>4.8918846963875939E-2</v>
      </c>
      <c r="M65" s="116">
        <v>4079611</v>
      </c>
      <c r="N65" s="117">
        <v>5.1525540459627539E-2</v>
      </c>
      <c r="O65" s="117">
        <v>0.20658604444268303</v>
      </c>
    </row>
    <row r="66" spans="1:16" ht="6" customHeight="1" x14ac:dyDescent="0.25"/>
    <row r="67" spans="1:16" x14ac:dyDescent="0.25">
      <c r="B67" s="103" t="s">
        <v>30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5" t="s">
        <v>279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92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93</v>
      </c>
    </row>
    <row r="72" spans="1:16" ht="22.5" thickTop="1" thickBot="1" x14ac:dyDescent="0.3">
      <c r="B72" s="107"/>
      <c r="C72" s="287" t="s">
        <v>53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v>2019</v>
      </c>
      <c r="D73" s="291"/>
      <c r="E73" s="292" t="s">
        <v>274</v>
      </c>
      <c r="F73" s="291"/>
      <c r="G73" s="292" t="s">
        <v>275</v>
      </c>
      <c r="H73" s="291"/>
      <c r="I73" s="292" t="s">
        <v>276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60</v>
      </c>
      <c r="D74" s="110" t="str">
        <f>CONCATENATE("var ",RIGHT(C73,2),"/",RIGHT(C73-1,2))</f>
        <v>var 19/18</v>
      </c>
      <c r="E74" s="111" t="s">
        <v>60</v>
      </c>
      <c r="F74" s="110" t="str">
        <f>CONCATENATE("var ",RIGHT(E73,2),"/",RIGHT(C73,2))</f>
        <v>var 20/19</v>
      </c>
      <c r="G74" s="111" t="s">
        <v>60</v>
      </c>
      <c r="H74" s="110" t="str">
        <f>CONCATENATE("var ",RIGHT(G73,2),"/",RIGHT(E73,2))</f>
        <v>var 21/20</v>
      </c>
      <c r="I74" s="111" t="s">
        <v>60</v>
      </c>
      <c r="J74" s="110" t="str">
        <f>CONCATENATE("var ",RIGHT(I73,2),"/",RIGHT(G73,2))</f>
        <v>var 22/21</v>
      </c>
      <c r="K74" s="111" t="s">
        <v>60</v>
      </c>
      <c r="L74" s="110" t="str">
        <f>CONCATENATE("var ",RIGHT(K73,2),"/",RIGHT(I73,2))</f>
        <v>var 23/22</v>
      </c>
      <c r="M74" s="111" t="s">
        <v>60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1:16" x14ac:dyDescent="0.25">
      <c r="A75" s="1">
        <v>1</v>
      </c>
      <c r="B75" s="112" t="s">
        <v>62</v>
      </c>
      <c r="C75" s="113">
        <v>149007</v>
      </c>
      <c r="D75" s="114">
        <v>-9.3344236791191859E-3</v>
      </c>
      <c r="E75" s="113">
        <v>125486</v>
      </c>
      <c r="F75" s="114">
        <f t="shared" ref="F75:J87" si="14">IFERROR(E75/C75-1,"-")</f>
        <v>-0.15785164455361156</v>
      </c>
      <c r="G75" s="113">
        <v>9836</v>
      </c>
      <c r="H75" s="114">
        <f t="shared" si="14"/>
        <v>-0.92161675406021393</v>
      </c>
      <c r="I75" s="113">
        <v>69669</v>
      </c>
      <c r="J75" s="114">
        <f t="shared" si="14"/>
        <v>6.0830622204148028</v>
      </c>
      <c r="K75" s="113">
        <v>118976</v>
      </c>
      <c r="L75" s="114">
        <f t="shared" ref="L75:L87" si="15">IFERROR(K75/I75-1,"-")</f>
        <v>0.70773227690938589</v>
      </c>
      <c r="M75" s="113">
        <v>97501</v>
      </c>
      <c r="N75" s="114">
        <f t="shared" ref="N75:N79" si="16">IFERROR(M75/K75-1,"-")</f>
        <v>-0.18049858795051099</v>
      </c>
      <c r="O75" s="114">
        <f t="shared" ref="O75" si="17">IFERROR(M75/C75-1,"-")</f>
        <v>-0.34566161321280209</v>
      </c>
    </row>
    <row r="76" spans="1:16" x14ac:dyDescent="0.25">
      <c r="A76" s="1">
        <v>2</v>
      </c>
      <c r="B76" s="112" t="s">
        <v>64</v>
      </c>
      <c r="C76" s="113">
        <v>130794</v>
      </c>
      <c r="D76" s="114">
        <v>-0.10804839127647681</v>
      </c>
      <c r="E76" s="113">
        <v>123526</v>
      </c>
      <c r="F76" s="114">
        <f t="shared" si="14"/>
        <v>-5.556829823998044E-2</v>
      </c>
      <c r="G76" s="113">
        <v>9365</v>
      </c>
      <c r="H76" s="114">
        <f t="shared" si="14"/>
        <v>-0.92418600132765572</v>
      </c>
      <c r="I76" s="113">
        <v>92659</v>
      </c>
      <c r="J76" s="114">
        <f t="shared" si="14"/>
        <v>8.8941804591564342</v>
      </c>
      <c r="K76" s="113">
        <v>107335</v>
      </c>
      <c r="L76" s="114">
        <f t="shared" si="15"/>
        <v>0.15838720469679135</v>
      </c>
      <c r="M76" s="113">
        <v>95743</v>
      </c>
      <c r="N76" s="114">
        <f t="shared" si="16"/>
        <v>-0.10799832300740675</v>
      </c>
      <c r="O76" s="114">
        <f>IFERROR(M76/C76-1,"-")</f>
        <v>-0.26798629906570637</v>
      </c>
    </row>
    <row r="77" spans="1:16" x14ac:dyDescent="0.25">
      <c r="A77" s="1">
        <v>3</v>
      </c>
      <c r="B77" s="112" t="s">
        <v>66</v>
      </c>
      <c r="C77" s="113">
        <v>144176</v>
      </c>
      <c r="D77" s="114">
        <v>-4.8154750115534384E-2</v>
      </c>
      <c r="E77" s="113">
        <v>59091</v>
      </c>
      <c r="F77" s="114">
        <f t="shared" si="14"/>
        <v>-0.59014676506492059</v>
      </c>
      <c r="G77" s="113">
        <v>6472</v>
      </c>
      <c r="H77" s="114">
        <f t="shared" si="14"/>
        <v>-0.89047401465536202</v>
      </c>
      <c r="I77" s="113">
        <v>106332</v>
      </c>
      <c r="J77" s="114">
        <f t="shared" si="14"/>
        <v>15.429542645241039</v>
      </c>
      <c r="K77" s="113">
        <v>98932</v>
      </c>
      <c r="L77" s="114">
        <f t="shared" si="15"/>
        <v>-6.9593349132904492E-2</v>
      </c>
      <c r="M77" s="113">
        <v>97779</v>
      </c>
      <c r="N77" s="114">
        <f t="shared" si="16"/>
        <v>-1.1654469736788853E-2</v>
      </c>
      <c r="O77" s="114">
        <f t="shared" ref="O77:O79" si="18">IFERROR(M77/C77-1,"-")</f>
        <v>-0.32180806791699035</v>
      </c>
    </row>
    <row r="78" spans="1:16" x14ac:dyDescent="0.25">
      <c r="A78" s="1">
        <v>4</v>
      </c>
      <c r="B78" s="112" t="s">
        <v>68</v>
      </c>
      <c r="C78" s="113">
        <v>137831</v>
      </c>
      <c r="D78" s="114">
        <v>-7.7747622578485664E-3</v>
      </c>
      <c r="E78" s="113">
        <v>0</v>
      </c>
      <c r="F78" s="114">
        <f t="shared" si="14"/>
        <v>-1</v>
      </c>
      <c r="G78" s="113">
        <v>3366</v>
      </c>
      <c r="H78" s="114" t="str">
        <f t="shared" si="14"/>
        <v>-</v>
      </c>
      <c r="I78" s="113">
        <v>101482</v>
      </c>
      <c r="J78" s="114">
        <f t="shared" si="14"/>
        <v>29.149138443256092</v>
      </c>
      <c r="K78" s="113">
        <v>95383</v>
      </c>
      <c r="L78" s="114">
        <f t="shared" si="15"/>
        <v>-6.0099327959638127E-2</v>
      </c>
      <c r="M78" s="113">
        <v>92204</v>
      </c>
      <c r="N78" s="114">
        <f t="shared" si="16"/>
        <v>-3.3328790245641282E-2</v>
      </c>
      <c r="O78" s="114">
        <f t="shared" si="18"/>
        <v>-0.33103583373841883</v>
      </c>
    </row>
    <row r="79" spans="1:16" x14ac:dyDescent="0.25">
      <c r="A79" s="1">
        <v>5</v>
      </c>
      <c r="B79" s="112" t="s">
        <v>70</v>
      </c>
      <c r="C79" s="113">
        <v>133516</v>
      </c>
      <c r="D79" s="114">
        <v>8.4534843106515378E-2</v>
      </c>
      <c r="E79" s="113">
        <v>0</v>
      </c>
      <c r="F79" s="114">
        <f t="shared" si="14"/>
        <v>-1</v>
      </c>
      <c r="G79" s="113">
        <v>1598</v>
      </c>
      <c r="H79" s="114" t="str">
        <f t="shared" si="14"/>
        <v>-</v>
      </c>
      <c r="I79" s="113">
        <v>79967</v>
      </c>
      <c r="J79" s="114">
        <f t="shared" si="14"/>
        <v>49.041927409261575</v>
      </c>
      <c r="K79" s="113">
        <v>91066</v>
      </c>
      <c r="L79" s="114">
        <f t="shared" si="15"/>
        <v>0.13879475283554465</v>
      </c>
      <c r="M79" s="113">
        <v>84329</v>
      </c>
      <c r="N79" s="114">
        <f t="shared" si="16"/>
        <v>-7.397931170799199E-2</v>
      </c>
      <c r="O79" s="114">
        <f t="shared" si="18"/>
        <v>-0.36839779502082148</v>
      </c>
    </row>
    <row r="80" spans="1:16" x14ac:dyDescent="0.25">
      <c r="A80" s="1">
        <v>6</v>
      </c>
      <c r="B80" s="112" t="s">
        <v>72</v>
      </c>
      <c r="C80" s="113">
        <v>142636</v>
      </c>
      <c r="D80" s="114">
        <v>6.2410153660516832E-2</v>
      </c>
      <c r="E80" s="113">
        <v>0</v>
      </c>
      <c r="F80" s="114">
        <f t="shared" si="14"/>
        <v>-1</v>
      </c>
      <c r="G80" s="113">
        <v>7977</v>
      </c>
      <c r="H80" s="114" t="str">
        <f t="shared" si="14"/>
        <v>-</v>
      </c>
      <c r="I80" s="113">
        <v>95313</v>
      </c>
      <c r="J80" s="114">
        <f t="shared" si="14"/>
        <v>10.948476871004138</v>
      </c>
      <c r="K80" s="113">
        <v>94829</v>
      </c>
      <c r="L80" s="114">
        <f t="shared" si="15"/>
        <v>-5.078006148164449E-3</v>
      </c>
      <c r="M80" s="113"/>
      <c r="N80" s="114"/>
      <c r="O80" s="114"/>
    </row>
    <row r="81" spans="1:16" x14ac:dyDescent="0.25">
      <c r="A81" s="1">
        <v>7</v>
      </c>
      <c r="B81" s="112" t="s">
        <v>74</v>
      </c>
      <c r="C81" s="113">
        <v>153409</v>
      </c>
      <c r="D81" s="114">
        <v>-9.2077151159693948E-2</v>
      </c>
      <c r="E81" s="113">
        <v>0</v>
      </c>
      <c r="F81" s="114">
        <f t="shared" si="14"/>
        <v>-1</v>
      </c>
      <c r="G81" s="113">
        <v>42553</v>
      </c>
      <c r="H81" s="114" t="str">
        <f t="shared" si="14"/>
        <v>-</v>
      </c>
      <c r="I81" s="113">
        <v>118505</v>
      </c>
      <c r="J81" s="114">
        <f t="shared" si="14"/>
        <v>1.7848800319601437</v>
      </c>
      <c r="K81" s="113">
        <v>111071</v>
      </c>
      <c r="L81" s="114">
        <f t="shared" si="15"/>
        <v>-6.2731530315176531E-2</v>
      </c>
      <c r="M81" s="113"/>
      <c r="N81" s="114"/>
      <c r="O81" s="114"/>
    </row>
    <row r="82" spans="1:16" x14ac:dyDescent="0.25">
      <c r="A82" s="1">
        <v>8</v>
      </c>
      <c r="B82" s="112" t="s">
        <v>76</v>
      </c>
      <c r="C82" s="113">
        <v>159994</v>
      </c>
      <c r="D82" s="114">
        <v>-0.10600896259624737</v>
      </c>
      <c r="E82" s="113">
        <v>22288</v>
      </c>
      <c r="F82" s="114">
        <f t="shared" si="14"/>
        <v>-0.86069477605410205</v>
      </c>
      <c r="G82" s="113">
        <v>67891</v>
      </c>
      <c r="H82" s="114">
        <f t="shared" si="14"/>
        <v>2.0460786073223258</v>
      </c>
      <c r="I82" s="113">
        <v>128327</v>
      </c>
      <c r="J82" s="114">
        <f t="shared" si="14"/>
        <v>0.8901916307021549</v>
      </c>
      <c r="K82" s="113">
        <v>114756</v>
      </c>
      <c r="L82" s="114">
        <f t="shared" si="15"/>
        <v>-0.1057532709406438</v>
      </c>
      <c r="M82" s="113"/>
      <c r="N82" s="114"/>
      <c r="O82" s="114"/>
    </row>
    <row r="83" spans="1:16" x14ac:dyDescent="0.25">
      <c r="A83" s="1">
        <v>9</v>
      </c>
      <c r="B83" s="112" t="s">
        <v>78</v>
      </c>
      <c r="C83" s="113">
        <v>124454</v>
      </c>
      <c r="D83" s="114">
        <v>-0.14423433954479814</v>
      </c>
      <c r="E83" s="113">
        <v>5703</v>
      </c>
      <c r="F83" s="114">
        <f t="shared" si="14"/>
        <v>-0.95417584006942324</v>
      </c>
      <c r="G83" s="113">
        <v>66700</v>
      </c>
      <c r="H83" s="114">
        <f t="shared" si="14"/>
        <v>10.6955988076451</v>
      </c>
      <c r="I83" s="113">
        <v>101426</v>
      </c>
      <c r="J83" s="114">
        <f t="shared" si="14"/>
        <v>0.52062968515742125</v>
      </c>
      <c r="K83" s="113">
        <v>97298</v>
      </c>
      <c r="L83" s="114">
        <f t="shared" si="15"/>
        <v>-4.0699623370733296E-2</v>
      </c>
      <c r="M83" s="113"/>
      <c r="N83" s="114"/>
      <c r="O83" s="114"/>
    </row>
    <row r="84" spans="1:16" x14ac:dyDescent="0.25">
      <c r="A84" s="1">
        <v>10</v>
      </c>
      <c r="B84" s="112" t="s">
        <v>80</v>
      </c>
      <c r="C84" s="113">
        <v>142948</v>
      </c>
      <c r="D84" s="114">
        <v>-0.11555214572093253</v>
      </c>
      <c r="E84" s="113">
        <v>5171</v>
      </c>
      <c r="F84" s="114">
        <f t="shared" si="14"/>
        <v>-0.96382600665976437</v>
      </c>
      <c r="G84" s="113">
        <v>103850</v>
      </c>
      <c r="H84" s="114">
        <f t="shared" si="14"/>
        <v>19.083156062657125</v>
      </c>
      <c r="I84" s="113">
        <v>113626</v>
      </c>
      <c r="J84" s="114">
        <f t="shared" si="14"/>
        <v>9.4135772749157409E-2</v>
      </c>
      <c r="K84" s="113">
        <v>105976</v>
      </c>
      <c r="L84" s="114">
        <f t="shared" si="15"/>
        <v>-6.7326140143981084E-2</v>
      </c>
      <c r="M84" s="113"/>
      <c r="N84" s="114"/>
      <c r="O84" s="114"/>
    </row>
    <row r="85" spans="1:16" x14ac:dyDescent="0.25">
      <c r="A85" s="1">
        <v>11</v>
      </c>
      <c r="B85" s="112" t="s">
        <v>82</v>
      </c>
      <c r="C85" s="113">
        <v>124207</v>
      </c>
      <c r="D85" s="114">
        <v>-0.15123207915920678</v>
      </c>
      <c r="E85" s="113">
        <v>6639</v>
      </c>
      <c r="F85" s="114">
        <f t="shared" si="14"/>
        <v>-0.94654890626132182</v>
      </c>
      <c r="G85" s="113">
        <v>101099</v>
      </c>
      <c r="H85" s="114">
        <f t="shared" si="14"/>
        <v>14.228046392528995</v>
      </c>
      <c r="I85" s="113">
        <v>104858</v>
      </c>
      <c r="J85" s="114">
        <f t="shared" si="14"/>
        <v>3.7181376670392341E-2</v>
      </c>
      <c r="K85" s="113">
        <v>99997</v>
      </c>
      <c r="L85" s="114">
        <f t="shared" si="15"/>
        <v>-4.6357931679032571E-2</v>
      </c>
      <c r="M85" s="113"/>
      <c r="N85" s="114"/>
      <c r="O85" s="114"/>
    </row>
    <row r="86" spans="1:16" x14ac:dyDescent="0.25">
      <c r="A86" s="1">
        <v>12</v>
      </c>
      <c r="B86" s="112" t="s">
        <v>84</v>
      </c>
      <c r="C86" s="113">
        <v>120481</v>
      </c>
      <c r="D86" s="114">
        <v>-0.20915165677676839</v>
      </c>
      <c r="E86" s="113">
        <v>6962</v>
      </c>
      <c r="F86" s="114">
        <f t="shared" si="14"/>
        <v>-0.94221495505515396</v>
      </c>
      <c r="G86" s="113">
        <v>82734</v>
      </c>
      <c r="H86" s="114">
        <f t="shared" si="14"/>
        <v>10.883654122378626</v>
      </c>
      <c r="I86" s="113">
        <v>115358</v>
      </c>
      <c r="J86" s="114">
        <f t="shared" si="14"/>
        <v>0.39432397805013664</v>
      </c>
      <c r="K86" s="113">
        <v>101934</v>
      </c>
      <c r="L86" s="114">
        <f t="shared" si="15"/>
        <v>-0.11636817559250334</v>
      </c>
      <c r="M86" s="113"/>
      <c r="N86" s="114"/>
      <c r="O86" s="114"/>
    </row>
    <row r="87" spans="1:16" ht="15.75" x14ac:dyDescent="0.25">
      <c r="B87" s="115" t="s">
        <v>26</v>
      </c>
      <c r="C87" s="116">
        <v>1663453</v>
      </c>
      <c r="D87" s="117">
        <v>-7.5070685278834981E-2</v>
      </c>
      <c r="E87" s="116">
        <v>366117</v>
      </c>
      <c r="F87" s="117">
        <f t="shared" si="14"/>
        <v>-0.77990541361853927</v>
      </c>
      <c r="G87" s="116">
        <v>503441</v>
      </c>
      <c r="H87" s="117">
        <f t="shared" si="14"/>
        <v>0.3750822824397666</v>
      </c>
      <c r="I87" s="116">
        <v>1227522</v>
      </c>
      <c r="J87" s="117">
        <f t="shared" si="14"/>
        <v>1.4382638680600111</v>
      </c>
      <c r="K87" s="116">
        <v>1237553</v>
      </c>
      <c r="L87" s="117">
        <f t="shared" si="15"/>
        <v>8.1717476346656603E-3</v>
      </c>
      <c r="M87" s="116">
        <v>467556</v>
      </c>
      <c r="N87" s="117">
        <v>-8.6255012781126128E-2</v>
      </c>
      <c r="O87" s="117">
        <v>-0.32757103163417345</v>
      </c>
    </row>
    <row r="88" spans="1:16" ht="6" customHeight="1" x14ac:dyDescent="0.25"/>
    <row r="89" spans="1:16" x14ac:dyDescent="0.25">
      <c r="B89" s="103" t="s">
        <v>30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5" t="s">
        <v>280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105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106</v>
      </c>
    </row>
    <row r="94" spans="1:16" ht="22.5" thickTop="1" thickBot="1" x14ac:dyDescent="0.3">
      <c r="B94" s="119" t="s">
        <v>87</v>
      </c>
      <c r="C94" s="287" t="s">
        <v>28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v>2019</v>
      </c>
      <c r="D95" s="291"/>
      <c r="E95" s="292" t="s">
        <v>274</v>
      </c>
      <c r="F95" s="291"/>
      <c r="G95" s="292" t="s">
        <v>275</v>
      </c>
      <c r="H95" s="291"/>
      <c r="I95" s="292" t="s">
        <v>276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60</v>
      </c>
      <c r="D96" s="110" t="str">
        <f>CONCATENATE("var ",RIGHT(C95,2),"/",RIGHT(C95-1,2))</f>
        <v>var 19/18</v>
      </c>
      <c r="E96" s="111" t="s">
        <v>60</v>
      </c>
      <c r="F96" s="110" t="str">
        <f>CONCATENATE("var ",RIGHT(E95,2),"/",RIGHT(C95,2))</f>
        <v>var 20/19</v>
      </c>
      <c r="G96" s="111" t="s">
        <v>60</v>
      </c>
      <c r="H96" s="110" t="str">
        <f>CONCATENATE("var ",RIGHT(G95,2),"/",RIGHT(E95,2))</f>
        <v>var 21/20</v>
      </c>
      <c r="I96" s="111" t="s">
        <v>60</v>
      </c>
      <c r="J96" s="110" t="str">
        <f>CONCATENATE("var ",RIGHT(I95,2),"/",RIGHT(G95,2))</f>
        <v>var 22/21</v>
      </c>
      <c r="K96" s="111" t="s">
        <v>60</v>
      </c>
      <c r="L96" s="110" t="str">
        <f>CONCATENATE("var ",RIGHT(K95,2),"/",RIGHT(I95,2))</f>
        <v>var 23/22</v>
      </c>
      <c r="M96" s="111" t="s">
        <v>60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62</v>
      </c>
      <c r="C97" s="113">
        <v>253053</v>
      </c>
      <c r="D97" s="114">
        <v>-5.7286325541922034E-3</v>
      </c>
      <c r="E97" s="113">
        <v>248197</v>
      </c>
      <c r="F97" s="114">
        <f t="shared" ref="F97:J109" si="19">IFERROR(E97/C97-1,"-")</f>
        <v>-1.9189655921881932E-2</v>
      </c>
      <c r="G97" s="113">
        <v>22351</v>
      </c>
      <c r="H97" s="114">
        <f t="shared" si="19"/>
        <v>-0.90994653440613704</v>
      </c>
      <c r="I97" s="113">
        <v>138246</v>
      </c>
      <c r="J97" s="114">
        <f t="shared" si="19"/>
        <v>5.1852266117847075</v>
      </c>
      <c r="K97" s="113">
        <v>216785</v>
      </c>
      <c r="L97" s="114">
        <f t="shared" ref="L97:L109" si="20">IFERROR(K97/I97-1,"-")</f>
        <v>0.56811046974234336</v>
      </c>
      <c r="M97" s="113">
        <v>236190</v>
      </c>
      <c r="N97" s="114">
        <f t="shared" ref="N97:N101" si="21">IFERROR(M97/K97-1,"-")</f>
        <v>8.9512650783033942E-2</v>
      </c>
      <c r="O97" s="114">
        <f t="shared" ref="O97" si="22">IFERROR(M97/C97-1,"-")</f>
        <v>-6.6638214129056017E-2</v>
      </c>
    </row>
    <row r="98" spans="2:15" x14ac:dyDescent="0.25">
      <c r="B98" s="112" t="s">
        <v>64</v>
      </c>
      <c r="C98" s="113">
        <v>236102</v>
      </c>
      <c r="D98" s="114">
        <v>-1.1107667306097468E-2</v>
      </c>
      <c r="E98" s="113">
        <v>244281</v>
      </c>
      <c r="F98" s="114">
        <f t="shared" si="19"/>
        <v>3.4641807354448551E-2</v>
      </c>
      <c r="G98" s="113">
        <v>19860</v>
      </c>
      <c r="H98" s="114">
        <f t="shared" si="19"/>
        <v>-0.91870018544217524</v>
      </c>
      <c r="I98" s="113">
        <v>146840</v>
      </c>
      <c r="J98" s="114">
        <f t="shared" si="19"/>
        <v>6.3937562940584085</v>
      </c>
      <c r="K98" s="113">
        <v>219814</v>
      </c>
      <c r="L98" s="114">
        <f t="shared" si="20"/>
        <v>0.4969626804685372</v>
      </c>
      <c r="M98" s="113">
        <v>240126</v>
      </c>
      <c r="N98" s="114">
        <f t="shared" si="21"/>
        <v>9.2405397290436397E-2</v>
      </c>
      <c r="O98" s="114">
        <f>IFERROR(M98/C98-1,"-")</f>
        <v>1.7043481207274835E-2</v>
      </c>
    </row>
    <row r="99" spans="2:15" x14ac:dyDescent="0.25">
      <c r="B99" s="112" t="s">
        <v>66</v>
      </c>
      <c r="C99" s="113">
        <v>249172</v>
      </c>
      <c r="D99" s="114">
        <v>-5.5587140593849282E-2</v>
      </c>
      <c r="E99" s="113">
        <v>112373</v>
      </c>
      <c r="F99" s="114">
        <f t="shared" si="19"/>
        <v>-0.54901433547910683</v>
      </c>
      <c r="G99" s="113">
        <v>21919</v>
      </c>
      <c r="H99" s="114">
        <f t="shared" si="19"/>
        <v>-0.80494424817349364</v>
      </c>
      <c r="I99" s="113">
        <v>151401</v>
      </c>
      <c r="J99" s="114">
        <f t="shared" si="19"/>
        <v>5.907295040832155</v>
      </c>
      <c r="K99" s="113">
        <v>215392</v>
      </c>
      <c r="L99" s="114">
        <f t="shared" si="20"/>
        <v>0.42265903131419202</v>
      </c>
      <c r="M99" s="113">
        <v>241360</v>
      </c>
      <c r="N99" s="114">
        <f t="shared" si="21"/>
        <v>0.12056158074580292</v>
      </c>
      <c r="O99" s="114">
        <f t="shared" ref="O99:O101" si="23">IFERROR(M99/C99-1,"-")</f>
        <v>-3.1351837285088169E-2</v>
      </c>
    </row>
    <row r="100" spans="2:15" x14ac:dyDescent="0.25">
      <c r="B100" s="112" t="s">
        <v>68</v>
      </c>
      <c r="C100" s="113">
        <v>246300</v>
      </c>
      <c r="D100" s="114">
        <v>7.8012570248078505E-2</v>
      </c>
      <c r="E100" s="113">
        <v>0</v>
      </c>
      <c r="F100" s="114">
        <f t="shared" si="19"/>
        <v>-1</v>
      </c>
      <c r="G100" s="113">
        <v>31391</v>
      </c>
      <c r="H100" s="114" t="str">
        <f t="shared" si="19"/>
        <v>-</v>
      </c>
      <c r="I100" s="113">
        <v>179593</v>
      </c>
      <c r="J100" s="114">
        <f t="shared" si="19"/>
        <v>4.7211621165302153</v>
      </c>
      <c r="K100" s="113">
        <v>205419</v>
      </c>
      <c r="L100" s="114">
        <f t="shared" si="20"/>
        <v>0.14380293218555296</v>
      </c>
      <c r="M100" s="113">
        <v>202460</v>
      </c>
      <c r="N100" s="114">
        <f t="shared" si="21"/>
        <v>-1.4404704530739609E-2</v>
      </c>
      <c r="O100" s="114">
        <f t="shared" si="23"/>
        <v>-0.17799431587494929</v>
      </c>
    </row>
    <row r="101" spans="2:15" x14ac:dyDescent="0.25">
      <c r="B101" s="112" t="s">
        <v>70</v>
      </c>
      <c r="C101" s="113">
        <v>211058</v>
      </c>
      <c r="D101" s="114">
        <v>3.0003416133912442E-2</v>
      </c>
      <c r="E101" s="113">
        <v>0</v>
      </c>
      <c r="F101" s="114">
        <f t="shared" si="19"/>
        <v>-1</v>
      </c>
      <c r="G101" s="113">
        <v>32237</v>
      </c>
      <c r="H101" s="114" t="str">
        <f t="shared" si="19"/>
        <v>-</v>
      </c>
      <c r="I101" s="113">
        <v>156911</v>
      </c>
      <c r="J101" s="114">
        <f t="shared" si="19"/>
        <v>3.8674194248844493</v>
      </c>
      <c r="K101" s="113">
        <v>178999</v>
      </c>
      <c r="L101" s="114">
        <f t="shared" si="20"/>
        <v>0.14076769633741426</v>
      </c>
      <c r="M101" s="113">
        <v>193554</v>
      </c>
      <c r="N101" s="114">
        <f t="shared" si="21"/>
        <v>8.1313303426276073E-2</v>
      </c>
      <c r="O101" s="114">
        <f t="shared" si="23"/>
        <v>-8.2934548797013119E-2</v>
      </c>
    </row>
    <row r="102" spans="2:15" x14ac:dyDescent="0.25">
      <c r="B102" s="112" t="s">
        <v>72</v>
      </c>
      <c r="C102" s="113">
        <v>254601</v>
      </c>
      <c r="D102" s="114">
        <v>0.10274168399168393</v>
      </c>
      <c r="E102" s="113">
        <v>0</v>
      </c>
      <c r="F102" s="114">
        <f t="shared" si="19"/>
        <v>-1</v>
      </c>
      <c r="G102" s="113">
        <v>50394</v>
      </c>
      <c r="H102" s="114" t="str">
        <f t="shared" si="19"/>
        <v>-</v>
      </c>
      <c r="I102" s="113">
        <v>162568</v>
      </c>
      <c r="J102" s="114">
        <f t="shared" si="19"/>
        <v>2.225939595983649</v>
      </c>
      <c r="K102" s="113">
        <v>191800</v>
      </c>
      <c r="L102" s="114">
        <f t="shared" si="20"/>
        <v>0.17981398553220806</v>
      </c>
      <c r="M102" s="113"/>
      <c r="N102" s="114"/>
      <c r="O102" s="114"/>
    </row>
    <row r="103" spans="2:15" x14ac:dyDescent="0.25">
      <c r="B103" s="112" t="s">
        <v>74</v>
      </c>
      <c r="C103" s="113">
        <v>294990</v>
      </c>
      <c r="D103" s="114">
        <v>2.475474529638988E-2</v>
      </c>
      <c r="E103" s="113">
        <v>0</v>
      </c>
      <c r="F103" s="114">
        <f t="shared" si="19"/>
        <v>-1</v>
      </c>
      <c r="G103" s="113">
        <v>81893</v>
      </c>
      <c r="H103" s="114" t="str">
        <f t="shared" si="19"/>
        <v>-</v>
      </c>
      <c r="I103" s="113">
        <v>204541</v>
      </c>
      <c r="J103" s="114">
        <f t="shared" si="19"/>
        <v>1.4976615827970643</v>
      </c>
      <c r="K103" s="113">
        <v>232391</v>
      </c>
      <c r="L103" s="114">
        <f t="shared" si="20"/>
        <v>0.13615852078556379</v>
      </c>
      <c r="M103" s="113"/>
      <c r="N103" s="114"/>
      <c r="O103" s="114"/>
    </row>
    <row r="104" spans="2:15" x14ac:dyDescent="0.25">
      <c r="B104" s="112" t="s">
        <v>76</v>
      </c>
      <c r="C104" s="113">
        <v>308244</v>
      </c>
      <c r="D104" s="114">
        <v>-8.670483051392508E-3</v>
      </c>
      <c r="E104" s="113">
        <v>54502</v>
      </c>
      <c r="F104" s="114">
        <f t="shared" si="19"/>
        <v>-0.82318552834767256</v>
      </c>
      <c r="G104" s="113">
        <v>118279</v>
      </c>
      <c r="H104" s="114">
        <f t="shared" si="19"/>
        <v>1.1701772412021576</v>
      </c>
      <c r="I104" s="113">
        <v>213964</v>
      </c>
      <c r="J104" s="114">
        <f t="shared" si="19"/>
        <v>0.80897707961683807</v>
      </c>
      <c r="K104" s="113">
        <v>258511</v>
      </c>
      <c r="L104" s="114">
        <f t="shared" si="20"/>
        <v>0.2081985754612925</v>
      </c>
      <c r="M104" s="113"/>
      <c r="N104" s="114"/>
      <c r="O104" s="114"/>
    </row>
    <row r="105" spans="2:15" x14ac:dyDescent="0.25">
      <c r="B105" s="112" t="s">
        <v>78</v>
      </c>
      <c r="C105" s="113">
        <v>243263</v>
      </c>
      <c r="D105" s="114">
        <v>2.2405561252794914E-2</v>
      </c>
      <c r="E105" s="113">
        <v>42677</v>
      </c>
      <c r="F105" s="114">
        <f t="shared" si="19"/>
        <v>-0.82456436038361769</v>
      </c>
      <c r="G105" s="113">
        <v>102730</v>
      </c>
      <c r="H105" s="114">
        <f t="shared" si="19"/>
        <v>1.4071513930220023</v>
      </c>
      <c r="I105" s="113">
        <v>171399</v>
      </c>
      <c r="J105" s="114">
        <f t="shared" si="19"/>
        <v>0.66844154579966908</v>
      </c>
      <c r="K105" s="113">
        <v>200873</v>
      </c>
      <c r="L105" s="114">
        <f t="shared" si="20"/>
        <v>0.17196132999609093</v>
      </c>
      <c r="M105" s="113"/>
      <c r="N105" s="114"/>
      <c r="O105" s="114"/>
    </row>
    <row r="106" spans="2:15" x14ac:dyDescent="0.25">
      <c r="B106" s="112" t="s">
        <v>80</v>
      </c>
      <c r="C106" s="113">
        <v>254213</v>
      </c>
      <c r="D106" s="114">
        <v>-4.7869989587780992E-2</v>
      </c>
      <c r="E106" s="113">
        <v>36079</v>
      </c>
      <c r="F106" s="114">
        <f t="shared" si="19"/>
        <v>-0.85807570816598677</v>
      </c>
      <c r="G106" s="113">
        <v>126003</v>
      </c>
      <c r="H106" s="114">
        <f t="shared" si="19"/>
        <v>2.4924194129549044</v>
      </c>
      <c r="I106" s="113">
        <v>183971</v>
      </c>
      <c r="J106" s="114">
        <f t="shared" si="19"/>
        <v>0.46005253843162475</v>
      </c>
      <c r="K106" s="113">
        <v>215940</v>
      </c>
      <c r="L106" s="114">
        <f t="shared" si="20"/>
        <v>0.17377195318827421</v>
      </c>
      <c r="M106" s="113"/>
      <c r="N106" s="114"/>
      <c r="O106" s="114"/>
    </row>
    <row r="107" spans="2:15" x14ac:dyDescent="0.25">
      <c r="B107" s="112" t="s">
        <v>82</v>
      </c>
      <c r="C107" s="113">
        <v>231168</v>
      </c>
      <c r="D107" s="114">
        <v>4.7122505831993289E-2</v>
      </c>
      <c r="E107" s="113">
        <v>39973</v>
      </c>
      <c r="F107" s="114">
        <f t="shared" si="19"/>
        <v>-0.82708246816168329</v>
      </c>
      <c r="G107" s="113">
        <v>132346</v>
      </c>
      <c r="H107" s="114">
        <f t="shared" si="19"/>
        <v>2.3108848472719083</v>
      </c>
      <c r="I107" s="113">
        <v>193096</v>
      </c>
      <c r="J107" s="114">
        <f t="shared" si="19"/>
        <v>0.45902407326250882</v>
      </c>
      <c r="K107" s="113">
        <v>234169</v>
      </c>
      <c r="L107" s="114">
        <f t="shared" si="20"/>
        <v>0.21270766872436497</v>
      </c>
      <c r="M107" s="113"/>
      <c r="N107" s="114"/>
      <c r="O107" s="114"/>
    </row>
    <row r="108" spans="2:15" x14ac:dyDescent="0.25">
      <c r="B108" s="112" t="s">
        <v>84</v>
      </c>
      <c r="C108" s="113">
        <v>251552</v>
      </c>
      <c r="D108" s="114">
        <v>2.6269516508712343E-2</v>
      </c>
      <c r="E108" s="113">
        <v>40538</v>
      </c>
      <c r="F108" s="114">
        <f t="shared" si="19"/>
        <v>-0.83884842895305944</v>
      </c>
      <c r="G108" s="113">
        <v>125988</v>
      </c>
      <c r="H108" s="114">
        <f t="shared" si="19"/>
        <v>2.1078987616557305</v>
      </c>
      <c r="I108" s="113">
        <v>213502</v>
      </c>
      <c r="J108" s="114">
        <f t="shared" si="19"/>
        <v>0.69462171000412742</v>
      </c>
      <c r="K108" s="113">
        <v>239639</v>
      </c>
      <c r="L108" s="114">
        <f t="shared" si="20"/>
        <v>0.12242039887214173</v>
      </c>
      <c r="M108" s="113"/>
      <c r="N108" s="114"/>
      <c r="O108" s="114"/>
    </row>
    <row r="109" spans="2:15" ht="15.75" x14ac:dyDescent="0.25">
      <c r="B109" s="115" t="s">
        <v>26</v>
      </c>
      <c r="C109" s="116">
        <v>3033716</v>
      </c>
      <c r="D109" s="117">
        <v>1.4289310817167777E-2</v>
      </c>
      <c r="E109" s="116">
        <v>866126</v>
      </c>
      <c r="F109" s="117">
        <f t="shared" si="19"/>
        <v>-0.71449997297044288</v>
      </c>
      <c r="G109" s="116">
        <v>865391</v>
      </c>
      <c r="H109" s="117">
        <f t="shared" si="19"/>
        <v>-8.4860632286754001E-4</v>
      </c>
      <c r="I109" s="116">
        <v>2116032</v>
      </c>
      <c r="J109" s="117">
        <f t="shared" si="19"/>
        <v>1.4451744933792932</v>
      </c>
      <c r="K109" s="116">
        <v>2609732</v>
      </c>
      <c r="L109" s="117">
        <f t="shared" si="20"/>
        <v>0.23331405196140698</v>
      </c>
      <c r="M109" s="116">
        <v>1113690</v>
      </c>
      <c r="N109" s="117">
        <v>7.4566122061850093E-2</v>
      </c>
      <c r="O109" s="117">
        <v>-6.85757536474908E-2</v>
      </c>
    </row>
    <row r="110" spans="2:15" ht="6" customHeight="1" x14ac:dyDescent="0.25"/>
    <row r="111" spans="2:15" x14ac:dyDescent="0.25">
      <c r="B111" s="103" t="s">
        <v>30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3" spans="3:3" x14ac:dyDescent="0.25">
      <c r="C113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8F83-EED5-48AA-BF43-DF919F44316E}">
  <sheetPr>
    <tabColor rgb="FFF29140"/>
    <pageSetUpPr fitToPage="1"/>
  </sheetPr>
  <dimension ref="A1:P162"/>
  <sheetViews>
    <sheetView showGridLines="0" workbookViewId="0">
      <selection activeCell="B72" sqref="B72:B7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</row>
    <row r="5" spans="1:14" ht="6" customHeight="1" x14ac:dyDescent="0.25"/>
    <row r="6" spans="1:14" s="142" customFormat="1" ht="72" customHeight="1" x14ac:dyDescent="0.25">
      <c r="B6" s="143"/>
      <c r="C6" s="170" t="s">
        <v>281</v>
      </c>
      <c r="D6" s="170" t="s">
        <v>213</v>
      </c>
      <c r="E6" s="170" t="s">
        <v>223</v>
      </c>
      <c r="F6" s="170" t="s">
        <v>215</v>
      </c>
      <c r="G6" s="170" t="s">
        <v>216</v>
      </c>
      <c r="H6" s="170" t="s">
        <v>217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35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59</v>
      </c>
      <c r="C8" s="174">
        <v>2566349</v>
      </c>
      <c r="D8" s="174">
        <v>2509167</v>
      </c>
      <c r="E8" s="174">
        <v>3399</v>
      </c>
      <c r="F8" s="174">
        <v>2369938</v>
      </c>
      <c r="G8" s="174">
        <v>2470513</v>
      </c>
      <c r="H8" s="174">
        <v>2761397</v>
      </c>
      <c r="I8" s="175">
        <f>IFERROR(H8/G8-1,"-")</f>
        <v>0.11774234743958045</v>
      </c>
      <c r="J8" s="175">
        <f>IFERROR(H8/D8-1,"-")</f>
        <v>0.1005234007939686</v>
      </c>
      <c r="K8" s="174">
        <f>H8-G8</f>
        <v>290884</v>
      </c>
      <c r="L8" s="174">
        <f>H8-D8</f>
        <v>252230</v>
      </c>
      <c r="M8" s="175">
        <f>H8/H$8</f>
        <v>1</v>
      </c>
      <c r="N8" s="77"/>
    </row>
    <row r="9" spans="1:14" x14ac:dyDescent="0.25">
      <c r="A9" s="1" t="s">
        <v>87</v>
      </c>
      <c r="B9" s="155" t="s">
        <v>88</v>
      </c>
      <c r="C9" s="156">
        <v>407352</v>
      </c>
      <c r="D9" s="156">
        <v>425535</v>
      </c>
      <c r="E9" s="156">
        <v>1298</v>
      </c>
      <c r="F9" s="156">
        <v>362315</v>
      </c>
      <c r="G9" s="156">
        <v>328000</v>
      </c>
      <c r="H9" s="156">
        <v>392023</v>
      </c>
      <c r="I9" s="157">
        <f>IFERROR(H9/G9-1,"-")</f>
        <v>0.19519207317073173</v>
      </c>
      <c r="J9" s="158">
        <f t="shared" ref="J9:J20" si="0">IFERROR(H9/D9-1,"-")</f>
        <v>-7.8752629043439382E-2</v>
      </c>
      <c r="K9" s="156">
        <f t="shared" ref="K9:K19" si="1">H9-G9</f>
        <v>64023</v>
      </c>
      <c r="L9" s="156">
        <f t="shared" ref="L9:L20" si="2">H9-D9</f>
        <v>-33512</v>
      </c>
      <c r="M9" s="157">
        <f>H9/H$8</f>
        <v>0.14196546168479215</v>
      </c>
      <c r="N9" s="77"/>
    </row>
    <row r="10" spans="1:14" x14ac:dyDescent="0.25">
      <c r="A10" s="159" t="s">
        <v>94</v>
      </c>
      <c r="B10" s="160" t="s">
        <v>94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0.16250904886186232</v>
      </c>
      <c r="N10" s="77"/>
    </row>
    <row r="11" spans="1:14" x14ac:dyDescent="0.25">
      <c r="A11" s="159" t="s">
        <v>91</v>
      </c>
      <c r="B11" s="160" t="s">
        <v>91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0.36190594832977657</v>
      </c>
      <c r="N11" s="77"/>
    </row>
    <row r="12" spans="1:14" x14ac:dyDescent="0.25">
      <c r="A12" s="1"/>
      <c r="B12" s="155" t="s">
        <v>98</v>
      </c>
      <c r="C12" s="156">
        <v>2158997</v>
      </c>
      <c r="D12" s="156">
        <v>2083632</v>
      </c>
      <c r="E12" s="156">
        <v>2101</v>
      </c>
      <c r="F12" s="156">
        <v>2007623</v>
      </c>
      <c r="G12" s="156">
        <v>2142513</v>
      </c>
      <c r="H12" s="156">
        <v>2369374</v>
      </c>
      <c r="I12" s="157">
        <f>IFERROR(H12/G12-1,"-")</f>
        <v>0.10588547187344943</v>
      </c>
      <c r="J12" s="158">
        <f t="shared" si="0"/>
        <v>0.13713650011134404</v>
      </c>
      <c r="K12" s="156">
        <f t="shared" si="1"/>
        <v>226861</v>
      </c>
      <c r="L12" s="156">
        <f t="shared" si="2"/>
        <v>285742</v>
      </c>
      <c r="M12" s="157">
        <f>H12/H$8</f>
        <v>0.85803453831520782</v>
      </c>
      <c r="N12" s="77"/>
    </row>
    <row r="13" spans="1:14" s="54" customFormat="1" x14ac:dyDescent="0.25">
      <c r="A13" s="159"/>
      <c r="B13" s="160" t="s">
        <v>101</v>
      </c>
      <c r="C13" s="161">
        <v>1015602</v>
      </c>
      <c r="D13" s="161">
        <v>1070717</v>
      </c>
      <c r="E13" s="161">
        <v>447</v>
      </c>
      <c r="F13" s="161">
        <v>1033439</v>
      </c>
      <c r="G13" s="161">
        <v>1119114</v>
      </c>
      <c r="H13" s="161">
        <v>1240622</v>
      </c>
      <c r="I13" s="162">
        <f t="shared" ref="I13:I20" si="3">IFERROR(H13/G13-1,"-")</f>
        <v>0.10857517643421488</v>
      </c>
      <c r="J13" s="163">
        <f t="shared" si="0"/>
        <v>0.15868338692670436</v>
      </c>
      <c r="K13" s="161">
        <f t="shared" si="1"/>
        <v>121508</v>
      </c>
      <c r="L13" s="161">
        <f t="shared" si="2"/>
        <v>169905</v>
      </c>
      <c r="M13" s="162">
        <f t="shared" ref="M13:M20" si="4">H13/H$8</f>
        <v>0.4492733207141168</v>
      </c>
      <c r="N13" s="164"/>
    </row>
    <row r="14" spans="1:14" s="54" customFormat="1" x14ac:dyDescent="0.25">
      <c r="A14" s="159"/>
      <c r="B14" s="160" t="s">
        <v>104</v>
      </c>
      <c r="C14" s="161">
        <v>376241</v>
      </c>
      <c r="D14" s="161">
        <v>294777</v>
      </c>
      <c r="E14" s="161">
        <v>593</v>
      </c>
      <c r="F14" s="161">
        <v>214787</v>
      </c>
      <c r="G14" s="161">
        <v>236645</v>
      </c>
      <c r="H14" s="161">
        <v>251456</v>
      </c>
      <c r="I14" s="162">
        <f t="shared" si="3"/>
        <v>6.2587419975068226E-2</v>
      </c>
      <c r="J14" s="163">
        <f t="shared" si="0"/>
        <v>-0.14696194072129098</v>
      </c>
      <c r="K14" s="161">
        <f t="shared" si="1"/>
        <v>14811</v>
      </c>
      <c r="L14" s="161">
        <f t="shared" si="2"/>
        <v>-43321</v>
      </c>
      <c r="M14" s="162">
        <f t="shared" si="4"/>
        <v>9.1061154915428683E-2</v>
      </c>
      <c r="N14" s="164"/>
    </row>
    <row r="15" spans="1:14" x14ac:dyDescent="0.25">
      <c r="A15" s="159"/>
      <c r="B15" s="160" t="s">
        <v>107</v>
      </c>
      <c r="C15" s="161">
        <v>102646</v>
      </c>
      <c r="D15" s="161">
        <v>94991</v>
      </c>
      <c r="E15" s="161">
        <v>34</v>
      </c>
      <c r="F15" s="161">
        <v>108904</v>
      </c>
      <c r="G15" s="161">
        <v>106558</v>
      </c>
      <c r="H15" s="161">
        <v>124791</v>
      </c>
      <c r="I15" s="162">
        <f t="shared" si="3"/>
        <v>0.17110869197995449</v>
      </c>
      <c r="J15" s="163">
        <f t="shared" si="0"/>
        <v>0.31371393079344356</v>
      </c>
      <c r="K15" s="161">
        <f t="shared" si="1"/>
        <v>18233</v>
      </c>
      <c r="L15" s="161">
        <f t="shared" si="2"/>
        <v>29800</v>
      </c>
      <c r="M15" s="162">
        <f t="shared" si="4"/>
        <v>4.5191256454613374E-2</v>
      </c>
      <c r="N15" s="77"/>
    </row>
    <row r="16" spans="1:14" x14ac:dyDescent="0.25">
      <c r="A16" s="159"/>
      <c r="B16" s="160" t="s">
        <v>114</v>
      </c>
      <c r="C16" s="161">
        <v>112770</v>
      </c>
      <c r="D16" s="161">
        <v>91202</v>
      </c>
      <c r="E16" s="161">
        <v>88</v>
      </c>
      <c r="F16" s="161">
        <v>128308</v>
      </c>
      <c r="G16" s="161">
        <v>104374</v>
      </c>
      <c r="H16" s="161">
        <v>116511</v>
      </c>
      <c r="I16" s="162">
        <f t="shared" si="3"/>
        <v>0.11628374882633596</v>
      </c>
      <c r="J16" s="163">
        <f t="shared" si="0"/>
        <v>0.27750487927896317</v>
      </c>
      <c r="K16" s="161">
        <f t="shared" si="1"/>
        <v>12137</v>
      </c>
      <c r="L16" s="161">
        <f t="shared" si="2"/>
        <v>25309</v>
      </c>
      <c r="M16" s="162">
        <f t="shared" si="4"/>
        <v>4.2192774164671001E-2</v>
      </c>
      <c r="N16" s="77"/>
    </row>
    <row r="17" spans="1:14" x14ac:dyDescent="0.25">
      <c r="A17" s="159"/>
      <c r="B17" s="160" t="s">
        <v>110</v>
      </c>
      <c r="C17" s="161">
        <v>74075</v>
      </c>
      <c r="D17" s="161">
        <v>67755</v>
      </c>
      <c r="E17" s="161">
        <v>221</v>
      </c>
      <c r="F17" s="161">
        <v>72154</v>
      </c>
      <c r="G17" s="161">
        <v>86039</v>
      </c>
      <c r="H17" s="161">
        <v>83225</v>
      </c>
      <c r="I17" s="162">
        <f t="shared" si="3"/>
        <v>-3.2706098397238481E-2</v>
      </c>
      <c r="J17" s="163">
        <f t="shared" si="0"/>
        <v>0.22832263301601352</v>
      </c>
      <c r="K17" s="161">
        <f t="shared" si="1"/>
        <v>-2814</v>
      </c>
      <c r="L17" s="161">
        <f t="shared" si="2"/>
        <v>15470</v>
      </c>
      <c r="M17" s="162">
        <f t="shared" si="4"/>
        <v>3.013873050488575E-2</v>
      </c>
      <c r="N17" s="77"/>
    </row>
    <row r="18" spans="1:14" x14ac:dyDescent="0.25">
      <c r="A18" s="159"/>
      <c r="B18" s="160" t="s">
        <v>119</v>
      </c>
      <c r="C18" s="161">
        <v>14473</v>
      </c>
      <c r="D18" s="161">
        <v>26707</v>
      </c>
      <c r="E18" s="161">
        <v>10</v>
      </c>
      <c r="F18" s="161">
        <v>8100</v>
      </c>
      <c r="G18" s="161">
        <v>8522</v>
      </c>
      <c r="H18" s="161">
        <v>11723</v>
      </c>
      <c r="I18" s="162">
        <f t="shared" si="3"/>
        <v>0.37561605256981934</v>
      </c>
      <c r="J18" s="163">
        <f t="shared" si="0"/>
        <v>-0.56105140974276413</v>
      </c>
      <c r="K18" s="161">
        <f t="shared" si="1"/>
        <v>3201</v>
      </c>
      <c r="L18" s="161">
        <f t="shared" si="2"/>
        <v>-14984</v>
      </c>
      <c r="M18" s="162">
        <f t="shared" si="4"/>
        <v>4.2453149619558509E-3</v>
      </c>
      <c r="N18" s="77"/>
    </row>
    <row r="19" spans="1:14" x14ac:dyDescent="0.25">
      <c r="A19" s="159" t="s">
        <v>135</v>
      </c>
      <c r="B19" s="160" t="s">
        <v>122</v>
      </c>
      <c r="C19" s="161">
        <v>9709</v>
      </c>
      <c r="D19" s="161">
        <v>9158</v>
      </c>
      <c r="E19" s="161">
        <v>21</v>
      </c>
      <c r="F19" s="161">
        <v>3340</v>
      </c>
      <c r="G19" s="161">
        <v>5483</v>
      </c>
      <c r="H19" s="161">
        <v>3337</v>
      </c>
      <c r="I19" s="162">
        <f t="shared" si="3"/>
        <v>-0.39139157395586355</v>
      </c>
      <c r="J19" s="163">
        <f t="shared" si="0"/>
        <v>-0.63561913081458832</v>
      </c>
      <c r="K19" s="161">
        <f t="shared" si="1"/>
        <v>-2146</v>
      </c>
      <c r="L19" s="161">
        <f t="shared" si="2"/>
        <v>-5821</v>
      </c>
      <c r="M19" s="162">
        <f t="shared" si="4"/>
        <v>1.2084463045335385E-3</v>
      </c>
      <c r="N19" s="77"/>
    </row>
    <row r="20" spans="1:14" x14ac:dyDescent="0.25">
      <c r="A20" s="159" t="s">
        <v>136</v>
      </c>
      <c r="B20" s="166" t="s">
        <v>136</v>
      </c>
      <c r="C20" s="167">
        <f t="shared" ref="C20:H20" si="5">C12-SUM(C13:C19)</f>
        <v>453481</v>
      </c>
      <c r="D20" s="167">
        <f t="shared" si="5"/>
        <v>428325</v>
      </c>
      <c r="E20" s="167">
        <f t="shared" si="5"/>
        <v>687</v>
      </c>
      <c r="F20" s="167">
        <f t="shared" si="5"/>
        <v>438591</v>
      </c>
      <c r="G20" s="167">
        <f t="shared" si="5"/>
        <v>475778</v>
      </c>
      <c r="H20" s="167">
        <f t="shared" si="5"/>
        <v>537709</v>
      </c>
      <c r="I20" s="168">
        <f t="shared" si="3"/>
        <v>0.13016785139287657</v>
      </c>
      <c r="J20" s="169">
        <f t="shared" si="0"/>
        <v>0.25537617463374773</v>
      </c>
      <c r="K20" s="167">
        <f>H20-G20</f>
        <v>61931</v>
      </c>
      <c r="L20" s="167">
        <f t="shared" si="2"/>
        <v>109384</v>
      </c>
      <c r="M20" s="168">
        <f t="shared" si="4"/>
        <v>0.19472354029500286</v>
      </c>
      <c r="N20" s="77"/>
    </row>
    <row r="21" spans="1:14" s="142" customFormat="1" x14ac:dyDescent="0.25">
      <c r="A21" s="159"/>
      <c r="B21" s="151" t="s">
        <v>36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59</v>
      </c>
      <c r="C22" s="174">
        <v>945804</v>
      </c>
      <c r="D22" s="174">
        <v>983762</v>
      </c>
      <c r="E22" s="174">
        <v>0</v>
      </c>
      <c r="F22" s="174">
        <v>995707</v>
      </c>
      <c r="G22" s="174">
        <v>1038688</v>
      </c>
      <c r="H22" s="174">
        <v>1088673</v>
      </c>
      <c r="I22" s="175">
        <f>IFERROR(H22/G22-1,"-")</f>
        <v>4.8123209279398615E-2</v>
      </c>
      <c r="J22" s="175">
        <f>IFERROR(H22/D22-1,"-")</f>
        <v>0.10664266357106689</v>
      </c>
      <c r="K22" s="174">
        <f>H22-G22</f>
        <v>49985</v>
      </c>
      <c r="L22" s="174">
        <f>H22-D22</f>
        <v>104911</v>
      </c>
      <c r="M22" s="175">
        <f>H22/H$8</f>
        <v>0.39424718720270935</v>
      </c>
      <c r="N22" s="77"/>
    </row>
    <row r="23" spans="1:14" x14ac:dyDescent="0.25">
      <c r="A23" s="159" t="s">
        <v>87</v>
      </c>
      <c r="B23" s="155" t="s">
        <v>88</v>
      </c>
      <c r="C23" s="156">
        <v>60053</v>
      </c>
      <c r="D23" s="156">
        <v>79372</v>
      </c>
      <c r="E23" s="156">
        <v>0</v>
      </c>
      <c r="F23" s="156">
        <v>79634</v>
      </c>
      <c r="G23" s="156">
        <v>56792</v>
      </c>
      <c r="H23" s="156">
        <v>58856</v>
      </c>
      <c r="I23" s="157">
        <f>IFERROR(H23/G23-1,"-")</f>
        <v>3.634314692210161E-2</v>
      </c>
      <c r="J23" s="158">
        <f t="shared" ref="J23:J34" si="6">IFERROR(H23/D23-1,"-")</f>
        <v>-0.25847906062591341</v>
      </c>
      <c r="K23" s="156">
        <f t="shared" ref="K23:K33" si="7">H23-G23</f>
        <v>2064</v>
      </c>
      <c r="L23" s="156">
        <f t="shared" ref="L23:L34" si="8">H23-D23</f>
        <v>-20516</v>
      </c>
      <c r="M23" s="157">
        <f>H23/H$8</f>
        <v>2.1313849475464774E-2</v>
      </c>
      <c r="N23" s="77"/>
    </row>
    <row r="24" spans="1:14" x14ac:dyDescent="0.25">
      <c r="A24" s="159" t="s">
        <v>94</v>
      </c>
      <c r="B24" s="160" t="s">
        <v>94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2.672487874796706E-2</v>
      </c>
      <c r="N24" s="77"/>
    </row>
    <row r="25" spans="1:14" x14ac:dyDescent="0.25">
      <c r="A25" s="159" t="s">
        <v>91</v>
      </c>
      <c r="B25" s="160" t="s">
        <v>91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5.6210678870151597E-2</v>
      </c>
      <c r="N25" s="77"/>
    </row>
    <row r="26" spans="1:14" x14ac:dyDescent="0.25">
      <c r="A26" s="159"/>
      <c r="B26" s="155" t="s">
        <v>98</v>
      </c>
      <c r="C26" s="156">
        <v>885751</v>
      </c>
      <c r="D26" s="156">
        <v>904390</v>
      </c>
      <c r="E26" s="156">
        <v>0</v>
      </c>
      <c r="F26" s="156">
        <v>916073</v>
      </c>
      <c r="G26" s="156">
        <v>981896</v>
      </c>
      <c r="H26" s="156">
        <v>1029817</v>
      </c>
      <c r="I26" s="157">
        <f>IFERROR(H26/G26-1,"-")</f>
        <v>4.8804557712833097E-2</v>
      </c>
      <c r="J26" s="158">
        <f t="shared" si="6"/>
        <v>0.13868684969979772</v>
      </c>
      <c r="K26" s="156">
        <f t="shared" si="7"/>
        <v>47921</v>
      </c>
      <c r="L26" s="156">
        <f t="shared" si="8"/>
        <v>125427</v>
      </c>
      <c r="M26" s="157">
        <f>H26/H$8</f>
        <v>0.37293333772724457</v>
      </c>
      <c r="N26" s="77"/>
    </row>
    <row r="27" spans="1:14" s="54" customFormat="1" x14ac:dyDescent="0.25">
      <c r="A27" s="159"/>
      <c r="B27" s="160" t="s">
        <v>101</v>
      </c>
      <c r="C27" s="161">
        <v>416295</v>
      </c>
      <c r="D27" s="161">
        <v>451101</v>
      </c>
      <c r="E27" s="161">
        <v>0</v>
      </c>
      <c r="F27" s="161">
        <v>490237</v>
      </c>
      <c r="G27" s="161">
        <v>543521</v>
      </c>
      <c r="H27" s="161">
        <v>584395</v>
      </c>
      <c r="I27" s="162">
        <f t="shared" ref="I27:I34" si="9">IFERROR(H27/G27-1,"-")</f>
        <v>7.5202246095366965E-2</v>
      </c>
      <c r="J27" s="163">
        <f t="shared" si="6"/>
        <v>0.29548593330540163</v>
      </c>
      <c r="K27" s="161">
        <f t="shared" si="7"/>
        <v>40874</v>
      </c>
      <c r="L27" s="161">
        <f t="shared" si="8"/>
        <v>133294</v>
      </c>
      <c r="M27" s="162">
        <f t="shared" ref="M27:M34" si="10">H27/H$8</f>
        <v>0.21163020022111997</v>
      </c>
      <c r="N27" s="164"/>
    </row>
    <row r="28" spans="1:14" s="54" customFormat="1" x14ac:dyDescent="0.25">
      <c r="A28" s="159"/>
      <c r="B28" s="160" t="s">
        <v>104</v>
      </c>
      <c r="C28" s="161">
        <v>163513</v>
      </c>
      <c r="D28" s="161">
        <v>138172</v>
      </c>
      <c r="E28" s="161">
        <v>0</v>
      </c>
      <c r="F28" s="161">
        <v>110814</v>
      </c>
      <c r="G28" s="161">
        <v>116526</v>
      </c>
      <c r="H28" s="161">
        <v>113394</v>
      </c>
      <c r="I28" s="162">
        <f t="shared" si="9"/>
        <v>-2.6878121620925843E-2</v>
      </c>
      <c r="J28" s="163">
        <f t="shared" si="6"/>
        <v>-0.17932721535477525</v>
      </c>
      <c r="K28" s="161">
        <f t="shared" si="7"/>
        <v>-3132</v>
      </c>
      <c r="L28" s="161">
        <f t="shared" si="8"/>
        <v>-24778</v>
      </c>
      <c r="M28" s="162">
        <f t="shared" si="10"/>
        <v>4.1063997679435443E-2</v>
      </c>
      <c r="N28" s="164"/>
    </row>
    <row r="29" spans="1:14" x14ac:dyDescent="0.25">
      <c r="A29" s="159"/>
      <c r="B29" s="160" t="s">
        <v>107</v>
      </c>
      <c r="C29" s="161">
        <v>30617</v>
      </c>
      <c r="D29" s="161">
        <v>33165</v>
      </c>
      <c r="E29" s="161">
        <v>0</v>
      </c>
      <c r="F29" s="161">
        <v>38263</v>
      </c>
      <c r="G29" s="161">
        <v>35510</v>
      </c>
      <c r="H29" s="161">
        <v>32893</v>
      </c>
      <c r="I29" s="162">
        <f t="shared" si="9"/>
        <v>-7.3697549985919486E-2</v>
      </c>
      <c r="J29" s="163">
        <f t="shared" si="6"/>
        <v>-8.2014171566410221E-3</v>
      </c>
      <c r="K29" s="161">
        <f t="shared" si="7"/>
        <v>-2617</v>
      </c>
      <c r="L29" s="161">
        <f t="shared" si="8"/>
        <v>-272</v>
      </c>
      <c r="M29" s="162">
        <f t="shared" si="10"/>
        <v>1.1911724391675663E-2</v>
      </c>
      <c r="N29" s="77"/>
    </row>
    <row r="30" spans="1:14" x14ac:dyDescent="0.25">
      <c r="A30" s="159"/>
      <c r="B30" s="160" t="s">
        <v>114</v>
      </c>
      <c r="C30" s="161">
        <v>57484</v>
      </c>
      <c r="D30" s="161">
        <v>39238</v>
      </c>
      <c r="E30" s="161">
        <v>0</v>
      </c>
      <c r="F30" s="161">
        <v>62535</v>
      </c>
      <c r="G30" s="161">
        <v>48535</v>
      </c>
      <c r="H30" s="161">
        <v>50974</v>
      </c>
      <c r="I30" s="162">
        <f t="shared" si="9"/>
        <v>5.025239517873703E-2</v>
      </c>
      <c r="J30" s="163">
        <f t="shared" si="6"/>
        <v>0.29909781334420704</v>
      </c>
      <c r="K30" s="161">
        <f t="shared" si="7"/>
        <v>2439</v>
      </c>
      <c r="L30" s="161">
        <f t="shared" si="8"/>
        <v>11736</v>
      </c>
      <c r="M30" s="162">
        <f t="shared" si="10"/>
        <v>1.8459497131343303E-2</v>
      </c>
      <c r="N30" s="77"/>
    </row>
    <row r="31" spans="1:14" x14ac:dyDescent="0.25">
      <c r="A31" s="159"/>
      <c r="B31" s="160" t="s">
        <v>110</v>
      </c>
      <c r="C31" s="161">
        <v>37713</v>
      </c>
      <c r="D31" s="161">
        <v>37232</v>
      </c>
      <c r="E31" s="161">
        <v>0</v>
      </c>
      <c r="F31" s="161">
        <v>41515</v>
      </c>
      <c r="G31" s="161">
        <v>46632</v>
      </c>
      <c r="H31" s="161">
        <v>42714</v>
      </c>
      <c r="I31" s="162">
        <f t="shared" si="9"/>
        <v>-8.4019557385486388E-2</v>
      </c>
      <c r="J31" s="163">
        <f t="shared" si="6"/>
        <v>0.14723893425010748</v>
      </c>
      <c r="K31" s="161">
        <f t="shared" si="7"/>
        <v>-3918</v>
      </c>
      <c r="L31" s="161">
        <f t="shared" si="8"/>
        <v>5482</v>
      </c>
      <c r="M31" s="162">
        <f t="shared" si="10"/>
        <v>1.5468257552246199E-2</v>
      </c>
      <c r="N31" s="77"/>
    </row>
    <row r="32" spans="1:14" x14ac:dyDescent="0.25">
      <c r="A32" s="159"/>
      <c r="B32" s="160" t="s">
        <v>119</v>
      </c>
      <c r="C32" s="161">
        <v>7048</v>
      </c>
      <c r="D32" s="161">
        <v>19651</v>
      </c>
      <c r="E32" s="161">
        <v>0</v>
      </c>
      <c r="F32" s="161">
        <v>3925</v>
      </c>
      <c r="G32" s="161">
        <v>3025</v>
      </c>
      <c r="H32" s="161">
        <v>5239</v>
      </c>
      <c r="I32" s="162">
        <f t="shared" si="9"/>
        <v>0.73190082644628096</v>
      </c>
      <c r="J32" s="163">
        <f t="shared" si="6"/>
        <v>-0.73339779146099437</v>
      </c>
      <c r="K32" s="161">
        <f t="shared" si="7"/>
        <v>2214</v>
      </c>
      <c r="L32" s="161">
        <f t="shared" si="8"/>
        <v>-14412</v>
      </c>
      <c r="M32" s="162">
        <f t="shared" si="10"/>
        <v>1.897228105918852E-3</v>
      </c>
      <c r="N32" s="77"/>
    </row>
    <row r="33" spans="1:14" x14ac:dyDescent="0.25">
      <c r="A33" s="159" t="s">
        <v>135</v>
      </c>
      <c r="B33" s="160" t="s">
        <v>122</v>
      </c>
      <c r="C33" s="161">
        <v>3332</v>
      </c>
      <c r="D33" s="161">
        <v>4779</v>
      </c>
      <c r="E33" s="161">
        <v>0</v>
      </c>
      <c r="F33" s="161">
        <v>1729</v>
      </c>
      <c r="G33" s="161">
        <v>2049</v>
      </c>
      <c r="H33" s="161">
        <v>1366</v>
      </c>
      <c r="I33" s="162">
        <f t="shared" si="9"/>
        <v>-0.33333333333333337</v>
      </c>
      <c r="J33" s="163">
        <f t="shared" si="6"/>
        <v>-0.71416614354467467</v>
      </c>
      <c r="K33" s="161">
        <f t="shared" si="7"/>
        <v>-683</v>
      </c>
      <c r="L33" s="161">
        <f t="shared" si="8"/>
        <v>-3413</v>
      </c>
      <c r="M33" s="162">
        <f t="shared" si="10"/>
        <v>4.9467715073203895E-4</v>
      </c>
      <c r="N33" s="77"/>
    </row>
    <row r="34" spans="1:14" x14ac:dyDescent="0.25">
      <c r="A34" s="159" t="s">
        <v>136</v>
      </c>
      <c r="B34" s="166" t="s">
        <v>136</v>
      </c>
      <c r="C34" s="167">
        <f t="shared" ref="C34:H34" si="11">C26-SUM(C27:C33)</f>
        <v>169749</v>
      </c>
      <c r="D34" s="167">
        <f t="shared" si="11"/>
        <v>181052</v>
      </c>
      <c r="E34" s="167">
        <f t="shared" si="11"/>
        <v>0</v>
      </c>
      <c r="F34" s="167">
        <f t="shared" si="11"/>
        <v>167055</v>
      </c>
      <c r="G34" s="167">
        <f t="shared" si="11"/>
        <v>186098</v>
      </c>
      <c r="H34" s="167">
        <f t="shared" si="11"/>
        <v>198842</v>
      </c>
      <c r="I34" s="168">
        <f t="shared" si="9"/>
        <v>6.848004814667541E-2</v>
      </c>
      <c r="J34" s="169">
        <f t="shared" si="6"/>
        <v>9.8259063694408288E-2</v>
      </c>
      <c r="K34" s="167">
        <f>H34-G34</f>
        <v>12744</v>
      </c>
      <c r="L34" s="167">
        <f t="shared" si="8"/>
        <v>17790</v>
      </c>
      <c r="M34" s="168">
        <f t="shared" si="10"/>
        <v>7.2007755494773118E-2</v>
      </c>
      <c r="N34" s="77"/>
    </row>
    <row r="35" spans="1:14" s="142" customFormat="1" x14ac:dyDescent="0.25">
      <c r="A35" s="159"/>
      <c r="B35" s="151" t="s">
        <v>37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59</v>
      </c>
      <c r="C36" s="174">
        <v>749613</v>
      </c>
      <c r="D36" s="174">
        <v>745816</v>
      </c>
      <c r="E36" s="174">
        <v>0</v>
      </c>
      <c r="F36" s="174">
        <v>653261</v>
      </c>
      <c r="G36" s="174">
        <v>671021</v>
      </c>
      <c r="H36" s="174">
        <v>746827</v>
      </c>
      <c r="I36" s="175">
        <f>IFERROR(H36/G36-1,"-")</f>
        <v>0.11297112907047624</v>
      </c>
      <c r="J36" s="175">
        <f>IFERROR(H36/D36-1,"-")</f>
        <v>1.3555622298260239E-3</v>
      </c>
      <c r="K36" s="174">
        <f>H36-G36</f>
        <v>75806</v>
      </c>
      <c r="L36" s="174">
        <f>H36-D36</f>
        <v>1011</v>
      </c>
      <c r="M36" s="175">
        <f>H36/H$8</f>
        <v>0.27045260062207643</v>
      </c>
      <c r="N36" s="77"/>
    </row>
    <row r="37" spans="1:14" x14ac:dyDescent="0.25">
      <c r="A37" s="159" t="s">
        <v>87</v>
      </c>
      <c r="B37" s="155" t="s">
        <v>88</v>
      </c>
      <c r="C37" s="156">
        <v>44525</v>
      </c>
      <c r="D37" s="156">
        <v>43826</v>
      </c>
      <c r="E37" s="156">
        <v>0</v>
      </c>
      <c r="F37" s="156">
        <v>35593</v>
      </c>
      <c r="G37" s="156">
        <v>29396</v>
      </c>
      <c r="H37" s="156">
        <v>41371</v>
      </c>
      <c r="I37" s="157">
        <f>IFERROR(H37/G37-1,"-")</f>
        <v>0.40736834943529732</v>
      </c>
      <c r="J37" s="158">
        <f t="shared" ref="J37:J48" si="12">IFERROR(H37/D37-1,"-")</f>
        <v>-5.6016976224159132E-2</v>
      </c>
      <c r="K37" s="156">
        <f t="shared" ref="K37:K47" si="13">H37-G37</f>
        <v>11975</v>
      </c>
      <c r="L37" s="156">
        <f t="shared" ref="L37:L48" si="14">H37-D37</f>
        <v>-2455</v>
      </c>
      <c r="M37" s="157">
        <f>H37/H$8</f>
        <v>1.4981909518986224E-2</v>
      </c>
      <c r="N37" s="77"/>
    </row>
    <row r="38" spans="1:14" x14ac:dyDescent="0.25">
      <c r="A38" s="159" t="s">
        <v>94</v>
      </c>
      <c r="B38" s="160" t="s">
        <v>94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2.9118956817871532E-2</v>
      </c>
      <c r="N38" s="77"/>
    </row>
    <row r="39" spans="1:14" x14ac:dyDescent="0.25">
      <c r="A39" s="159" t="s">
        <v>91</v>
      </c>
      <c r="B39" s="160" t="s">
        <v>91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3.5186537828497677E-2</v>
      </c>
      <c r="N39" s="77"/>
    </row>
    <row r="40" spans="1:14" x14ac:dyDescent="0.25">
      <c r="A40" s="159"/>
      <c r="B40" s="155" t="s">
        <v>98</v>
      </c>
      <c r="C40" s="156">
        <v>705088</v>
      </c>
      <c r="D40" s="156">
        <v>701990</v>
      </c>
      <c r="E40" s="156">
        <v>0</v>
      </c>
      <c r="F40" s="156">
        <v>617668</v>
      </c>
      <c r="G40" s="156">
        <v>641625</v>
      </c>
      <c r="H40" s="156">
        <v>705456</v>
      </c>
      <c r="I40" s="157">
        <f>IFERROR(H40/G40-1,"-")</f>
        <v>9.9483343074225683E-2</v>
      </c>
      <c r="J40" s="158">
        <f t="shared" si="12"/>
        <v>4.9373922705451267E-3</v>
      </c>
      <c r="K40" s="156">
        <f t="shared" si="13"/>
        <v>63831</v>
      </c>
      <c r="L40" s="156">
        <f t="shared" si="14"/>
        <v>3466</v>
      </c>
      <c r="M40" s="157">
        <f>H40/H$8</f>
        <v>0.25547069110309023</v>
      </c>
      <c r="N40" s="77"/>
    </row>
    <row r="41" spans="1:14" s="54" customFormat="1" x14ac:dyDescent="0.25">
      <c r="A41" s="159"/>
      <c r="B41" s="160" t="s">
        <v>101</v>
      </c>
      <c r="C41" s="161">
        <v>408625</v>
      </c>
      <c r="D41" s="161">
        <v>460629</v>
      </c>
      <c r="E41" s="161">
        <v>0</v>
      </c>
      <c r="F41" s="161">
        <v>366440</v>
      </c>
      <c r="G41" s="161">
        <v>380507</v>
      </c>
      <c r="H41" s="161">
        <v>422996</v>
      </c>
      <c r="I41" s="162">
        <f t="shared" ref="I41:I48" si="15">IFERROR(H41/G41-1,"-")</f>
        <v>0.11166417437786946</v>
      </c>
      <c r="J41" s="163">
        <f t="shared" si="12"/>
        <v>-8.1699154851301192E-2</v>
      </c>
      <c r="K41" s="161">
        <f t="shared" si="13"/>
        <v>42489</v>
      </c>
      <c r="L41" s="161">
        <f t="shared" si="14"/>
        <v>-37633</v>
      </c>
      <c r="M41" s="162">
        <f t="shared" ref="M41:M48" si="16">H41/H$8</f>
        <v>0.15318188583532175</v>
      </c>
      <c r="N41" s="164"/>
    </row>
    <row r="42" spans="1:14" s="54" customFormat="1" x14ac:dyDescent="0.25">
      <c r="A42" s="159"/>
      <c r="B42" s="160" t="s">
        <v>104</v>
      </c>
      <c r="C42" s="161">
        <v>52185</v>
      </c>
      <c r="D42" s="161">
        <v>31819</v>
      </c>
      <c r="E42" s="161">
        <v>0</v>
      </c>
      <c r="F42" s="161">
        <v>16808</v>
      </c>
      <c r="G42" s="161">
        <v>17791</v>
      </c>
      <c r="H42" s="161">
        <v>18366</v>
      </c>
      <c r="I42" s="162">
        <f t="shared" si="15"/>
        <v>3.2319712214040841E-2</v>
      </c>
      <c r="J42" s="163">
        <f t="shared" si="12"/>
        <v>-0.4227976994877275</v>
      </c>
      <c r="K42" s="161">
        <f t="shared" si="13"/>
        <v>575</v>
      </c>
      <c r="L42" s="161">
        <f t="shared" si="14"/>
        <v>-13453</v>
      </c>
      <c r="M42" s="162">
        <f t="shared" si="16"/>
        <v>6.650981369212757E-3</v>
      </c>
      <c r="N42" s="164"/>
    </row>
    <row r="43" spans="1:14" x14ac:dyDescent="0.25">
      <c r="A43" s="159"/>
      <c r="B43" s="160" t="s">
        <v>107</v>
      </c>
      <c r="C43" s="161">
        <v>16650</v>
      </c>
      <c r="D43" s="161">
        <v>12694</v>
      </c>
      <c r="E43" s="161">
        <v>0</v>
      </c>
      <c r="F43" s="161">
        <v>14464</v>
      </c>
      <c r="G43" s="161">
        <v>19331</v>
      </c>
      <c r="H43" s="161">
        <v>18795</v>
      </c>
      <c r="I43" s="162">
        <f t="shared" si="15"/>
        <v>-2.7727484351559695E-2</v>
      </c>
      <c r="J43" s="163">
        <f t="shared" si="12"/>
        <v>0.48062076571608636</v>
      </c>
      <c r="K43" s="161">
        <f t="shared" si="13"/>
        <v>-536</v>
      </c>
      <c r="L43" s="161">
        <f t="shared" si="14"/>
        <v>6101</v>
      </c>
      <c r="M43" s="162">
        <f t="shared" si="16"/>
        <v>6.806337516843829E-3</v>
      </c>
      <c r="N43" s="77"/>
    </row>
    <row r="44" spans="1:14" x14ac:dyDescent="0.25">
      <c r="A44" s="159"/>
      <c r="B44" s="160" t="s">
        <v>114</v>
      </c>
      <c r="C44" s="161">
        <v>41871</v>
      </c>
      <c r="D44" s="161">
        <v>37685</v>
      </c>
      <c r="E44" s="161">
        <v>0</v>
      </c>
      <c r="F44" s="161">
        <v>47122</v>
      </c>
      <c r="G44" s="161">
        <v>38759</v>
      </c>
      <c r="H44" s="161">
        <v>41406</v>
      </c>
      <c r="I44" s="162">
        <f t="shared" si="15"/>
        <v>6.8293815629918209E-2</v>
      </c>
      <c r="J44" s="163">
        <f t="shared" si="12"/>
        <v>9.8739551545707904E-2</v>
      </c>
      <c r="K44" s="161">
        <f t="shared" si="13"/>
        <v>2647</v>
      </c>
      <c r="L44" s="161">
        <f t="shared" si="14"/>
        <v>3721</v>
      </c>
      <c r="M44" s="162">
        <f t="shared" si="16"/>
        <v>1.4994584262965448E-2</v>
      </c>
      <c r="N44" s="77"/>
    </row>
    <row r="45" spans="1:14" x14ac:dyDescent="0.25">
      <c r="A45" s="159"/>
      <c r="B45" s="160" t="s">
        <v>110</v>
      </c>
      <c r="C45" s="161">
        <v>26897</v>
      </c>
      <c r="D45" s="161">
        <v>20908</v>
      </c>
      <c r="E45" s="161">
        <v>0</v>
      </c>
      <c r="F45" s="161">
        <v>22076</v>
      </c>
      <c r="G45" s="161">
        <v>28163</v>
      </c>
      <c r="H45" s="161">
        <v>25349</v>
      </c>
      <c r="I45" s="162">
        <f t="shared" si="15"/>
        <v>-9.9918332564002399E-2</v>
      </c>
      <c r="J45" s="163">
        <f t="shared" si="12"/>
        <v>0.21240673426439649</v>
      </c>
      <c r="K45" s="161">
        <f t="shared" si="13"/>
        <v>-2814</v>
      </c>
      <c r="L45" s="161">
        <f t="shared" si="14"/>
        <v>4441</v>
      </c>
      <c r="M45" s="162">
        <f t="shared" si="16"/>
        <v>9.1797738608392788E-3</v>
      </c>
      <c r="N45" s="77"/>
    </row>
    <row r="46" spans="1:14" x14ac:dyDescent="0.25">
      <c r="A46" s="159"/>
      <c r="B46" s="160" t="s">
        <v>119</v>
      </c>
      <c r="C46" s="161">
        <v>6136</v>
      </c>
      <c r="D46" s="161">
        <v>5286</v>
      </c>
      <c r="E46" s="161">
        <v>0</v>
      </c>
      <c r="F46" s="161">
        <v>3257</v>
      </c>
      <c r="G46" s="161">
        <v>3226</v>
      </c>
      <c r="H46" s="161">
        <v>4569</v>
      </c>
      <c r="I46" s="162">
        <f t="shared" si="15"/>
        <v>0.4163050216986981</v>
      </c>
      <c r="J46" s="163">
        <f t="shared" si="12"/>
        <v>-0.13564131668558455</v>
      </c>
      <c r="K46" s="161">
        <f t="shared" si="13"/>
        <v>1343</v>
      </c>
      <c r="L46" s="161">
        <f t="shared" si="14"/>
        <v>-717</v>
      </c>
      <c r="M46" s="162">
        <f t="shared" si="16"/>
        <v>1.6545972926022589E-3</v>
      </c>
      <c r="N46" s="77"/>
    </row>
    <row r="47" spans="1:14" x14ac:dyDescent="0.25">
      <c r="A47" s="159" t="s">
        <v>135</v>
      </c>
      <c r="B47" s="160" t="s">
        <v>122</v>
      </c>
      <c r="C47" s="161">
        <v>3414</v>
      </c>
      <c r="D47" s="161">
        <v>3416</v>
      </c>
      <c r="E47" s="161">
        <v>0</v>
      </c>
      <c r="F47" s="161">
        <v>724</v>
      </c>
      <c r="G47" s="161">
        <v>2087</v>
      </c>
      <c r="H47" s="161">
        <v>973</v>
      </c>
      <c r="I47" s="162">
        <f t="shared" si="15"/>
        <v>-0.53378054623862004</v>
      </c>
      <c r="J47" s="163">
        <f t="shared" si="12"/>
        <v>-0.7151639344262295</v>
      </c>
      <c r="K47" s="161">
        <f t="shared" si="13"/>
        <v>-1114</v>
      </c>
      <c r="L47" s="161">
        <f t="shared" si="14"/>
        <v>-2443</v>
      </c>
      <c r="M47" s="162">
        <f t="shared" si="16"/>
        <v>3.5235788262245524E-4</v>
      </c>
      <c r="N47" s="77"/>
    </row>
    <row r="48" spans="1:14" x14ac:dyDescent="0.25">
      <c r="A48" s="159" t="s">
        <v>136</v>
      </c>
      <c r="B48" s="166" t="s">
        <v>136</v>
      </c>
      <c r="C48" s="167">
        <f t="shared" ref="C48:H48" si="17">C40-SUM(C41:C47)</f>
        <v>149310</v>
      </c>
      <c r="D48" s="167">
        <f t="shared" si="17"/>
        <v>129553</v>
      </c>
      <c r="E48" s="167">
        <f t="shared" si="17"/>
        <v>0</v>
      </c>
      <c r="F48" s="167">
        <f t="shared" si="17"/>
        <v>146777</v>
      </c>
      <c r="G48" s="167">
        <f t="shared" si="17"/>
        <v>151761</v>
      </c>
      <c r="H48" s="167">
        <f t="shared" si="17"/>
        <v>173002</v>
      </c>
      <c r="I48" s="168">
        <f t="shared" si="15"/>
        <v>0.13996349523263563</v>
      </c>
      <c r="J48" s="169">
        <f t="shared" si="12"/>
        <v>0.33537625527776282</v>
      </c>
      <c r="K48" s="167">
        <f>H48-G48</f>
        <v>21241</v>
      </c>
      <c r="L48" s="167">
        <f t="shared" si="14"/>
        <v>43449</v>
      </c>
      <c r="M48" s="168">
        <f t="shared" si="16"/>
        <v>6.265017308268242E-2</v>
      </c>
      <c r="N48" s="77"/>
    </row>
    <row r="49" spans="1:14" s="142" customFormat="1" x14ac:dyDescent="0.25">
      <c r="A49" s="159"/>
      <c r="B49" s="151" t="s">
        <v>38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59</v>
      </c>
      <c r="C50" s="174">
        <v>16284</v>
      </c>
      <c r="D50" s="174">
        <v>15812</v>
      </c>
      <c r="E50" s="174">
        <v>0</v>
      </c>
      <c r="F50" s="174">
        <v>11098</v>
      </c>
      <c r="G50" s="174">
        <v>10740</v>
      </c>
      <c r="H50" s="174">
        <v>7817</v>
      </c>
      <c r="I50" s="175">
        <f>IFERROR(H50/G50-1,"-")</f>
        <v>-0.27216014897579144</v>
      </c>
      <c r="J50" s="175">
        <f>IFERROR(H50/D50-1,"-")</f>
        <v>-0.50562863647862377</v>
      </c>
      <c r="K50" s="174">
        <f>H50-G50</f>
        <v>-2923</v>
      </c>
      <c r="L50" s="174">
        <f>H50-D50</f>
        <v>-7995</v>
      </c>
      <c r="M50" s="175">
        <f>H50/H$8</f>
        <v>2.8308135338743399E-3</v>
      </c>
      <c r="N50" s="77"/>
    </row>
    <row r="51" spans="1:14" x14ac:dyDescent="0.25">
      <c r="A51" s="159" t="s">
        <v>87</v>
      </c>
      <c r="B51" s="155" t="s">
        <v>88</v>
      </c>
      <c r="C51" s="156">
        <v>3070</v>
      </c>
      <c r="D51" s="156">
        <v>2250</v>
      </c>
      <c r="E51" s="156">
        <v>0</v>
      </c>
      <c r="F51" s="156">
        <v>1407</v>
      </c>
      <c r="G51" s="156">
        <v>3612</v>
      </c>
      <c r="H51" s="156">
        <v>1512</v>
      </c>
      <c r="I51" s="157">
        <f>IFERROR(H51/G51-1,"-")</f>
        <v>-0.58139534883720922</v>
      </c>
      <c r="J51" s="158">
        <f t="shared" ref="J51:J62" si="18">IFERROR(H51/D51-1,"-")</f>
        <v>-0.32799999999999996</v>
      </c>
      <c r="K51" s="156">
        <f t="shared" ref="K51:K61" si="19">H51-G51</f>
        <v>-2100</v>
      </c>
      <c r="L51" s="156">
        <f t="shared" ref="L51:L62" si="20">H51-D51</f>
        <v>-738</v>
      </c>
      <c r="M51" s="157">
        <f>H51/H$8</f>
        <v>5.4754893990252031E-4</v>
      </c>
      <c r="N51" s="77"/>
    </row>
    <row r="52" spans="1:14" x14ac:dyDescent="0.25">
      <c r="A52" s="159" t="s">
        <v>94</v>
      </c>
      <c r="B52" s="160" t="s">
        <v>94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2.4679537205262408E-3</v>
      </c>
      <c r="N52" s="77"/>
    </row>
    <row r="53" spans="1:14" x14ac:dyDescent="0.25">
      <c r="A53" s="159" t="s">
        <v>91</v>
      </c>
      <c r="B53" s="160" t="s">
        <v>91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1.8776727866366191E-3</v>
      </c>
      <c r="N53" s="77"/>
    </row>
    <row r="54" spans="1:14" x14ac:dyDescent="0.25">
      <c r="A54" s="159"/>
      <c r="B54" s="155" t="s">
        <v>98</v>
      </c>
      <c r="C54" s="156">
        <v>13214</v>
      </c>
      <c r="D54" s="156">
        <v>13562</v>
      </c>
      <c r="E54" s="156">
        <v>0</v>
      </c>
      <c r="F54" s="156">
        <v>9691</v>
      </c>
      <c r="G54" s="156">
        <v>7128</v>
      </c>
      <c r="H54" s="156">
        <v>6305</v>
      </c>
      <c r="I54" s="157">
        <f>IFERROR(H54/G54-1,"-")</f>
        <v>-0.11546015712682378</v>
      </c>
      <c r="J54" s="158">
        <f t="shared" si="18"/>
        <v>-0.53509806813154404</v>
      </c>
      <c r="K54" s="156">
        <f t="shared" si="19"/>
        <v>-823</v>
      </c>
      <c r="L54" s="156">
        <f t="shared" si="20"/>
        <v>-7257</v>
      </c>
      <c r="M54" s="157">
        <f>H54/H$8</f>
        <v>2.2832645939718193E-3</v>
      </c>
      <c r="N54" s="77"/>
    </row>
    <row r="55" spans="1:14" s="54" customFormat="1" x14ac:dyDescent="0.25">
      <c r="A55" s="159"/>
      <c r="B55" s="160" t="s">
        <v>101</v>
      </c>
      <c r="C55" s="161">
        <v>4664</v>
      </c>
      <c r="D55" s="161">
        <v>5593</v>
      </c>
      <c r="E55" s="161">
        <v>0</v>
      </c>
      <c r="F55" s="161">
        <v>5387</v>
      </c>
      <c r="G55" s="161">
        <v>4056</v>
      </c>
      <c r="H55" s="161">
        <v>4481</v>
      </c>
      <c r="I55" s="162">
        <f t="shared" ref="I55:I62" si="21">IFERROR(H55/G55-1,"-")</f>
        <v>0.10478303747534512</v>
      </c>
      <c r="J55" s="163">
        <f t="shared" si="18"/>
        <v>-0.19881995351332027</v>
      </c>
      <c r="K55" s="161">
        <f t="shared" si="19"/>
        <v>425</v>
      </c>
      <c r="L55" s="161">
        <f t="shared" si="20"/>
        <v>-1112</v>
      </c>
      <c r="M55" s="162">
        <f t="shared" ref="M55:M62" si="22">H55/H$8</f>
        <v>1.6227293648830646E-3</v>
      </c>
      <c r="N55" s="164"/>
    </row>
    <row r="56" spans="1:14" s="54" customFormat="1" x14ac:dyDescent="0.25">
      <c r="A56" s="159"/>
      <c r="B56" s="160" t="s">
        <v>104</v>
      </c>
      <c r="C56" s="161">
        <v>4931</v>
      </c>
      <c r="D56" s="161">
        <v>3598</v>
      </c>
      <c r="E56" s="161">
        <v>0</v>
      </c>
      <c r="F56" s="161">
        <v>1509</v>
      </c>
      <c r="G56" s="161">
        <v>635</v>
      </c>
      <c r="H56" s="161">
        <v>365</v>
      </c>
      <c r="I56" s="162">
        <f t="shared" si="21"/>
        <v>-0.42519685039370081</v>
      </c>
      <c r="J56" s="163">
        <f t="shared" si="18"/>
        <v>-0.89855475264035578</v>
      </c>
      <c r="K56" s="161">
        <f t="shared" si="19"/>
        <v>-270</v>
      </c>
      <c r="L56" s="161">
        <f t="shared" si="20"/>
        <v>-3233</v>
      </c>
      <c r="M56" s="162">
        <f t="shared" si="22"/>
        <v>1.3217947292620366E-4</v>
      </c>
      <c r="N56" s="164"/>
    </row>
    <row r="57" spans="1:14" x14ac:dyDescent="0.25">
      <c r="A57" s="159"/>
      <c r="B57" s="160" t="s">
        <v>107</v>
      </c>
      <c r="C57" s="161">
        <v>291</v>
      </c>
      <c r="D57" s="161">
        <v>684</v>
      </c>
      <c r="E57" s="161">
        <v>0</v>
      </c>
      <c r="F57" s="161">
        <v>386</v>
      </c>
      <c r="G57" s="161">
        <v>298</v>
      </c>
      <c r="H57" s="161">
        <v>131</v>
      </c>
      <c r="I57" s="162">
        <f t="shared" si="21"/>
        <v>-0.56040268456375841</v>
      </c>
      <c r="J57" s="163">
        <f t="shared" si="18"/>
        <v>-0.80847953216374269</v>
      </c>
      <c r="K57" s="161">
        <f t="shared" si="19"/>
        <v>-167</v>
      </c>
      <c r="L57" s="161">
        <f t="shared" si="20"/>
        <v>-553</v>
      </c>
      <c r="M57" s="162">
        <f t="shared" si="22"/>
        <v>4.7439756036527888E-5</v>
      </c>
      <c r="N57" s="77"/>
    </row>
    <row r="58" spans="1:14" x14ac:dyDescent="0.25">
      <c r="A58" s="159"/>
      <c r="B58" s="160" t="s">
        <v>114</v>
      </c>
      <c r="C58" s="161">
        <v>129</v>
      </c>
      <c r="D58" s="161">
        <v>211</v>
      </c>
      <c r="E58" s="161">
        <v>0</v>
      </c>
      <c r="F58" s="161">
        <v>131</v>
      </c>
      <c r="G58" s="161">
        <v>93</v>
      </c>
      <c r="H58" s="161">
        <v>61</v>
      </c>
      <c r="I58" s="162">
        <f t="shared" si="21"/>
        <v>-0.34408602150537637</v>
      </c>
      <c r="J58" s="163">
        <f t="shared" si="18"/>
        <v>-0.7109004739336493</v>
      </c>
      <c r="K58" s="161">
        <f t="shared" si="19"/>
        <v>-32</v>
      </c>
      <c r="L58" s="161">
        <f t="shared" si="20"/>
        <v>-150</v>
      </c>
      <c r="M58" s="162">
        <f t="shared" si="22"/>
        <v>2.2090268078077871E-5</v>
      </c>
      <c r="N58" s="77"/>
    </row>
    <row r="59" spans="1:14" x14ac:dyDescent="0.25">
      <c r="A59" s="159"/>
      <c r="B59" s="160" t="s">
        <v>110</v>
      </c>
      <c r="C59" s="161">
        <v>186</v>
      </c>
      <c r="D59" s="161">
        <v>246</v>
      </c>
      <c r="E59" s="161">
        <v>0</v>
      </c>
      <c r="F59" s="161">
        <v>106</v>
      </c>
      <c r="G59" s="161">
        <v>109</v>
      </c>
      <c r="H59" s="161">
        <v>12</v>
      </c>
      <c r="I59" s="162">
        <f t="shared" si="21"/>
        <v>-0.88990825688073394</v>
      </c>
      <c r="J59" s="163">
        <f t="shared" si="18"/>
        <v>-0.95121951219512191</v>
      </c>
      <c r="K59" s="161">
        <f t="shared" si="19"/>
        <v>-97</v>
      </c>
      <c r="L59" s="161">
        <f t="shared" si="20"/>
        <v>-234</v>
      </c>
      <c r="M59" s="162">
        <f t="shared" si="22"/>
        <v>4.3456265071628599E-6</v>
      </c>
      <c r="N59" s="77"/>
    </row>
    <row r="60" spans="1:14" x14ac:dyDescent="0.25">
      <c r="A60" s="159"/>
      <c r="B60" s="160" t="s">
        <v>119</v>
      </c>
      <c r="C60" s="161">
        <v>10</v>
      </c>
      <c r="D60" s="161">
        <v>7</v>
      </c>
      <c r="E60" s="161">
        <v>0</v>
      </c>
      <c r="F60" s="161">
        <v>4</v>
      </c>
      <c r="G60" s="161">
        <v>12</v>
      </c>
      <c r="H60" s="161">
        <v>0</v>
      </c>
      <c r="I60" s="162">
        <f t="shared" si="21"/>
        <v>-1</v>
      </c>
      <c r="J60" s="163">
        <f t="shared" si="18"/>
        <v>-1</v>
      </c>
      <c r="K60" s="161">
        <f t="shared" si="19"/>
        <v>-12</v>
      </c>
      <c r="L60" s="161">
        <f t="shared" si="20"/>
        <v>-7</v>
      </c>
      <c r="M60" s="162">
        <f t="shared" si="22"/>
        <v>0</v>
      </c>
      <c r="N60" s="77"/>
    </row>
    <row r="61" spans="1:14" x14ac:dyDescent="0.25">
      <c r="A61" s="159" t="s">
        <v>135</v>
      </c>
      <c r="B61" s="160" t="s">
        <v>122</v>
      </c>
      <c r="C61" s="161">
        <v>17</v>
      </c>
      <c r="D61" s="161">
        <v>46</v>
      </c>
      <c r="E61" s="161">
        <v>0</v>
      </c>
      <c r="F61" s="161">
        <v>10</v>
      </c>
      <c r="G61" s="161">
        <v>2</v>
      </c>
      <c r="H61" s="161">
        <v>0</v>
      </c>
      <c r="I61" s="162">
        <f t="shared" si="21"/>
        <v>-1</v>
      </c>
      <c r="J61" s="163">
        <f t="shared" si="18"/>
        <v>-1</v>
      </c>
      <c r="K61" s="161">
        <f t="shared" si="19"/>
        <v>-2</v>
      </c>
      <c r="L61" s="161">
        <f t="shared" si="20"/>
        <v>-46</v>
      </c>
      <c r="M61" s="162">
        <f t="shared" si="22"/>
        <v>0</v>
      </c>
      <c r="N61" s="77"/>
    </row>
    <row r="62" spans="1:14" x14ac:dyDescent="0.25">
      <c r="A62" s="159" t="s">
        <v>136</v>
      </c>
      <c r="B62" s="166" t="s">
        <v>136</v>
      </c>
      <c r="C62" s="167">
        <f t="shared" ref="C62:H62" si="23">C54-SUM(C55:C61)</f>
        <v>2986</v>
      </c>
      <c r="D62" s="167">
        <f t="shared" si="23"/>
        <v>3177</v>
      </c>
      <c r="E62" s="167">
        <f t="shared" si="23"/>
        <v>0</v>
      </c>
      <c r="F62" s="167">
        <f t="shared" si="23"/>
        <v>2158</v>
      </c>
      <c r="G62" s="167">
        <f t="shared" si="23"/>
        <v>1923</v>
      </c>
      <c r="H62" s="167">
        <f t="shared" si="23"/>
        <v>1255</v>
      </c>
      <c r="I62" s="168">
        <f t="shared" si="21"/>
        <v>-0.34737389495579818</v>
      </c>
      <c r="J62" s="169">
        <f t="shared" si="18"/>
        <v>-0.60497324519987417</v>
      </c>
      <c r="K62" s="167">
        <f>H62-G62</f>
        <v>-668</v>
      </c>
      <c r="L62" s="167">
        <f t="shared" si="20"/>
        <v>-1922</v>
      </c>
      <c r="M62" s="168">
        <f t="shared" si="22"/>
        <v>4.5448010554078244E-4</v>
      </c>
      <c r="N62" s="77"/>
    </row>
    <row r="63" spans="1:14" s="142" customFormat="1" x14ac:dyDescent="0.25">
      <c r="A63" s="159"/>
      <c r="B63" s="151" t="s">
        <v>39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59</v>
      </c>
      <c r="C64" s="174">
        <v>65736</v>
      </c>
      <c r="D64" s="174">
        <v>55886</v>
      </c>
      <c r="E64" s="174">
        <v>0</v>
      </c>
      <c r="F64" s="174">
        <v>68461</v>
      </c>
      <c r="G64" s="174">
        <v>41121</v>
      </c>
      <c r="H64" s="174">
        <v>124784</v>
      </c>
      <c r="I64" s="175">
        <f>IFERROR(H64/G64-1,"-")</f>
        <v>2.03455655261302</v>
      </c>
      <c r="J64" s="175">
        <f>IFERROR(H64/D64-1,"-")</f>
        <v>1.2328311204952942</v>
      </c>
      <c r="K64" s="174">
        <f>H64-G64</f>
        <v>83663</v>
      </c>
      <c r="L64" s="174">
        <f>H64-D64</f>
        <v>68898</v>
      </c>
      <c r="M64" s="175">
        <f>H64/H$8</f>
        <v>4.5188721505817528E-2</v>
      </c>
      <c r="N64" s="77"/>
    </row>
    <row r="65" spans="1:14" x14ac:dyDescent="0.25">
      <c r="A65" s="159" t="s">
        <v>87</v>
      </c>
      <c r="B65" s="155" t="s">
        <v>88</v>
      </c>
      <c r="C65" s="156">
        <v>10739</v>
      </c>
      <c r="D65" s="156">
        <v>10291</v>
      </c>
      <c r="E65" s="156">
        <v>0</v>
      </c>
      <c r="F65" s="156">
        <v>11499</v>
      </c>
      <c r="G65" s="156">
        <v>3865</v>
      </c>
      <c r="H65" s="156">
        <v>39819</v>
      </c>
      <c r="I65" s="157">
        <f>IFERROR(H65/G65-1,"-")</f>
        <v>9.3024579560155232</v>
      </c>
      <c r="J65" s="158">
        <f t="shared" ref="J65:J76" si="24">IFERROR(H65/D65-1,"-")</f>
        <v>2.8693032747060538</v>
      </c>
      <c r="K65" s="156">
        <f t="shared" ref="K65:K75" si="25">H65-G65</f>
        <v>35954</v>
      </c>
      <c r="L65" s="156">
        <f t="shared" ref="L65:L76" si="26">H65-D65</f>
        <v>29528</v>
      </c>
      <c r="M65" s="157">
        <f>H65/H$8</f>
        <v>1.441987515739316E-2</v>
      </c>
      <c r="N65" s="77"/>
    </row>
    <row r="66" spans="1:14" x14ac:dyDescent="0.25">
      <c r="A66" s="159" t="s">
        <v>94</v>
      </c>
      <c r="B66" s="160" t="s">
        <v>94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1.5250976226888056E-2</v>
      </c>
      <c r="N66" s="77"/>
    </row>
    <row r="67" spans="1:14" x14ac:dyDescent="0.25">
      <c r="A67" s="159" t="s">
        <v>91</v>
      </c>
      <c r="B67" s="160" t="s">
        <v>91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1.9371716562305238E-2</v>
      </c>
      <c r="N67" s="77"/>
    </row>
    <row r="68" spans="1:14" x14ac:dyDescent="0.25">
      <c r="A68" s="159"/>
      <c r="B68" s="155" t="s">
        <v>98</v>
      </c>
      <c r="C68" s="156">
        <v>54997</v>
      </c>
      <c r="D68" s="156">
        <v>45595</v>
      </c>
      <c r="E68" s="156">
        <v>0</v>
      </c>
      <c r="F68" s="156">
        <v>56962</v>
      </c>
      <c r="G68" s="156">
        <v>37256</v>
      </c>
      <c r="H68" s="156">
        <v>84965</v>
      </c>
      <c r="I68" s="157">
        <f>IFERROR(H68/G68-1,"-")</f>
        <v>1.2805722568176936</v>
      </c>
      <c r="J68" s="158">
        <f t="shared" si="24"/>
        <v>0.86347187191578034</v>
      </c>
      <c r="K68" s="156">
        <f t="shared" si="25"/>
        <v>47709</v>
      </c>
      <c r="L68" s="156">
        <f t="shared" si="26"/>
        <v>39370</v>
      </c>
      <c r="M68" s="157">
        <f>H68/H$8</f>
        <v>3.0768846348424365E-2</v>
      </c>
      <c r="N68" s="77"/>
    </row>
    <row r="69" spans="1:14" s="54" customFormat="1" x14ac:dyDescent="0.25">
      <c r="A69" s="159"/>
      <c r="B69" s="160" t="s">
        <v>101</v>
      </c>
      <c r="C69" s="161">
        <v>22636</v>
      </c>
      <c r="D69" s="161">
        <v>19341</v>
      </c>
      <c r="E69" s="161">
        <v>0</v>
      </c>
      <c r="F69" s="161">
        <v>17702</v>
      </c>
      <c r="G69" s="161">
        <v>14386</v>
      </c>
      <c r="H69" s="161">
        <v>34295</v>
      </c>
      <c r="I69" s="162">
        <f t="shared" ref="I69:I76" si="27">IFERROR(H69/G69-1,"-")</f>
        <v>1.3839149172806895</v>
      </c>
      <c r="J69" s="163">
        <f t="shared" si="24"/>
        <v>0.77317615428364617</v>
      </c>
      <c r="K69" s="161">
        <f t="shared" si="25"/>
        <v>19909</v>
      </c>
      <c r="L69" s="161">
        <f t="shared" si="26"/>
        <v>14954</v>
      </c>
      <c r="M69" s="162">
        <f t="shared" ref="M69:M76" si="28">H69/H$8</f>
        <v>1.2419438421929191E-2</v>
      </c>
      <c r="N69" s="164"/>
    </row>
    <row r="70" spans="1:14" s="54" customFormat="1" x14ac:dyDescent="0.25">
      <c r="A70" s="159"/>
      <c r="B70" s="160" t="s">
        <v>104</v>
      </c>
      <c r="C70" s="161">
        <v>7334</v>
      </c>
      <c r="D70" s="161">
        <v>6466</v>
      </c>
      <c r="E70" s="161">
        <v>0</v>
      </c>
      <c r="F70" s="161">
        <v>3126</v>
      </c>
      <c r="G70" s="161">
        <v>2920</v>
      </c>
      <c r="H70" s="161">
        <v>3337</v>
      </c>
      <c r="I70" s="162">
        <f t="shared" si="27"/>
        <v>0.14280821917808217</v>
      </c>
      <c r="J70" s="163">
        <f t="shared" si="24"/>
        <v>-0.4839158676152181</v>
      </c>
      <c r="K70" s="161">
        <f t="shared" si="25"/>
        <v>417</v>
      </c>
      <c r="L70" s="161">
        <f t="shared" si="26"/>
        <v>-3129</v>
      </c>
      <c r="M70" s="162">
        <f t="shared" si="28"/>
        <v>1.2084463045335385E-3</v>
      </c>
      <c r="N70" s="164"/>
    </row>
    <row r="71" spans="1:14" x14ac:dyDescent="0.25">
      <c r="A71" s="159"/>
      <c r="B71" s="160" t="s">
        <v>107</v>
      </c>
      <c r="C71" s="161">
        <v>6054</v>
      </c>
      <c r="D71" s="161">
        <v>6209</v>
      </c>
      <c r="E71" s="161">
        <v>0</v>
      </c>
      <c r="F71" s="161">
        <v>17440</v>
      </c>
      <c r="G71" s="161">
        <v>4173</v>
      </c>
      <c r="H71" s="161">
        <v>12337</v>
      </c>
      <c r="I71" s="162">
        <f t="shared" si="27"/>
        <v>1.9563862928348912</v>
      </c>
      <c r="J71" s="163">
        <f t="shared" si="24"/>
        <v>0.98695442100177155</v>
      </c>
      <c r="K71" s="161">
        <f t="shared" si="25"/>
        <v>8164</v>
      </c>
      <c r="L71" s="161">
        <f t="shared" si="26"/>
        <v>6128</v>
      </c>
      <c r="M71" s="162">
        <f t="shared" si="28"/>
        <v>4.467666184905684E-3</v>
      </c>
      <c r="N71" s="77"/>
    </row>
    <row r="72" spans="1:14" x14ac:dyDescent="0.25">
      <c r="A72" s="159"/>
      <c r="B72" s="160" t="s">
        <v>114</v>
      </c>
      <c r="C72" s="161">
        <v>1232</v>
      </c>
      <c r="D72" s="161">
        <v>794</v>
      </c>
      <c r="E72" s="161">
        <v>0</v>
      </c>
      <c r="F72" s="161">
        <v>1318</v>
      </c>
      <c r="G72" s="161">
        <v>1731</v>
      </c>
      <c r="H72" s="161">
        <v>4521</v>
      </c>
      <c r="I72" s="162">
        <f t="shared" si="27"/>
        <v>1.6117850953206241</v>
      </c>
      <c r="J72" s="163">
        <f t="shared" si="24"/>
        <v>4.6939546599496218</v>
      </c>
      <c r="K72" s="161">
        <f t="shared" si="25"/>
        <v>2790</v>
      </c>
      <c r="L72" s="161">
        <f t="shared" si="26"/>
        <v>3727</v>
      </c>
      <c r="M72" s="162">
        <f t="shared" si="28"/>
        <v>1.6372147865736076E-3</v>
      </c>
      <c r="N72" s="77"/>
    </row>
    <row r="73" spans="1:14" x14ac:dyDescent="0.25">
      <c r="A73" s="159"/>
      <c r="B73" s="160" t="s">
        <v>110</v>
      </c>
      <c r="C73" s="161">
        <v>995</v>
      </c>
      <c r="D73" s="161">
        <v>1143</v>
      </c>
      <c r="E73" s="161">
        <v>0</v>
      </c>
      <c r="F73" s="161">
        <v>316</v>
      </c>
      <c r="G73" s="161">
        <v>1535</v>
      </c>
      <c r="H73" s="161">
        <v>3433</v>
      </c>
      <c r="I73" s="162">
        <f t="shared" si="27"/>
        <v>1.2364820846905538</v>
      </c>
      <c r="J73" s="163">
        <f t="shared" si="24"/>
        <v>2.0034995625546808</v>
      </c>
      <c r="K73" s="161">
        <f t="shared" si="25"/>
        <v>1898</v>
      </c>
      <c r="L73" s="161">
        <f t="shared" si="26"/>
        <v>2290</v>
      </c>
      <c r="M73" s="162">
        <f t="shared" si="28"/>
        <v>1.2432113165908416E-3</v>
      </c>
      <c r="N73" s="77"/>
    </row>
    <row r="74" spans="1:14" x14ac:dyDescent="0.25">
      <c r="A74" s="159"/>
      <c r="B74" s="160" t="s">
        <v>119</v>
      </c>
      <c r="C74" s="161">
        <v>78</v>
      </c>
      <c r="D74" s="161">
        <v>126</v>
      </c>
      <c r="E74" s="161">
        <v>0</v>
      </c>
      <c r="F74" s="161">
        <v>14</v>
      </c>
      <c r="G74" s="161">
        <v>3</v>
      </c>
      <c r="H74" s="161">
        <v>0</v>
      </c>
      <c r="I74" s="162">
        <f t="shared" si="27"/>
        <v>-1</v>
      </c>
      <c r="J74" s="163">
        <f t="shared" si="24"/>
        <v>-1</v>
      </c>
      <c r="K74" s="161">
        <f t="shared" si="25"/>
        <v>-3</v>
      </c>
      <c r="L74" s="161">
        <f t="shared" si="26"/>
        <v>-126</v>
      </c>
      <c r="M74" s="162">
        <f t="shared" si="28"/>
        <v>0</v>
      </c>
      <c r="N74" s="77"/>
    </row>
    <row r="75" spans="1:14" x14ac:dyDescent="0.25">
      <c r="A75" s="159" t="s">
        <v>135</v>
      </c>
      <c r="B75" s="160" t="s">
        <v>122</v>
      </c>
      <c r="C75" s="161">
        <v>381</v>
      </c>
      <c r="D75" s="161">
        <v>67</v>
      </c>
      <c r="E75" s="161">
        <v>0</v>
      </c>
      <c r="F75" s="161">
        <v>44</v>
      </c>
      <c r="G75" s="161">
        <v>59</v>
      </c>
      <c r="H75" s="161">
        <v>157</v>
      </c>
      <c r="I75" s="162">
        <f t="shared" si="27"/>
        <v>1.6610169491525424</v>
      </c>
      <c r="J75" s="163">
        <f t="shared" si="24"/>
        <v>1.3432835820895521</v>
      </c>
      <c r="K75" s="161">
        <f t="shared" si="25"/>
        <v>98</v>
      </c>
      <c r="L75" s="161">
        <f t="shared" si="26"/>
        <v>90</v>
      </c>
      <c r="M75" s="162">
        <f t="shared" si="28"/>
        <v>5.685528013538075E-5</v>
      </c>
      <c r="N75" s="77"/>
    </row>
    <row r="76" spans="1:14" x14ac:dyDescent="0.25">
      <c r="A76" s="159" t="s">
        <v>136</v>
      </c>
      <c r="B76" s="166" t="s">
        <v>136</v>
      </c>
      <c r="C76" s="167">
        <f t="shared" ref="C76:H76" si="29">C68-SUM(C69:C75)</f>
        <v>16287</v>
      </c>
      <c r="D76" s="167">
        <f t="shared" si="29"/>
        <v>11449</v>
      </c>
      <c r="E76" s="167">
        <f t="shared" si="29"/>
        <v>0</v>
      </c>
      <c r="F76" s="167">
        <f t="shared" si="29"/>
        <v>17002</v>
      </c>
      <c r="G76" s="167">
        <f t="shared" si="29"/>
        <v>12449</v>
      </c>
      <c r="H76" s="167">
        <f t="shared" si="29"/>
        <v>26885</v>
      </c>
      <c r="I76" s="168">
        <f t="shared" si="27"/>
        <v>1.1596112137521084</v>
      </c>
      <c r="J76" s="169">
        <f t="shared" si="24"/>
        <v>1.3482400209625296</v>
      </c>
      <c r="K76" s="167">
        <f>H76-G76</f>
        <v>14436</v>
      </c>
      <c r="L76" s="167">
        <f t="shared" si="26"/>
        <v>15436</v>
      </c>
      <c r="M76" s="168">
        <f t="shared" si="28"/>
        <v>9.736014053756124E-3</v>
      </c>
      <c r="N76" s="77"/>
    </row>
    <row r="77" spans="1:14" s="142" customFormat="1" x14ac:dyDescent="0.25">
      <c r="A77" s="159"/>
      <c r="B77" s="151" t="s">
        <v>40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59</v>
      </c>
      <c r="C78" s="174">
        <v>441786</v>
      </c>
      <c r="D78" s="174">
        <v>410407</v>
      </c>
      <c r="E78" s="174">
        <v>0</v>
      </c>
      <c r="F78" s="174">
        <v>310799</v>
      </c>
      <c r="G78" s="174">
        <v>340598</v>
      </c>
      <c r="H78" s="174">
        <v>405702</v>
      </c>
      <c r="I78" s="175">
        <f>IFERROR(H78/G78-1,"-")</f>
        <v>0.19114616057639799</v>
      </c>
      <c r="J78" s="175">
        <f>IFERROR(H78/D78-1,"-")</f>
        <v>-1.1464229411291771E-2</v>
      </c>
      <c r="K78" s="174">
        <f>H78-G78</f>
        <v>65104</v>
      </c>
      <c r="L78" s="174">
        <f>H78-D78</f>
        <v>-4705</v>
      </c>
      <c r="M78" s="175">
        <f>H78/H$8</f>
        <v>0.14691911376741554</v>
      </c>
      <c r="N78" s="77"/>
    </row>
    <row r="79" spans="1:14" x14ac:dyDescent="0.25">
      <c r="A79" s="159" t="s">
        <v>87</v>
      </c>
      <c r="B79" s="155" t="s">
        <v>88</v>
      </c>
      <c r="C79" s="156">
        <v>207539</v>
      </c>
      <c r="D79" s="156">
        <v>211113</v>
      </c>
      <c r="E79" s="156">
        <v>0</v>
      </c>
      <c r="F79" s="156">
        <v>157891</v>
      </c>
      <c r="G79" s="156">
        <v>148058</v>
      </c>
      <c r="H79" s="156">
        <v>161111</v>
      </c>
      <c r="I79" s="157">
        <f>IFERROR(H79/G79-1,"-")</f>
        <v>8.8161396209593512E-2</v>
      </c>
      <c r="J79" s="158">
        <f t="shared" ref="J79:J90" si="30">IFERROR(H79/D79-1,"-")</f>
        <v>-0.23684945976799154</v>
      </c>
      <c r="K79" s="156">
        <f t="shared" ref="K79:K89" si="31">H79-G79</f>
        <v>13053</v>
      </c>
      <c r="L79" s="156">
        <f t="shared" ref="L79:L90" si="32">H79-D79</f>
        <v>-50002</v>
      </c>
      <c r="M79" s="157">
        <f>H79/H$8</f>
        <v>5.8344019349626297E-2</v>
      </c>
      <c r="N79" s="77"/>
    </row>
    <row r="80" spans="1:14" x14ac:dyDescent="0.25">
      <c r="A80" s="159" t="s">
        <v>94</v>
      </c>
      <c r="B80" s="160" t="s">
        <v>94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3.0172046974773999E-2</v>
      </c>
      <c r="N80" s="77"/>
    </row>
    <row r="81" spans="1:14" x14ac:dyDescent="0.25">
      <c r="A81" s="159" t="s">
        <v>91</v>
      </c>
      <c r="B81" s="160" t="s">
        <v>91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0.17564261857313526</v>
      </c>
      <c r="N81" s="77"/>
    </row>
    <row r="82" spans="1:14" x14ac:dyDescent="0.25">
      <c r="A82" s="159"/>
      <c r="B82" s="155" t="s">
        <v>98</v>
      </c>
      <c r="C82" s="156">
        <v>234247</v>
      </c>
      <c r="D82" s="156">
        <v>199294</v>
      </c>
      <c r="E82" s="156">
        <v>0</v>
      </c>
      <c r="F82" s="156">
        <v>152908</v>
      </c>
      <c r="G82" s="156">
        <v>192540</v>
      </c>
      <c r="H82" s="156">
        <v>244591</v>
      </c>
      <c r="I82" s="157">
        <f>IFERROR(H82/G82-1,"-")</f>
        <v>0.27033863093383204</v>
      </c>
      <c r="J82" s="158">
        <f t="shared" si="30"/>
        <v>0.22728732425461873</v>
      </c>
      <c r="K82" s="156">
        <f t="shared" si="31"/>
        <v>52051</v>
      </c>
      <c r="L82" s="156">
        <f t="shared" si="32"/>
        <v>45297</v>
      </c>
      <c r="M82" s="157">
        <f>H82/H$8</f>
        <v>8.8575094417789255E-2</v>
      </c>
      <c r="N82" s="77"/>
    </row>
    <row r="83" spans="1:14" s="54" customFormat="1" x14ac:dyDescent="0.25">
      <c r="A83" s="159"/>
      <c r="B83" s="160" t="s">
        <v>101</v>
      </c>
      <c r="C83" s="161">
        <v>24883</v>
      </c>
      <c r="D83" s="161">
        <v>33634</v>
      </c>
      <c r="E83" s="161">
        <v>0</v>
      </c>
      <c r="F83" s="161">
        <v>28356</v>
      </c>
      <c r="G83" s="161">
        <v>37494</v>
      </c>
      <c r="H83" s="161">
        <v>47307</v>
      </c>
      <c r="I83" s="162">
        <f t="shared" ref="I83:I90" si="33">IFERROR(H83/G83-1,"-")</f>
        <v>0.26172187550008008</v>
      </c>
      <c r="J83" s="163">
        <f t="shared" si="30"/>
        <v>0.40652316108699527</v>
      </c>
      <c r="K83" s="161">
        <f t="shared" si="31"/>
        <v>9813</v>
      </c>
      <c r="L83" s="161">
        <f t="shared" si="32"/>
        <v>13673</v>
      </c>
      <c r="M83" s="162">
        <f t="shared" ref="M83:M90" si="34">H83/H$8</f>
        <v>1.7131546097862785E-2</v>
      </c>
      <c r="N83" s="164"/>
    </row>
    <row r="84" spans="1:14" s="54" customFormat="1" x14ac:dyDescent="0.25">
      <c r="A84" s="159"/>
      <c r="B84" s="160" t="s">
        <v>104</v>
      </c>
      <c r="C84" s="161">
        <v>117081</v>
      </c>
      <c r="D84" s="161">
        <v>92061</v>
      </c>
      <c r="E84" s="161">
        <v>0</v>
      </c>
      <c r="F84" s="161">
        <v>63199</v>
      </c>
      <c r="G84" s="161">
        <v>71295</v>
      </c>
      <c r="H84" s="161">
        <v>87638</v>
      </c>
      <c r="I84" s="162">
        <f t="shared" si="33"/>
        <v>0.22923066133669967</v>
      </c>
      <c r="J84" s="163">
        <f t="shared" si="30"/>
        <v>-4.8044231542129667E-2</v>
      </c>
      <c r="K84" s="161">
        <f t="shared" si="31"/>
        <v>16343</v>
      </c>
      <c r="L84" s="161">
        <f t="shared" si="32"/>
        <v>-4423</v>
      </c>
      <c r="M84" s="162">
        <f t="shared" si="34"/>
        <v>3.1736834652894896E-2</v>
      </c>
      <c r="N84" s="164"/>
    </row>
    <row r="85" spans="1:14" x14ac:dyDescent="0.25">
      <c r="A85" s="159"/>
      <c r="B85" s="160" t="s">
        <v>107</v>
      </c>
      <c r="C85" s="161">
        <v>15396</v>
      </c>
      <c r="D85" s="161">
        <v>14679</v>
      </c>
      <c r="E85" s="161">
        <v>0</v>
      </c>
      <c r="F85" s="161">
        <v>12742</v>
      </c>
      <c r="G85" s="161">
        <v>16668</v>
      </c>
      <c r="H85" s="161">
        <v>30513</v>
      </c>
      <c r="I85" s="162">
        <f t="shared" si="33"/>
        <v>0.83063354931605482</v>
      </c>
      <c r="J85" s="163">
        <f t="shared" si="30"/>
        <v>1.0786838340486411</v>
      </c>
      <c r="K85" s="161">
        <f t="shared" si="31"/>
        <v>13845</v>
      </c>
      <c r="L85" s="161">
        <f t="shared" si="32"/>
        <v>15834</v>
      </c>
      <c r="M85" s="162">
        <f t="shared" si="34"/>
        <v>1.1049841801088362E-2</v>
      </c>
      <c r="N85" s="77"/>
    </row>
    <row r="86" spans="1:14" x14ac:dyDescent="0.25">
      <c r="A86" s="159"/>
      <c r="B86" s="160" t="s">
        <v>114</v>
      </c>
      <c r="C86" s="161">
        <v>6140</v>
      </c>
      <c r="D86" s="161">
        <v>4549</v>
      </c>
      <c r="E86" s="161">
        <v>0</v>
      </c>
      <c r="F86" s="161">
        <v>4009</v>
      </c>
      <c r="G86" s="161">
        <v>4570</v>
      </c>
      <c r="H86" s="161">
        <v>7162</v>
      </c>
      <c r="I86" s="162">
        <f t="shared" si="33"/>
        <v>0.56717724288840254</v>
      </c>
      <c r="J86" s="163">
        <f t="shared" si="30"/>
        <v>0.5744119586722356</v>
      </c>
      <c r="K86" s="161">
        <f t="shared" si="31"/>
        <v>2592</v>
      </c>
      <c r="L86" s="161">
        <f t="shared" si="32"/>
        <v>2613</v>
      </c>
      <c r="M86" s="162">
        <f t="shared" si="34"/>
        <v>2.5936147536917004E-3</v>
      </c>
      <c r="N86" s="77"/>
    </row>
    <row r="87" spans="1:14" x14ac:dyDescent="0.25">
      <c r="A87" s="159"/>
      <c r="B87" s="160" t="s">
        <v>110</v>
      </c>
      <c r="C87" s="161">
        <v>3187</v>
      </c>
      <c r="D87" s="161">
        <v>3184</v>
      </c>
      <c r="E87" s="161">
        <v>0</v>
      </c>
      <c r="F87" s="161">
        <v>1713</v>
      </c>
      <c r="G87" s="161">
        <v>2232</v>
      </c>
      <c r="H87" s="161">
        <v>3663</v>
      </c>
      <c r="I87" s="162">
        <f t="shared" si="33"/>
        <v>0.6411290322580645</v>
      </c>
      <c r="J87" s="163">
        <f t="shared" si="30"/>
        <v>0.1504396984924623</v>
      </c>
      <c r="K87" s="161">
        <f t="shared" si="31"/>
        <v>1431</v>
      </c>
      <c r="L87" s="161">
        <f t="shared" si="32"/>
        <v>479</v>
      </c>
      <c r="M87" s="162">
        <f t="shared" si="34"/>
        <v>1.3265024913114631E-3</v>
      </c>
      <c r="N87" s="77"/>
    </row>
    <row r="88" spans="1:14" x14ac:dyDescent="0.25">
      <c r="A88" s="159"/>
      <c r="B88" s="160" t="s">
        <v>119</v>
      </c>
      <c r="C88" s="161">
        <v>917</v>
      </c>
      <c r="D88" s="161">
        <v>1332</v>
      </c>
      <c r="E88" s="161">
        <v>0</v>
      </c>
      <c r="F88" s="161">
        <v>576</v>
      </c>
      <c r="G88" s="161">
        <v>1554</v>
      </c>
      <c r="H88" s="161">
        <v>1368</v>
      </c>
      <c r="I88" s="162">
        <f t="shared" si="33"/>
        <v>-0.11969111969111967</v>
      </c>
      <c r="J88" s="163">
        <f t="shared" si="30"/>
        <v>2.7027027027026973E-2</v>
      </c>
      <c r="K88" s="161">
        <f t="shared" si="31"/>
        <v>-186</v>
      </c>
      <c r="L88" s="161">
        <f t="shared" si="32"/>
        <v>36</v>
      </c>
      <c r="M88" s="162">
        <f t="shared" si="34"/>
        <v>4.9540142181656607E-4</v>
      </c>
      <c r="N88" s="77"/>
    </row>
    <row r="89" spans="1:14" x14ac:dyDescent="0.25">
      <c r="A89" s="159" t="s">
        <v>135</v>
      </c>
      <c r="B89" s="160" t="s">
        <v>122</v>
      </c>
      <c r="C89" s="161">
        <v>1840</v>
      </c>
      <c r="D89" s="161">
        <v>485</v>
      </c>
      <c r="E89" s="161">
        <v>0</v>
      </c>
      <c r="F89" s="161">
        <v>423</v>
      </c>
      <c r="G89" s="161">
        <v>976</v>
      </c>
      <c r="H89" s="161">
        <v>564</v>
      </c>
      <c r="I89" s="162">
        <f t="shared" si="33"/>
        <v>-0.42213114754098358</v>
      </c>
      <c r="J89" s="163">
        <f t="shared" si="30"/>
        <v>0.16288659793814442</v>
      </c>
      <c r="K89" s="161">
        <f t="shared" si="31"/>
        <v>-412</v>
      </c>
      <c r="L89" s="161">
        <f t="shared" si="32"/>
        <v>79</v>
      </c>
      <c r="M89" s="162">
        <f t="shared" si="34"/>
        <v>2.0424444583665442E-4</v>
      </c>
      <c r="N89" s="77"/>
    </row>
    <row r="90" spans="1:14" x14ac:dyDescent="0.25">
      <c r="A90" s="159" t="s">
        <v>136</v>
      </c>
      <c r="B90" s="166" t="s">
        <v>136</v>
      </c>
      <c r="C90" s="167">
        <f t="shared" ref="C90:H90" si="35">C82-SUM(C83:C89)</f>
        <v>64803</v>
      </c>
      <c r="D90" s="167">
        <f t="shared" si="35"/>
        <v>49370</v>
      </c>
      <c r="E90" s="167">
        <f t="shared" si="35"/>
        <v>0</v>
      </c>
      <c r="F90" s="167">
        <f t="shared" si="35"/>
        <v>41890</v>
      </c>
      <c r="G90" s="167">
        <f t="shared" si="35"/>
        <v>57751</v>
      </c>
      <c r="H90" s="167">
        <f t="shared" si="35"/>
        <v>66376</v>
      </c>
      <c r="I90" s="168">
        <f t="shared" si="33"/>
        <v>0.14934806323700012</v>
      </c>
      <c r="J90" s="169">
        <f t="shared" si="30"/>
        <v>0.34446019850111398</v>
      </c>
      <c r="K90" s="167">
        <f>H90-G90</f>
        <v>8625</v>
      </c>
      <c r="L90" s="167">
        <f t="shared" si="32"/>
        <v>17006</v>
      </c>
      <c r="M90" s="168">
        <f t="shared" si="34"/>
        <v>2.4037108753286834E-2</v>
      </c>
      <c r="N90" s="77"/>
    </row>
    <row r="91" spans="1:14" s="142" customFormat="1" x14ac:dyDescent="0.25">
      <c r="A91" s="159"/>
      <c r="B91" s="151" t="s">
        <v>41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59</v>
      </c>
      <c r="C92" s="174">
        <v>10299</v>
      </c>
      <c r="D92" s="174">
        <v>11342</v>
      </c>
      <c r="E92" s="174">
        <v>0</v>
      </c>
      <c r="F92" s="174">
        <v>10085</v>
      </c>
      <c r="G92" s="174">
        <v>12793</v>
      </c>
      <c r="H92" s="174">
        <v>12513</v>
      </c>
      <c r="I92" s="175">
        <f>IFERROR(H92/G92-1,"-")</f>
        <v>-2.1886969436410553E-2</v>
      </c>
      <c r="J92" s="175">
        <f>IFERROR(H92/D92-1,"-")</f>
        <v>0.10324457767589501</v>
      </c>
      <c r="K92" s="174">
        <f>H92-G92</f>
        <v>-280</v>
      </c>
      <c r="L92" s="174">
        <f>H92-D92</f>
        <v>1171</v>
      </c>
      <c r="M92" s="175">
        <f>H92/H$8</f>
        <v>4.5314020403440722E-3</v>
      </c>
      <c r="N92" s="77"/>
    </row>
    <row r="93" spans="1:14" x14ac:dyDescent="0.25">
      <c r="A93" s="159" t="s">
        <v>87</v>
      </c>
      <c r="B93" s="155" t="s">
        <v>88</v>
      </c>
      <c r="C93" s="156">
        <v>5476</v>
      </c>
      <c r="D93" s="156">
        <v>6968</v>
      </c>
      <c r="E93" s="156">
        <v>0</v>
      </c>
      <c r="F93" s="156">
        <v>5218</v>
      </c>
      <c r="G93" s="156">
        <v>7187</v>
      </c>
      <c r="H93" s="156">
        <v>6735</v>
      </c>
      <c r="I93" s="157">
        <f>IFERROR(H93/G93-1,"-")</f>
        <v>-6.2891331570891884E-2</v>
      </c>
      <c r="J93" s="158">
        <f t="shared" ref="J93:J104" si="36">IFERROR(H93/D93-1,"-")</f>
        <v>-3.3438576349024141E-2</v>
      </c>
      <c r="K93" s="156">
        <f t="shared" ref="K93:K103" si="37">H93-G93</f>
        <v>-452</v>
      </c>
      <c r="L93" s="156">
        <f t="shared" ref="L93:L104" si="38">H93-D93</f>
        <v>-233</v>
      </c>
      <c r="M93" s="157">
        <f>H93/H$8</f>
        <v>2.4389828771451552E-3</v>
      </c>
      <c r="N93" s="77"/>
    </row>
    <row r="94" spans="1:14" x14ac:dyDescent="0.25">
      <c r="A94" s="159" t="s">
        <v>94</v>
      </c>
      <c r="B94" s="160" t="s">
        <v>94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2.5545041151272345E-3</v>
      </c>
      <c r="N94" s="77"/>
    </row>
    <row r="95" spans="1:14" x14ac:dyDescent="0.25">
      <c r="A95" s="159" t="s">
        <v>91</v>
      </c>
      <c r="B95" s="160" t="s">
        <v>91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7.1203090319863459E-3</v>
      </c>
      <c r="N95" s="77"/>
    </row>
    <row r="96" spans="1:14" x14ac:dyDescent="0.25">
      <c r="A96" s="159"/>
      <c r="B96" s="155" t="s">
        <v>98</v>
      </c>
      <c r="C96" s="156">
        <v>4823</v>
      </c>
      <c r="D96" s="156">
        <v>4374</v>
      </c>
      <c r="E96" s="156">
        <v>0</v>
      </c>
      <c r="F96" s="156">
        <v>4867</v>
      </c>
      <c r="G96" s="156">
        <v>5606</v>
      </c>
      <c r="H96" s="156">
        <v>5778</v>
      </c>
      <c r="I96" s="157">
        <f>IFERROR(H96/G96-1,"-")</f>
        <v>3.068141277203007E-2</v>
      </c>
      <c r="J96" s="158">
        <f t="shared" si="36"/>
        <v>0.32098765432098775</v>
      </c>
      <c r="K96" s="156">
        <f t="shared" si="37"/>
        <v>172</v>
      </c>
      <c r="L96" s="156">
        <f t="shared" si="38"/>
        <v>1404</v>
      </c>
      <c r="M96" s="157">
        <f>H96/H$8</f>
        <v>2.0924191631989169E-3</v>
      </c>
      <c r="N96" s="77"/>
    </row>
    <row r="97" spans="1:14" s="54" customFormat="1" x14ac:dyDescent="0.25">
      <c r="A97" s="159"/>
      <c r="B97" s="160" t="s">
        <v>101</v>
      </c>
      <c r="C97" s="161">
        <v>385</v>
      </c>
      <c r="D97" s="161">
        <v>420</v>
      </c>
      <c r="E97" s="161">
        <v>0</v>
      </c>
      <c r="F97" s="161">
        <v>524</v>
      </c>
      <c r="G97" s="161">
        <v>550</v>
      </c>
      <c r="H97" s="161">
        <v>732</v>
      </c>
      <c r="I97" s="162">
        <f t="shared" ref="I97:I104" si="39">IFERROR(H97/G97-1,"-")</f>
        <v>0.33090909090909082</v>
      </c>
      <c r="J97" s="163">
        <f t="shared" si="36"/>
        <v>0.74285714285714288</v>
      </c>
      <c r="K97" s="161">
        <f t="shared" si="37"/>
        <v>182</v>
      </c>
      <c r="L97" s="161">
        <f t="shared" si="38"/>
        <v>312</v>
      </c>
      <c r="M97" s="162">
        <f t="shared" ref="M97:M104" si="40">H97/H$8</f>
        <v>2.6508321693693445E-4</v>
      </c>
      <c r="N97" s="164"/>
    </row>
    <row r="98" spans="1:14" s="54" customFormat="1" x14ac:dyDescent="0.25">
      <c r="A98" s="159"/>
      <c r="B98" s="160" t="s">
        <v>104</v>
      </c>
      <c r="C98" s="161">
        <v>1804</v>
      </c>
      <c r="D98" s="161">
        <v>1669</v>
      </c>
      <c r="E98" s="161">
        <v>0</v>
      </c>
      <c r="F98" s="161">
        <v>1417</v>
      </c>
      <c r="G98" s="161">
        <v>1273</v>
      </c>
      <c r="H98" s="161">
        <v>1592</v>
      </c>
      <c r="I98" s="162">
        <f t="shared" si="39"/>
        <v>0.25058915946582871</v>
      </c>
      <c r="J98" s="163">
        <f t="shared" si="36"/>
        <v>-4.6135410425404477E-2</v>
      </c>
      <c r="K98" s="161">
        <f t="shared" si="37"/>
        <v>319</v>
      </c>
      <c r="L98" s="161">
        <f t="shared" si="38"/>
        <v>-77</v>
      </c>
      <c r="M98" s="162">
        <f t="shared" si="40"/>
        <v>5.7651978328360611E-4</v>
      </c>
      <c r="N98" s="164"/>
    </row>
    <row r="99" spans="1:14" x14ac:dyDescent="0.25">
      <c r="A99" s="159"/>
      <c r="B99" s="160" t="s">
        <v>107</v>
      </c>
      <c r="C99" s="161">
        <v>570</v>
      </c>
      <c r="D99" s="161">
        <v>715</v>
      </c>
      <c r="E99" s="161">
        <v>0</v>
      </c>
      <c r="F99" s="161">
        <v>572</v>
      </c>
      <c r="G99" s="161">
        <v>732</v>
      </c>
      <c r="H99" s="161">
        <v>862</v>
      </c>
      <c r="I99" s="162">
        <f t="shared" si="39"/>
        <v>0.17759562841530063</v>
      </c>
      <c r="J99" s="163">
        <f t="shared" si="36"/>
        <v>0.20559440559440567</v>
      </c>
      <c r="K99" s="161">
        <f t="shared" si="37"/>
        <v>130</v>
      </c>
      <c r="L99" s="161">
        <f t="shared" si="38"/>
        <v>147</v>
      </c>
      <c r="M99" s="162">
        <f t="shared" si="40"/>
        <v>3.1216083743119879E-4</v>
      </c>
      <c r="N99" s="77"/>
    </row>
    <row r="100" spans="1:14" x14ac:dyDescent="0.25">
      <c r="A100" s="159"/>
      <c r="B100" s="160" t="s">
        <v>114</v>
      </c>
      <c r="C100" s="161">
        <v>174</v>
      </c>
      <c r="D100" s="161">
        <v>98</v>
      </c>
      <c r="E100" s="161">
        <v>0</v>
      </c>
      <c r="F100" s="161">
        <v>372</v>
      </c>
      <c r="G100" s="161">
        <v>200</v>
      </c>
      <c r="H100" s="161">
        <v>229</v>
      </c>
      <c r="I100" s="162">
        <f t="shared" si="39"/>
        <v>0.14500000000000002</v>
      </c>
      <c r="J100" s="163">
        <f t="shared" si="36"/>
        <v>1.3367346938775508</v>
      </c>
      <c r="K100" s="161">
        <f t="shared" si="37"/>
        <v>29</v>
      </c>
      <c r="L100" s="161">
        <f t="shared" si="38"/>
        <v>131</v>
      </c>
      <c r="M100" s="162">
        <f t="shared" si="40"/>
        <v>8.292903917835791E-5</v>
      </c>
      <c r="N100" s="77"/>
    </row>
    <row r="101" spans="1:14" x14ac:dyDescent="0.25">
      <c r="A101" s="159"/>
      <c r="B101" s="160" t="s">
        <v>110</v>
      </c>
      <c r="C101" s="161">
        <v>87</v>
      </c>
      <c r="D101" s="161">
        <v>80</v>
      </c>
      <c r="E101" s="161">
        <v>0</v>
      </c>
      <c r="F101" s="161">
        <v>104</v>
      </c>
      <c r="G101" s="161">
        <v>83</v>
      </c>
      <c r="H101" s="161">
        <v>66</v>
      </c>
      <c r="I101" s="162">
        <f t="shared" si="39"/>
        <v>-0.20481927710843373</v>
      </c>
      <c r="J101" s="163">
        <f t="shared" si="36"/>
        <v>-0.17500000000000004</v>
      </c>
      <c r="K101" s="161">
        <f t="shared" si="37"/>
        <v>-17</v>
      </c>
      <c r="L101" s="161">
        <f t="shared" si="38"/>
        <v>-14</v>
      </c>
      <c r="M101" s="162">
        <f t="shared" si="40"/>
        <v>2.390094578939573E-5</v>
      </c>
      <c r="N101" s="77"/>
    </row>
    <row r="102" spans="1:14" x14ac:dyDescent="0.25">
      <c r="A102" s="159"/>
      <c r="B102" s="160" t="s">
        <v>119</v>
      </c>
      <c r="C102" s="161">
        <v>4</v>
      </c>
      <c r="D102" s="161">
        <v>10</v>
      </c>
      <c r="E102" s="161">
        <v>0</v>
      </c>
      <c r="F102" s="161">
        <v>21</v>
      </c>
      <c r="G102" s="161">
        <v>10</v>
      </c>
      <c r="H102" s="161">
        <v>0</v>
      </c>
      <c r="I102" s="162">
        <f t="shared" si="39"/>
        <v>-1</v>
      </c>
      <c r="J102" s="163">
        <f t="shared" si="36"/>
        <v>-1</v>
      </c>
      <c r="K102" s="161">
        <f t="shared" si="37"/>
        <v>-10</v>
      </c>
      <c r="L102" s="161">
        <f t="shared" si="38"/>
        <v>-10</v>
      </c>
      <c r="M102" s="162">
        <f t="shared" si="40"/>
        <v>0</v>
      </c>
      <c r="N102" s="77"/>
    </row>
    <row r="103" spans="1:14" x14ac:dyDescent="0.25">
      <c r="A103" s="159" t="s">
        <v>135</v>
      </c>
      <c r="B103" s="160" t="s">
        <v>122</v>
      </c>
      <c r="C103" s="161">
        <v>30</v>
      </c>
      <c r="D103" s="161">
        <v>3</v>
      </c>
      <c r="E103" s="161">
        <v>0</v>
      </c>
      <c r="F103" s="161">
        <v>10</v>
      </c>
      <c r="G103" s="161">
        <v>63</v>
      </c>
      <c r="H103" s="161">
        <v>6</v>
      </c>
      <c r="I103" s="162">
        <f t="shared" si="39"/>
        <v>-0.90476190476190477</v>
      </c>
      <c r="J103" s="163">
        <f t="shared" si="36"/>
        <v>1</v>
      </c>
      <c r="K103" s="161">
        <f t="shared" si="37"/>
        <v>-57</v>
      </c>
      <c r="L103" s="161">
        <f t="shared" si="38"/>
        <v>3</v>
      </c>
      <c r="M103" s="162">
        <f t="shared" si="40"/>
        <v>2.17281325358143E-6</v>
      </c>
      <c r="N103" s="77"/>
    </row>
    <row r="104" spans="1:14" x14ac:dyDescent="0.25">
      <c r="A104" s="159" t="s">
        <v>136</v>
      </c>
      <c r="B104" s="166" t="s">
        <v>136</v>
      </c>
      <c r="C104" s="167">
        <f t="shared" ref="C104:H104" si="41">C96-SUM(C97:C103)</f>
        <v>1769</v>
      </c>
      <c r="D104" s="167">
        <f t="shared" si="41"/>
        <v>1379</v>
      </c>
      <c r="E104" s="167">
        <f t="shared" si="41"/>
        <v>0</v>
      </c>
      <c r="F104" s="167">
        <f t="shared" si="41"/>
        <v>1847</v>
      </c>
      <c r="G104" s="167">
        <f t="shared" si="41"/>
        <v>2695</v>
      </c>
      <c r="H104" s="167">
        <f t="shared" si="41"/>
        <v>2291</v>
      </c>
      <c r="I104" s="168">
        <f t="shared" si="39"/>
        <v>-0.14990723562152131</v>
      </c>
      <c r="J104" s="169">
        <f t="shared" si="36"/>
        <v>0.66134880348078329</v>
      </c>
      <c r="K104" s="167">
        <f>H104-G104</f>
        <v>-404</v>
      </c>
      <c r="L104" s="167">
        <f t="shared" si="38"/>
        <v>912</v>
      </c>
      <c r="M104" s="168">
        <f t="shared" si="40"/>
        <v>8.2965252732584266E-4</v>
      </c>
      <c r="N104" s="77"/>
    </row>
    <row r="105" spans="1:14" s="142" customFormat="1" x14ac:dyDescent="0.25">
      <c r="A105" s="159"/>
      <c r="B105" s="151" t="s">
        <v>42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59</v>
      </c>
      <c r="C106" s="174">
        <v>76816</v>
      </c>
      <c r="D106" s="174">
        <v>67335</v>
      </c>
      <c r="E106" s="174">
        <v>0</v>
      </c>
      <c r="F106" s="174">
        <v>104052</v>
      </c>
      <c r="G106" s="174">
        <v>111302</v>
      </c>
      <c r="H106" s="174">
        <v>117998</v>
      </c>
      <c r="I106" s="175">
        <f>IFERROR(H106/G106-1,"-")</f>
        <v>6.0160644013584674E-2</v>
      </c>
      <c r="J106" s="175">
        <f>IFERROR(H106/D106-1,"-")</f>
        <v>0.75240216826316186</v>
      </c>
      <c r="K106" s="174">
        <f>H106-G106</f>
        <v>6696</v>
      </c>
      <c r="L106" s="174">
        <f>H106-D106</f>
        <v>50663</v>
      </c>
      <c r="M106" s="175">
        <f>H106/H$8</f>
        <v>4.2731269716016929E-2</v>
      </c>
      <c r="N106" s="77"/>
    </row>
    <row r="107" spans="1:14" x14ac:dyDescent="0.25">
      <c r="A107" s="159" t="s">
        <v>87</v>
      </c>
      <c r="B107" s="155" t="s">
        <v>88</v>
      </c>
      <c r="C107" s="156">
        <v>14975</v>
      </c>
      <c r="D107" s="156">
        <v>8770</v>
      </c>
      <c r="E107" s="156">
        <v>0</v>
      </c>
      <c r="F107" s="156">
        <v>14287</v>
      </c>
      <c r="G107" s="156">
        <v>13349</v>
      </c>
      <c r="H107" s="156">
        <v>21013</v>
      </c>
      <c r="I107" s="157">
        <f>IFERROR(H107/G107-1,"-")</f>
        <v>0.57412540265188405</v>
      </c>
      <c r="J107" s="158">
        <f t="shared" ref="J107:J118" si="42">IFERROR(H107/D107-1,"-")</f>
        <v>1.3960091220068414</v>
      </c>
      <c r="K107" s="156">
        <f t="shared" ref="K107:K117" si="43">H107-G107</f>
        <v>7664</v>
      </c>
      <c r="L107" s="156">
        <f t="shared" ref="L107:L118" si="44">H107-D107</f>
        <v>12243</v>
      </c>
      <c r="M107" s="157">
        <f>H107/H$8</f>
        <v>7.6095541495844318E-3</v>
      </c>
      <c r="N107" s="77"/>
    </row>
    <row r="108" spans="1:14" x14ac:dyDescent="0.25">
      <c r="A108" s="159" t="s">
        <v>94</v>
      </c>
      <c r="B108" s="160" t="s">
        <v>94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5.4696952303489865E-3</v>
      </c>
      <c r="N108" s="77"/>
    </row>
    <row r="109" spans="1:14" x14ac:dyDescent="0.25">
      <c r="A109" s="159" t="s">
        <v>91</v>
      </c>
      <c r="B109" s="160" t="s">
        <v>91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2.0650779297580173E-2</v>
      </c>
      <c r="N109" s="77"/>
    </row>
    <row r="110" spans="1:14" x14ac:dyDescent="0.25">
      <c r="A110" s="159"/>
      <c r="B110" s="155" t="s">
        <v>98</v>
      </c>
      <c r="C110" s="156">
        <v>61841</v>
      </c>
      <c r="D110" s="156">
        <v>58565</v>
      </c>
      <c r="E110" s="156">
        <v>0</v>
      </c>
      <c r="F110" s="156">
        <v>89765</v>
      </c>
      <c r="G110" s="156">
        <v>97953</v>
      </c>
      <c r="H110" s="156">
        <v>96985</v>
      </c>
      <c r="I110" s="157">
        <f>IFERROR(H110/G110-1,"-")</f>
        <v>-9.8822904862536642E-3</v>
      </c>
      <c r="J110" s="158">
        <f t="shared" si="42"/>
        <v>0.65602322206095787</v>
      </c>
      <c r="K110" s="156">
        <f t="shared" si="43"/>
        <v>-968</v>
      </c>
      <c r="L110" s="156">
        <f t="shared" si="44"/>
        <v>38420</v>
      </c>
      <c r="M110" s="157">
        <f>H110/H$8</f>
        <v>3.5121715566432496E-2</v>
      </c>
      <c r="N110" s="77"/>
    </row>
    <row r="111" spans="1:14" s="54" customFormat="1" x14ac:dyDescent="0.25">
      <c r="A111" s="159"/>
      <c r="B111" s="160" t="s">
        <v>101</v>
      </c>
      <c r="C111" s="161">
        <v>37221</v>
      </c>
      <c r="D111" s="161">
        <v>32342</v>
      </c>
      <c r="E111" s="161">
        <v>0</v>
      </c>
      <c r="F111" s="161">
        <v>55252</v>
      </c>
      <c r="G111" s="161">
        <v>63430</v>
      </c>
      <c r="H111" s="161">
        <v>57570</v>
      </c>
      <c r="I111" s="162">
        <f t="shared" ref="I111:I118" si="45">IFERROR(H111/G111-1,"-")</f>
        <v>-9.2385306637237874E-2</v>
      </c>
      <c r="J111" s="163">
        <f t="shared" si="42"/>
        <v>0.780038340238699</v>
      </c>
      <c r="K111" s="161">
        <f t="shared" si="43"/>
        <v>-5860</v>
      </c>
      <c r="L111" s="161">
        <f t="shared" si="44"/>
        <v>25228</v>
      </c>
      <c r="M111" s="162">
        <f t="shared" ref="M111:M118" si="46">H111/H$8</f>
        <v>2.0848143168113821E-2</v>
      </c>
      <c r="N111" s="164"/>
    </row>
    <row r="112" spans="1:14" s="54" customFormat="1" x14ac:dyDescent="0.25">
      <c r="A112" s="159"/>
      <c r="B112" s="160" t="s">
        <v>104</v>
      </c>
      <c r="C112" s="161">
        <v>4722</v>
      </c>
      <c r="D112" s="161">
        <v>3605</v>
      </c>
      <c r="E112" s="161">
        <v>0</v>
      </c>
      <c r="F112" s="161">
        <v>2829</v>
      </c>
      <c r="G112" s="161">
        <v>6831</v>
      </c>
      <c r="H112" s="161">
        <v>4423</v>
      </c>
      <c r="I112" s="162">
        <f t="shared" si="45"/>
        <v>-0.35251061338017864</v>
      </c>
      <c r="J112" s="163">
        <f t="shared" si="42"/>
        <v>0.22690707350901529</v>
      </c>
      <c r="K112" s="161">
        <f t="shared" si="43"/>
        <v>-2408</v>
      </c>
      <c r="L112" s="161">
        <f t="shared" si="44"/>
        <v>818</v>
      </c>
      <c r="M112" s="162">
        <f t="shared" si="46"/>
        <v>1.6017255034317774E-3</v>
      </c>
      <c r="N112" s="164"/>
    </row>
    <row r="113" spans="1:14" x14ac:dyDescent="0.25">
      <c r="A113" s="159"/>
      <c r="B113" s="160" t="s">
        <v>107</v>
      </c>
      <c r="C113" s="161">
        <v>8925</v>
      </c>
      <c r="D113" s="161">
        <v>8901</v>
      </c>
      <c r="E113" s="161">
        <v>0</v>
      </c>
      <c r="F113" s="161">
        <v>5583</v>
      </c>
      <c r="G113" s="161">
        <v>6665</v>
      </c>
      <c r="H113" s="161">
        <v>6516</v>
      </c>
      <c r="I113" s="162">
        <f t="shared" si="45"/>
        <v>-2.2355588897224332E-2</v>
      </c>
      <c r="J113" s="163">
        <f t="shared" si="42"/>
        <v>-0.26794742163801821</v>
      </c>
      <c r="K113" s="161">
        <f t="shared" si="43"/>
        <v>-149</v>
      </c>
      <c r="L113" s="161">
        <f t="shared" si="44"/>
        <v>-2385</v>
      </c>
      <c r="M113" s="162">
        <f t="shared" si="46"/>
        <v>2.3596751933894328E-3</v>
      </c>
      <c r="N113" s="77"/>
    </row>
    <row r="114" spans="1:14" x14ac:dyDescent="0.25">
      <c r="A114" s="159"/>
      <c r="B114" s="160" t="s">
        <v>114</v>
      </c>
      <c r="C114" s="161">
        <v>1356</v>
      </c>
      <c r="D114" s="161">
        <v>1234</v>
      </c>
      <c r="E114" s="161">
        <v>0</v>
      </c>
      <c r="F114" s="161">
        <v>6241</v>
      </c>
      <c r="G114" s="161">
        <v>3512</v>
      </c>
      <c r="H114" s="161">
        <v>5058</v>
      </c>
      <c r="I114" s="162">
        <f t="shared" si="45"/>
        <v>0.44020501138952173</v>
      </c>
      <c r="J114" s="163">
        <f t="shared" si="42"/>
        <v>3.0988654781199347</v>
      </c>
      <c r="K114" s="161">
        <f t="shared" si="43"/>
        <v>1546</v>
      </c>
      <c r="L114" s="161">
        <f t="shared" si="44"/>
        <v>3824</v>
      </c>
      <c r="M114" s="162">
        <f t="shared" si="46"/>
        <v>1.8316815727691454E-3</v>
      </c>
      <c r="N114" s="77"/>
    </row>
    <row r="115" spans="1:14" x14ac:dyDescent="0.25">
      <c r="A115" s="159"/>
      <c r="B115" s="160" t="s">
        <v>110</v>
      </c>
      <c r="C115" s="161">
        <v>2075</v>
      </c>
      <c r="D115" s="161">
        <v>1676</v>
      </c>
      <c r="E115" s="161">
        <v>0</v>
      </c>
      <c r="F115" s="161">
        <v>3171</v>
      </c>
      <c r="G115" s="161">
        <v>2062</v>
      </c>
      <c r="H115" s="161">
        <v>1796</v>
      </c>
      <c r="I115" s="162">
        <f t="shared" si="45"/>
        <v>-0.12900096993210475</v>
      </c>
      <c r="J115" s="163">
        <f t="shared" si="42"/>
        <v>7.1599045346061985E-2</v>
      </c>
      <c r="K115" s="161">
        <f t="shared" si="43"/>
        <v>-266</v>
      </c>
      <c r="L115" s="161">
        <f t="shared" si="44"/>
        <v>120</v>
      </c>
      <c r="M115" s="162">
        <f t="shared" si="46"/>
        <v>6.5039543390537475E-4</v>
      </c>
      <c r="N115" s="77"/>
    </row>
    <row r="116" spans="1:14" x14ac:dyDescent="0.25">
      <c r="A116" s="159"/>
      <c r="B116" s="160" t="s">
        <v>119</v>
      </c>
      <c r="C116" s="161">
        <v>77</v>
      </c>
      <c r="D116" s="161">
        <v>177</v>
      </c>
      <c r="E116" s="161">
        <v>0</v>
      </c>
      <c r="F116" s="161">
        <v>64</v>
      </c>
      <c r="G116" s="161">
        <v>112</v>
      </c>
      <c r="H116" s="161">
        <v>309</v>
      </c>
      <c r="I116" s="162">
        <f t="shared" si="45"/>
        <v>1.7589285714285716</v>
      </c>
      <c r="J116" s="163">
        <f t="shared" si="42"/>
        <v>0.74576271186440679</v>
      </c>
      <c r="K116" s="161">
        <f t="shared" si="43"/>
        <v>197</v>
      </c>
      <c r="L116" s="161">
        <f t="shared" si="44"/>
        <v>132</v>
      </c>
      <c r="M116" s="162">
        <f t="shared" si="46"/>
        <v>1.1189988255944364E-4</v>
      </c>
      <c r="N116" s="77"/>
    </row>
    <row r="117" spans="1:14" x14ac:dyDescent="0.25">
      <c r="A117" s="159" t="s">
        <v>135</v>
      </c>
      <c r="B117" s="160" t="s">
        <v>122</v>
      </c>
      <c r="C117" s="161">
        <v>137</v>
      </c>
      <c r="D117" s="161">
        <v>183</v>
      </c>
      <c r="E117" s="161">
        <v>0</v>
      </c>
      <c r="F117" s="161">
        <v>175</v>
      </c>
      <c r="G117" s="161">
        <v>5</v>
      </c>
      <c r="H117" s="161">
        <v>117</v>
      </c>
      <c r="I117" s="162">
        <f t="shared" si="45"/>
        <v>22.4</v>
      </c>
      <c r="J117" s="163">
        <f t="shared" si="42"/>
        <v>-0.36065573770491799</v>
      </c>
      <c r="K117" s="161">
        <f t="shared" si="43"/>
        <v>112</v>
      </c>
      <c r="L117" s="161">
        <f t="shared" si="44"/>
        <v>-66</v>
      </c>
      <c r="M117" s="162">
        <f t="shared" si="46"/>
        <v>4.2369858444837886E-5</v>
      </c>
      <c r="N117" s="77"/>
    </row>
    <row r="118" spans="1:14" x14ac:dyDescent="0.25">
      <c r="A118" s="159" t="s">
        <v>136</v>
      </c>
      <c r="B118" s="166" t="s">
        <v>136</v>
      </c>
      <c r="C118" s="167">
        <f t="shared" ref="C118:H118" si="47">C110-SUM(C111:C117)</f>
        <v>7328</v>
      </c>
      <c r="D118" s="167">
        <f t="shared" si="47"/>
        <v>10447</v>
      </c>
      <c r="E118" s="167">
        <f t="shared" si="47"/>
        <v>0</v>
      </c>
      <c r="F118" s="167">
        <f t="shared" si="47"/>
        <v>16450</v>
      </c>
      <c r="G118" s="167">
        <f t="shared" si="47"/>
        <v>15336</v>
      </c>
      <c r="H118" s="167">
        <f t="shared" si="47"/>
        <v>21196</v>
      </c>
      <c r="I118" s="168">
        <f t="shared" si="45"/>
        <v>0.38210745957224823</v>
      </c>
      <c r="J118" s="169">
        <f t="shared" si="42"/>
        <v>1.0289078204269169</v>
      </c>
      <c r="K118" s="167">
        <f>H118-G118</f>
        <v>5860</v>
      </c>
      <c r="L118" s="167">
        <f t="shared" si="44"/>
        <v>10749</v>
      </c>
      <c r="M118" s="168">
        <f t="shared" si="46"/>
        <v>7.675824953818665E-3</v>
      </c>
      <c r="N118" s="77"/>
    </row>
    <row r="119" spans="1:14" s="142" customFormat="1" x14ac:dyDescent="0.25">
      <c r="A119" s="159"/>
      <c r="B119" s="151" t="s">
        <v>43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59</v>
      </c>
      <c r="C120" s="174">
        <v>38323</v>
      </c>
      <c r="D120" s="174">
        <v>35022</v>
      </c>
      <c r="E120" s="174">
        <v>0</v>
      </c>
      <c r="F120" s="174">
        <v>44866</v>
      </c>
      <c r="G120" s="174">
        <v>42611</v>
      </c>
      <c r="H120" s="174">
        <v>38316</v>
      </c>
      <c r="I120" s="175">
        <f>IFERROR(H120/G120-1,"-")</f>
        <v>-0.10079556921921573</v>
      </c>
      <c r="J120" s="175">
        <f>IFERROR(H120/D120-1,"-")</f>
        <v>9.4055165324653078E-2</v>
      </c>
      <c r="K120" s="174">
        <f>H120-G120</f>
        <v>-4295</v>
      </c>
      <c r="L120" s="174">
        <f>H120-D120</f>
        <v>3294</v>
      </c>
      <c r="M120" s="175">
        <f>H120/H$8</f>
        <v>1.3875585437371012E-2</v>
      </c>
      <c r="N120" s="77"/>
    </row>
    <row r="121" spans="1:14" x14ac:dyDescent="0.25">
      <c r="A121" s="159" t="s">
        <v>87</v>
      </c>
      <c r="B121" s="155" t="s">
        <v>88</v>
      </c>
      <c r="C121" s="156">
        <v>23359</v>
      </c>
      <c r="D121" s="156">
        <v>19316</v>
      </c>
      <c r="E121" s="156">
        <v>0</v>
      </c>
      <c r="F121" s="156">
        <v>26282</v>
      </c>
      <c r="G121" s="156">
        <v>28209</v>
      </c>
      <c r="H121" s="156">
        <v>24741</v>
      </c>
      <c r="I121" s="157">
        <f>IFERROR(H121/G121-1,"-")</f>
        <v>-0.12293948739763905</v>
      </c>
      <c r="J121" s="158">
        <f t="shared" ref="J121:J132" si="48">IFERROR(H121/D121-1,"-")</f>
        <v>0.28085524953406504</v>
      </c>
      <c r="K121" s="156">
        <f t="shared" ref="K121:K131" si="49">H121-G121</f>
        <v>-3468</v>
      </c>
      <c r="L121" s="156">
        <f t="shared" ref="L121:L132" si="50">H121-D121</f>
        <v>5425</v>
      </c>
      <c r="M121" s="157">
        <f>H121/H$8</f>
        <v>8.9595954511430265E-3</v>
      </c>
      <c r="N121" s="77"/>
    </row>
    <row r="122" spans="1:14" x14ac:dyDescent="0.25">
      <c r="A122" s="159" t="s">
        <v>94</v>
      </c>
      <c r="B122" s="160" t="s">
        <v>94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1.7616445588953707E-2</v>
      </c>
      <c r="N122" s="77"/>
    </row>
    <row r="123" spans="1:14" x14ac:dyDescent="0.25">
      <c r="A123" s="159" t="s">
        <v>91</v>
      </c>
      <c r="B123" s="160" t="s">
        <v>91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2.6853074729928365E-2</v>
      </c>
      <c r="N123" s="77"/>
    </row>
    <row r="124" spans="1:14" x14ac:dyDescent="0.25">
      <c r="A124" s="159"/>
      <c r="B124" s="155" t="s">
        <v>98</v>
      </c>
      <c r="C124" s="156">
        <v>14964</v>
      </c>
      <c r="D124" s="156">
        <v>15706</v>
      </c>
      <c r="E124" s="156">
        <v>0</v>
      </c>
      <c r="F124" s="156">
        <v>18584</v>
      </c>
      <c r="G124" s="156">
        <v>14402</v>
      </c>
      <c r="H124" s="156">
        <v>13575</v>
      </c>
      <c r="I124" s="157">
        <f>IFERROR(H124/G124-1,"-")</f>
        <v>-5.7422580197194817E-2</v>
      </c>
      <c r="J124" s="158">
        <f t="shared" si="48"/>
        <v>-0.13568063160575572</v>
      </c>
      <c r="K124" s="156">
        <f t="shared" si="49"/>
        <v>-827</v>
      </c>
      <c r="L124" s="156">
        <f t="shared" si="50"/>
        <v>-2131</v>
      </c>
      <c r="M124" s="157">
        <f>H124/H$8</f>
        <v>4.9159899862279855E-3</v>
      </c>
      <c r="N124" s="77"/>
    </row>
    <row r="125" spans="1:14" s="54" customFormat="1" x14ac:dyDescent="0.25">
      <c r="A125" s="159"/>
      <c r="B125" s="160" t="s">
        <v>101</v>
      </c>
      <c r="C125" s="161">
        <v>1765</v>
      </c>
      <c r="D125" s="161">
        <v>1499</v>
      </c>
      <c r="E125" s="161">
        <v>0</v>
      </c>
      <c r="F125" s="161">
        <v>1644</v>
      </c>
      <c r="G125" s="161">
        <v>1553</v>
      </c>
      <c r="H125" s="161">
        <v>1323</v>
      </c>
      <c r="I125" s="162">
        <f t="shared" ref="I125:I132" si="51">IFERROR(H125/G125-1,"-")</f>
        <v>-0.14810045074050227</v>
      </c>
      <c r="J125" s="163">
        <f t="shared" si="48"/>
        <v>-0.11741160773849235</v>
      </c>
      <c r="K125" s="161">
        <f t="shared" si="49"/>
        <v>-230</v>
      </c>
      <c r="L125" s="161">
        <f t="shared" si="50"/>
        <v>-176</v>
      </c>
      <c r="M125" s="162">
        <f t="shared" ref="M125:M132" si="52">H125/H$8</f>
        <v>4.791053224147053E-4</v>
      </c>
      <c r="N125" s="164"/>
    </row>
    <row r="126" spans="1:14" s="54" customFormat="1" x14ac:dyDescent="0.25">
      <c r="A126" s="159"/>
      <c r="B126" s="160" t="s">
        <v>104</v>
      </c>
      <c r="C126" s="161">
        <v>1506</v>
      </c>
      <c r="D126" s="161">
        <v>1291</v>
      </c>
      <c r="E126" s="161">
        <v>0</v>
      </c>
      <c r="F126" s="161">
        <v>1982</v>
      </c>
      <c r="G126" s="161">
        <v>1617</v>
      </c>
      <c r="H126" s="161">
        <v>1644</v>
      </c>
      <c r="I126" s="162">
        <f t="shared" si="51"/>
        <v>1.6697588126159513E-2</v>
      </c>
      <c r="J126" s="163">
        <f t="shared" si="48"/>
        <v>0.27343144848954304</v>
      </c>
      <c r="K126" s="161">
        <f t="shared" si="49"/>
        <v>27</v>
      </c>
      <c r="L126" s="161">
        <f t="shared" si="50"/>
        <v>353</v>
      </c>
      <c r="M126" s="162">
        <f t="shared" si="52"/>
        <v>5.9535083148131178E-4</v>
      </c>
      <c r="N126" s="164"/>
    </row>
    <row r="127" spans="1:14" x14ac:dyDescent="0.25">
      <c r="A127" s="159"/>
      <c r="B127" s="160" t="s">
        <v>107</v>
      </c>
      <c r="C127" s="161">
        <v>1503</v>
      </c>
      <c r="D127" s="161">
        <v>1484</v>
      </c>
      <c r="E127" s="161">
        <v>0</v>
      </c>
      <c r="F127" s="161">
        <v>1622</v>
      </c>
      <c r="G127" s="161">
        <v>2014</v>
      </c>
      <c r="H127" s="161">
        <v>1952</v>
      </c>
      <c r="I127" s="162">
        <f t="shared" si="51"/>
        <v>-3.0784508440913627E-2</v>
      </c>
      <c r="J127" s="163">
        <f t="shared" si="48"/>
        <v>0.31536388140161731</v>
      </c>
      <c r="K127" s="161">
        <f t="shared" si="49"/>
        <v>-62</v>
      </c>
      <c r="L127" s="161">
        <f t="shared" si="50"/>
        <v>468</v>
      </c>
      <c r="M127" s="162">
        <f t="shared" si="52"/>
        <v>7.0688857849849187E-4</v>
      </c>
      <c r="N127" s="77"/>
    </row>
    <row r="128" spans="1:14" x14ac:dyDescent="0.25">
      <c r="A128" s="159"/>
      <c r="B128" s="160" t="s">
        <v>114</v>
      </c>
      <c r="C128" s="161">
        <v>181</v>
      </c>
      <c r="D128" s="161">
        <v>227</v>
      </c>
      <c r="E128" s="161">
        <v>0</v>
      </c>
      <c r="F128" s="161">
        <v>435</v>
      </c>
      <c r="G128" s="161">
        <v>431</v>
      </c>
      <c r="H128" s="161">
        <v>534</v>
      </c>
      <c r="I128" s="162">
        <f t="shared" si="51"/>
        <v>0.23897911832946628</v>
      </c>
      <c r="J128" s="163">
        <f t="shared" si="48"/>
        <v>1.3524229074889869</v>
      </c>
      <c r="K128" s="161">
        <f t="shared" si="49"/>
        <v>103</v>
      </c>
      <c r="L128" s="161">
        <f t="shared" si="50"/>
        <v>307</v>
      </c>
      <c r="M128" s="162">
        <f t="shared" si="52"/>
        <v>1.9338037956874728E-4</v>
      </c>
      <c r="N128" s="77"/>
    </row>
    <row r="129" spans="1:14" x14ac:dyDescent="0.25">
      <c r="A129" s="159"/>
      <c r="B129" s="160" t="s">
        <v>110</v>
      </c>
      <c r="C129" s="161">
        <v>346</v>
      </c>
      <c r="D129" s="161">
        <v>265</v>
      </c>
      <c r="E129" s="161">
        <v>0</v>
      </c>
      <c r="F129" s="161">
        <v>325</v>
      </c>
      <c r="G129" s="161">
        <v>258</v>
      </c>
      <c r="H129" s="161">
        <v>367</v>
      </c>
      <c r="I129" s="162">
        <f t="shared" si="51"/>
        <v>0.42248062015503884</v>
      </c>
      <c r="J129" s="163">
        <f t="shared" si="48"/>
        <v>0.38490566037735841</v>
      </c>
      <c r="K129" s="161">
        <f t="shared" si="49"/>
        <v>109</v>
      </c>
      <c r="L129" s="161">
        <f t="shared" si="50"/>
        <v>102</v>
      </c>
      <c r="M129" s="162">
        <f t="shared" si="52"/>
        <v>1.3290374401073079E-4</v>
      </c>
      <c r="N129" s="77"/>
    </row>
    <row r="130" spans="1:14" x14ac:dyDescent="0.25">
      <c r="A130" s="159"/>
      <c r="B130" s="160" t="s">
        <v>119</v>
      </c>
      <c r="C130" s="161">
        <v>73</v>
      </c>
      <c r="D130" s="161">
        <v>85</v>
      </c>
      <c r="E130" s="161">
        <v>0</v>
      </c>
      <c r="F130" s="161">
        <v>88</v>
      </c>
      <c r="G130" s="161">
        <v>51</v>
      </c>
      <c r="H130" s="161">
        <v>37</v>
      </c>
      <c r="I130" s="162">
        <f t="shared" si="51"/>
        <v>-0.27450980392156865</v>
      </c>
      <c r="J130" s="163">
        <f t="shared" si="48"/>
        <v>-0.56470588235294117</v>
      </c>
      <c r="K130" s="161">
        <f t="shared" si="49"/>
        <v>-14</v>
      </c>
      <c r="L130" s="161">
        <f t="shared" si="50"/>
        <v>-48</v>
      </c>
      <c r="M130" s="162">
        <f t="shared" si="52"/>
        <v>1.3399015063752151E-5</v>
      </c>
      <c r="N130" s="77"/>
    </row>
    <row r="131" spans="1:14" x14ac:dyDescent="0.25">
      <c r="A131" s="159" t="s">
        <v>135</v>
      </c>
      <c r="B131" s="160" t="s">
        <v>122</v>
      </c>
      <c r="C131" s="161">
        <v>143</v>
      </c>
      <c r="D131" s="161">
        <v>96</v>
      </c>
      <c r="E131" s="161">
        <v>0</v>
      </c>
      <c r="F131" s="161">
        <v>196</v>
      </c>
      <c r="G131" s="161">
        <v>95</v>
      </c>
      <c r="H131" s="161">
        <v>78</v>
      </c>
      <c r="I131" s="162">
        <f t="shared" si="51"/>
        <v>-0.17894736842105263</v>
      </c>
      <c r="J131" s="163">
        <f t="shared" si="48"/>
        <v>-0.1875</v>
      </c>
      <c r="K131" s="161">
        <f t="shared" si="49"/>
        <v>-17</v>
      </c>
      <c r="L131" s="161">
        <f t="shared" si="50"/>
        <v>-18</v>
      </c>
      <c r="M131" s="162">
        <f t="shared" si="52"/>
        <v>2.824657229655859E-5</v>
      </c>
      <c r="N131" s="77"/>
    </row>
    <row r="132" spans="1:14" x14ac:dyDescent="0.25">
      <c r="A132" s="159" t="s">
        <v>136</v>
      </c>
      <c r="B132" s="166" t="s">
        <v>136</v>
      </c>
      <c r="C132" s="167">
        <f t="shared" ref="C132:H132" si="53">C124-SUM(C125:C131)</f>
        <v>9447</v>
      </c>
      <c r="D132" s="167">
        <f t="shared" si="53"/>
        <v>10759</v>
      </c>
      <c r="E132" s="167">
        <f t="shared" si="53"/>
        <v>0</v>
      </c>
      <c r="F132" s="167">
        <f t="shared" si="53"/>
        <v>12292</v>
      </c>
      <c r="G132" s="167">
        <f t="shared" si="53"/>
        <v>8383</v>
      </c>
      <c r="H132" s="167">
        <f t="shared" si="53"/>
        <v>7640</v>
      </c>
      <c r="I132" s="168">
        <f t="shared" si="51"/>
        <v>-8.8631754741739233E-2</v>
      </c>
      <c r="J132" s="169">
        <f t="shared" si="48"/>
        <v>-0.28989683056046101</v>
      </c>
      <c r="K132" s="167">
        <f>H132-G132</f>
        <v>-743</v>
      </c>
      <c r="L132" s="167">
        <f t="shared" si="50"/>
        <v>-3119</v>
      </c>
      <c r="M132" s="168">
        <f t="shared" si="52"/>
        <v>2.7667155428936874E-3</v>
      </c>
      <c r="N132" s="77"/>
    </row>
    <row r="133" spans="1:14" s="142" customFormat="1" x14ac:dyDescent="0.25">
      <c r="A133" s="159"/>
      <c r="B133" s="151" t="s">
        <v>44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59</v>
      </c>
      <c r="C134" s="174">
        <v>168359</v>
      </c>
      <c r="D134" s="174">
        <v>129253</v>
      </c>
      <c r="E134" s="174">
        <v>0</v>
      </c>
      <c r="F134" s="174">
        <v>125910</v>
      </c>
      <c r="G134" s="174">
        <v>140451</v>
      </c>
      <c r="H134" s="174">
        <v>159924</v>
      </c>
      <c r="I134" s="175">
        <f>IFERROR(H134/G134-1,"-")</f>
        <v>0.1386462182540531</v>
      </c>
      <c r="J134" s="175">
        <f>IFERROR(H134/D134-1,"-")</f>
        <v>0.23729429877836483</v>
      </c>
      <c r="K134" s="174">
        <f>H134-G134</f>
        <v>19473</v>
      </c>
      <c r="L134" s="174">
        <f>H134-D134</f>
        <v>30671</v>
      </c>
      <c r="M134" s="175">
        <f>H134/H$8</f>
        <v>5.7914164460959434E-2</v>
      </c>
      <c r="N134" s="77"/>
    </row>
    <row r="135" spans="1:14" x14ac:dyDescent="0.25">
      <c r="A135" s="159" t="s">
        <v>87</v>
      </c>
      <c r="B135" s="155" t="s">
        <v>88</v>
      </c>
      <c r="C135" s="156">
        <v>20017</v>
      </c>
      <c r="D135" s="156">
        <v>19293</v>
      </c>
      <c r="E135" s="156">
        <v>0</v>
      </c>
      <c r="F135" s="156">
        <v>7510</v>
      </c>
      <c r="G135" s="156">
        <v>8116</v>
      </c>
      <c r="H135" s="156">
        <v>6651</v>
      </c>
      <c r="I135" s="157">
        <f>IFERROR(H135/G135-1,"-")</f>
        <v>-0.18050763923114832</v>
      </c>
      <c r="J135" s="158">
        <f t="shared" ref="J135:J146" si="54">IFERROR(H135/D135-1,"-")</f>
        <v>-0.6552635670968745</v>
      </c>
      <c r="K135" s="156">
        <f t="shared" ref="K135:K145" si="55">H135-G135</f>
        <v>-1465</v>
      </c>
      <c r="L135" s="156">
        <f t="shared" ref="L135:L146" si="56">H135-D135</f>
        <v>-12642</v>
      </c>
      <c r="M135" s="157">
        <f>H135/H$8</f>
        <v>2.408563491595015E-3</v>
      </c>
      <c r="N135" s="77"/>
    </row>
    <row r="136" spans="1:14" x14ac:dyDescent="0.25">
      <c r="A136" s="159" t="s">
        <v>94</v>
      </c>
      <c r="B136" s="160" t="s">
        <v>94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4.7678765494421843E-3</v>
      </c>
      <c r="N136" s="77"/>
    </row>
    <row r="137" spans="1:14" x14ac:dyDescent="0.25">
      <c r="A137" s="159" t="s">
        <v>91</v>
      </c>
      <c r="B137" s="160" t="s">
        <v>91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5.091625724225818E-3</v>
      </c>
      <c r="N137" s="77"/>
    </row>
    <row r="138" spans="1:14" x14ac:dyDescent="0.25">
      <c r="A138" s="159"/>
      <c r="B138" s="155" t="s">
        <v>98</v>
      </c>
      <c r="C138" s="156">
        <v>148342</v>
      </c>
      <c r="D138" s="156">
        <v>109960</v>
      </c>
      <c r="E138" s="156">
        <v>0</v>
      </c>
      <c r="F138" s="156">
        <v>118400</v>
      </c>
      <c r="G138" s="156">
        <v>132335</v>
      </c>
      <c r="H138" s="156">
        <v>153273</v>
      </c>
      <c r="I138" s="157">
        <f>IFERROR(H138/G138-1,"-")</f>
        <v>0.15821966977745872</v>
      </c>
      <c r="J138" s="158">
        <f t="shared" si="54"/>
        <v>0.39389778101127693</v>
      </c>
      <c r="K138" s="156">
        <f t="shared" si="55"/>
        <v>20938</v>
      </c>
      <c r="L138" s="156">
        <f t="shared" si="56"/>
        <v>43313</v>
      </c>
      <c r="M138" s="157">
        <f>H138/H$8</f>
        <v>5.5505600969364417E-2</v>
      </c>
      <c r="N138" s="77"/>
    </row>
    <row r="139" spans="1:14" s="54" customFormat="1" x14ac:dyDescent="0.25">
      <c r="A139" s="159"/>
      <c r="B139" s="160" t="s">
        <v>101</v>
      </c>
      <c r="C139" s="161">
        <v>89144</v>
      </c>
      <c r="D139" s="161">
        <v>56905</v>
      </c>
      <c r="E139" s="161">
        <v>0</v>
      </c>
      <c r="F139" s="161">
        <v>59127</v>
      </c>
      <c r="G139" s="161">
        <v>59272</v>
      </c>
      <c r="H139" s="161">
        <v>74566</v>
      </c>
      <c r="I139" s="162">
        <f t="shared" ref="I139:I146" si="57">IFERROR(H139/G139-1,"-")</f>
        <v>0.2580307733837226</v>
      </c>
      <c r="J139" s="163">
        <f t="shared" si="54"/>
        <v>0.31035937088129328</v>
      </c>
      <c r="K139" s="161">
        <f t="shared" si="55"/>
        <v>15294</v>
      </c>
      <c r="L139" s="161">
        <f t="shared" si="56"/>
        <v>17661</v>
      </c>
      <c r="M139" s="162">
        <f t="shared" ref="M139:M146" si="58">H139/H$8</f>
        <v>2.7002998844425485E-2</v>
      </c>
      <c r="N139" s="164"/>
    </row>
    <row r="140" spans="1:14" s="54" customFormat="1" x14ac:dyDescent="0.25">
      <c r="A140" s="159"/>
      <c r="B140" s="160" t="s">
        <v>104</v>
      </c>
      <c r="C140" s="161">
        <v>9557</v>
      </c>
      <c r="D140" s="161">
        <v>5606</v>
      </c>
      <c r="E140" s="161">
        <v>0</v>
      </c>
      <c r="F140" s="161">
        <v>6863</v>
      </c>
      <c r="G140" s="161">
        <v>12664</v>
      </c>
      <c r="H140" s="161">
        <v>15299</v>
      </c>
      <c r="I140" s="162">
        <f t="shared" si="57"/>
        <v>0.20807012002526837</v>
      </c>
      <c r="J140" s="163">
        <f t="shared" si="54"/>
        <v>1.7290403139493402</v>
      </c>
      <c r="K140" s="161">
        <f t="shared" si="55"/>
        <v>2635</v>
      </c>
      <c r="L140" s="161">
        <f t="shared" si="56"/>
        <v>9693</v>
      </c>
      <c r="M140" s="162">
        <f t="shared" si="58"/>
        <v>5.540311661090383E-3</v>
      </c>
      <c r="N140" s="164"/>
    </row>
    <row r="141" spans="1:14" x14ac:dyDescent="0.25">
      <c r="A141" s="159"/>
      <c r="B141" s="160" t="s">
        <v>107</v>
      </c>
      <c r="C141" s="161">
        <v>16033</v>
      </c>
      <c r="D141" s="161">
        <v>11763</v>
      </c>
      <c r="E141" s="161">
        <v>0</v>
      </c>
      <c r="F141" s="161">
        <v>15637</v>
      </c>
      <c r="G141" s="161">
        <v>15901</v>
      </c>
      <c r="H141" s="161">
        <v>17473</v>
      </c>
      <c r="I141" s="162">
        <f t="shared" si="57"/>
        <v>9.8861706810892347E-2</v>
      </c>
      <c r="J141" s="163">
        <f t="shared" si="54"/>
        <v>0.4854203859559636</v>
      </c>
      <c r="K141" s="161">
        <f t="shared" si="55"/>
        <v>1572</v>
      </c>
      <c r="L141" s="161">
        <f t="shared" si="56"/>
        <v>5710</v>
      </c>
      <c r="M141" s="162">
        <f t="shared" si="58"/>
        <v>6.3275943299713876E-3</v>
      </c>
      <c r="N141" s="77"/>
    </row>
    <row r="142" spans="1:14" x14ac:dyDescent="0.25">
      <c r="A142" s="159"/>
      <c r="B142" s="160" t="s">
        <v>114</v>
      </c>
      <c r="C142" s="161">
        <v>3681</v>
      </c>
      <c r="D142" s="161">
        <v>6870</v>
      </c>
      <c r="E142" s="161">
        <v>0</v>
      </c>
      <c r="F142" s="161">
        <v>5879</v>
      </c>
      <c r="G142" s="161">
        <v>5786</v>
      </c>
      <c r="H142" s="161">
        <v>5717</v>
      </c>
      <c r="I142" s="162">
        <f t="shared" si="57"/>
        <v>-1.1925337020394E-2</v>
      </c>
      <c r="J142" s="163">
        <f t="shared" si="54"/>
        <v>-0.16783114992721981</v>
      </c>
      <c r="K142" s="161">
        <f t="shared" si="55"/>
        <v>-69</v>
      </c>
      <c r="L142" s="161">
        <f t="shared" si="56"/>
        <v>-1153</v>
      </c>
      <c r="M142" s="162">
        <f t="shared" si="58"/>
        <v>2.0703288951208392E-3</v>
      </c>
      <c r="N142" s="77"/>
    </row>
    <row r="143" spans="1:14" x14ac:dyDescent="0.25">
      <c r="A143" s="159"/>
      <c r="B143" s="160" t="s">
        <v>110</v>
      </c>
      <c r="C143" s="161">
        <v>2246</v>
      </c>
      <c r="D143" s="161">
        <v>2407</v>
      </c>
      <c r="E143" s="161">
        <v>0</v>
      </c>
      <c r="F143" s="161">
        <v>1313</v>
      </c>
      <c r="G143" s="161">
        <v>3918</v>
      </c>
      <c r="H143" s="161">
        <v>4860</v>
      </c>
      <c r="I143" s="162">
        <f t="shared" si="57"/>
        <v>0.24042879019908114</v>
      </c>
      <c r="J143" s="163">
        <f t="shared" si="54"/>
        <v>1.0191109264644784</v>
      </c>
      <c r="K143" s="161">
        <f t="shared" si="55"/>
        <v>942</v>
      </c>
      <c r="L143" s="161">
        <f t="shared" si="56"/>
        <v>2453</v>
      </c>
      <c r="M143" s="162">
        <f t="shared" si="58"/>
        <v>1.7599787354009584E-3</v>
      </c>
      <c r="N143" s="77"/>
    </row>
    <row r="144" spans="1:14" x14ac:dyDescent="0.25">
      <c r="A144" s="159"/>
      <c r="B144" s="160" t="s">
        <v>119</v>
      </c>
      <c r="C144" s="161">
        <v>109</v>
      </c>
      <c r="D144" s="161">
        <v>24</v>
      </c>
      <c r="E144" s="161">
        <v>0</v>
      </c>
      <c r="F144" s="161">
        <v>98</v>
      </c>
      <c r="G144" s="161">
        <v>46</v>
      </c>
      <c r="H144" s="161">
        <v>193</v>
      </c>
      <c r="I144" s="162">
        <f t="shared" si="57"/>
        <v>3.1956521739130439</v>
      </c>
      <c r="J144" s="163">
        <f t="shared" si="54"/>
        <v>7.0416666666666661</v>
      </c>
      <c r="K144" s="161">
        <f t="shared" si="55"/>
        <v>147</v>
      </c>
      <c r="L144" s="161">
        <f t="shared" si="56"/>
        <v>169</v>
      </c>
      <c r="M144" s="162">
        <f t="shared" si="58"/>
        <v>6.9892159656869337E-5</v>
      </c>
      <c r="N144" s="77"/>
    </row>
    <row r="145" spans="1:14" x14ac:dyDescent="0.25">
      <c r="A145" s="159" t="s">
        <v>135</v>
      </c>
      <c r="B145" s="160" t="s">
        <v>122</v>
      </c>
      <c r="C145" s="161">
        <v>177</v>
      </c>
      <c r="D145" s="161">
        <v>68</v>
      </c>
      <c r="E145" s="161">
        <v>0</v>
      </c>
      <c r="F145" s="161">
        <v>12</v>
      </c>
      <c r="G145" s="161">
        <v>133</v>
      </c>
      <c r="H145" s="161">
        <v>71</v>
      </c>
      <c r="I145" s="162">
        <f t="shared" si="57"/>
        <v>-0.46616541353383456</v>
      </c>
      <c r="J145" s="163">
        <f t="shared" si="54"/>
        <v>4.4117647058823595E-2</v>
      </c>
      <c r="K145" s="161">
        <f t="shared" si="55"/>
        <v>-62</v>
      </c>
      <c r="L145" s="161">
        <f t="shared" si="56"/>
        <v>3</v>
      </c>
      <c r="M145" s="162">
        <f t="shared" si="58"/>
        <v>2.5711623500713589E-5</v>
      </c>
      <c r="N145" s="77"/>
    </row>
    <row r="146" spans="1:14" x14ac:dyDescent="0.25">
      <c r="A146" s="159" t="s">
        <v>136</v>
      </c>
      <c r="B146" s="166" t="s">
        <v>136</v>
      </c>
      <c r="C146" s="167">
        <f t="shared" ref="C146:H146" si="59">C138-SUM(C139:C145)</f>
        <v>27395</v>
      </c>
      <c r="D146" s="167">
        <f t="shared" si="59"/>
        <v>26317</v>
      </c>
      <c r="E146" s="167">
        <f t="shared" si="59"/>
        <v>0</v>
      </c>
      <c r="F146" s="167">
        <f t="shared" si="59"/>
        <v>29471</v>
      </c>
      <c r="G146" s="167">
        <f t="shared" si="59"/>
        <v>34615</v>
      </c>
      <c r="H146" s="167">
        <f t="shared" si="59"/>
        <v>35094</v>
      </c>
      <c r="I146" s="168">
        <f t="shared" si="57"/>
        <v>1.3837931532572512E-2</v>
      </c>
      <c r="J146" s="169">
        <f t="shared" si="54"/>
        <v>0.33351065850970851</v>
      </c>
      <c r="K146" s="167">
        <f>H146-G146</f>
        <v>479</v>
      </c>
      <c r="L146" s="167">
        <f t="shared" si="56"/>
        <v>8777</v>
      </c>
      <c r="M146" s="168">
        <f t="shared" si="58"/>
        <v>1.2708784720197784E-2</v>
      </c>
      <c r="N146" s="77"/>
    </row>
    <row r="147" spans="1:14" s="142" customFormat="1" x14ac:dyDescent="0.25">
      <c r="A147" s="159"/>
      <c r="B147" s="151" t="s">
        <v>45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59</v>
      </c>
      <c r="C148" s="174">
        <v>53329</v>
      </c>
      <c r="D148" s="174">
        <v>54532</v>
      </c>
      <c r="E148" s="174">
        <v>0</v>
      </c>
      <c r="F148" s="174">
        <v>45699</v>
      </c>
      <c r="G148" s="174">
        <v>61188</v>
      </c>
      <c r="H148" s="174">
        <v>58843</v>
      </c>
      <c r="I148" s="175">
        <f>IFERROR(H148/G148-1,"-")</f>
        <v>-3.8324508073478425E-2</v>
      </c>
      <c r="J148" s="175">
        <f>IFERROR(H148/D148-1,"-")</f>
        <v>7.9054500110027126E-2</v>
      </c>
      <c r="K148" s="174">
        <f>H148-G148</f>
        <v>-2345</v>
      </c>
      <c r="L148" s="174">
        <f>H148-D148</f>
        <v>4311</v>
      </c>
      <c r="M148" s="175">
        <f>H148/H$8</f>
        <v>2.1309141713415348E-2</v>
      </c>
      <c r="N148" s="77"/>
    </row>
    <row r="149" spans="1:14" x14ac:dyDescent="0.25">
      <c r="A149" s="159" t="s">
        <v>87</v>
      </c>
      <c r="B149" s="155" t="s">
        <v>88</v>
      </c>
      <c r="C149" s="156">
        <v>17599</v>
      </c>
      <c r="D149" s="156">
        <v>24336</v>
      </c>
      <c r="E149" s="156">
        <v>0</v>
      </c>
      <c r="F149" s="156">
        <v>22994</v>
      </c>
      <c r="G149" s="156">
        <v>29416</v>
      </c>
      <c r="H149" s="156">
        <v>30214</v>
      </c>
      <c r="I149" s="157">
        <f>IFERROR(H149/G149-1,"-")</f>
        <v>2.7128093554528165E-2</v>
      </c>
      <c r="J149" s="158">
        <f t="shared" ref="J149:J160" si="60">IFERROR(H149/D149-1,"-")</f>
        <v>0.24153517422748183</v>
      </c>
      <c r="K149" s="156">
        <f t="shared" ref="K149:K159" si="61">H149-G149</f>
        <v>798</v>
      </c>
      <c r="L149" s="156">
        <f t="shared" ref="L149:L160" si="62">H149-D149</f>
        <v>5878</v>
      </c>
      <c r="M149" s="157">
        <f>H149/H$8</f>
        <v>1.0941563273951554E-2</v>
      </c>
      <c r="N149" s="77"/>
    </row>
    <row r="150" spans="1:14" x14ac:dyDescent="0.25">
      <c r="A150" s="159" t="s">
        <v>94</v>
      </c>
      <c r="B150" s="160" t="s">
        <v>94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2.8365714889963305E-2</v>
      </c>
      <c r="N150" s="77"/>
    </row>
    <row r="151" spans="1:14" x14ac:dyDescent="0.25">
      <c r="A151" s="159" t="s">
        <v>91</v>
      </c>
      <c r="B151" s="160" t="s">
        <v>91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1.3900934925329463E-2</v>
      </c>
      <c r="N151" s="77"/>
    </row>
    <row r="152" spans="1:14" x14ac:dyDescent="0.25">
      <c r="A152" s="159"/>
      <c r="B152" s="155" t="s">
        <v>98</v>
      </c>
      <c r="C152" s="156">
        <v>35730</v>
      </c>
      <c r="D152" s="156">
        <v>30196</v>
      </c>
      <c r="E152" s="156">
        <v>0</v>
      </c>
      <c r="F152" s="156">
        <v>22705</v>
      </c>
      <c r="G152" s="156">
        <v>31772</v>
      </c>
      <c r="H152" s="156">
        <v>28629</v>
      </c>
      <c r="I152" s="157">
        <f>IFERROR(H152/G152-1,"-")</f>
        <v>-9.8923580511141918E-2</v>
      </c>
      <c r="J152" s="158">
        <f t="shared" si="60"/>
        <v>-5.1894290634521112E-2</v>
      </c>
      <c r="K152" s="156">
        <f t="shared" si="61"/>
        <v>-3143</v>
      </c>
      <c r="L152" s="156">
        <f t="shared" si="62"/>
        <v>-1567</v>
      </c>
      <c r="M152" s="157">
        <f>H152/H$8</f>
        <v>1.0367578439463792E-2</v>
      </c>
      <c r="N152" s="77"/>
    </row>
    <row r="153" spans="1:14" s="54" customFormat="1" x14ac:dyDescent="0.25">
      <c r="A153" s="159"/>
      <c r="B153" s="160" t="s">
        <v>101</v>
      </c>
      <c r="C153" s="161">
        <v>9984</v>
      </c>
      <c r="D153" s="161">
        <v>9253</v>
      </c>
      <c r="E153" s="161">
        <v>0</v>
      </c>
      <c r="F153" s="161">
        <v>8770</v>
      </c>
      <c r="G153" s="161">
        <v>14345</v>
      </c>
      <c r="H153" s="161">
        <v>12957</v>
      </c>
      <c r="I153" s="162">
        <f t="shared" ref="I153:I160" si="63">IFERROR(H153/G153-1,"-")</f>
        <v>-9.675845242244685E-2</v>
      </c>
      <c r="J153" s="163">
        <f t="shared" si="60"/>
        <v>0.40030260456068301</v>
      </c>
      <c r="K153" s="161">
        <f t="shared" si="61"/>
        <v>-1388</v>
      </c>
      <c r="L153" s="161">
        <f t="shared" si="62"/>
        <v>3704</v>
      </c>
      <c r="M153" s="162">
        <f t="shared" ref="M153:M160" si="64">H153/H$8</f>
        <v>4.6921902211090978E-3</v>
      </c>
      <c r="N153" s="164"/>
    </row>
    <row r="154" spans="1:14" s="54" customFormat="1" x14ac:dyDescent="0.25">
      <c r="A154" s="159"/>
      <c r="B154" s="160" t="s">
        <v>104</v>
      </c>
      <c r="C154" s="161">
        <v>13608</v>
      </c>
      <c r="D154" s="161">
        <v>10490</v>
      </c>
      <c r="E154" s="161">
        <v>0</v>
      </c>
      <c r="F154" s="161">
        <v>6240</v>
      </c>
      <c r="G154" s="161">
        <v>5093</v>
      </c>
      <c r="H154" s="161">
        <v>5398</v>
      </c>
      <c r="I154" s="162">
        <f t="shared" si="63"/>
        <v>5.9886118201452954E-2</v>
      </c>
      <c r="J154" s="163">
        <f t="shared" si="60"/>
        <v>-0.48541468064823645</v>
      </c>
      <c r="K154" s="161">
        <f t="shared" si="61"/>
        <v>305</v>
      </c>
      <c r="L154" s="161">
        <f t="shared" si="62"/>
        <v>-5092</v>
      </c>
      <c r="M154" s="162">
        <f t="shared" si="64"/>
        <v>1.9548076571387599E-3</v>
      </c>
      <c r="N154" s="164"/>
    </row>
    <row r="155" spans="1:14" x14ac:dyDescent="0.25">
      <c r="A155" s="159"/>
      <c r="B155" s="160" t="s">
        <v>107</v>
      </c>
      <c r="C155" s="161">
        <v>6607</v>
      </c>
      <c r="D155" s="161">
        <v>4697</v>
      </c>
      <c r="E155" s="161">
        <v>0</v>
      </c>
      <c r="F155" s="161">
        <v>2195</v>
      </c>
      <c r="G155" s="161">
        <v>5266</v>
      </c>
      <c r="H155" s="161">
        <v>3319</v>
      </c>
      <c r="I155" s="162">
        <f t="shared" si="63"/>
        <v>-0.36973034561336882</v>
      </c>
      <c r="J155" s="163">
        <f t="shared" si="60"/>
        <v>-0.29337875239514588</v>
      </c>
      <c r="K155" s="161">
        <f t="shared" si="61"/>
        <v>-1947</v>
      </c>
      <c r="L155" s="161">
        <f t="shared" si="62"/>
        <v>-1378</v>
      </c>
      <c r="M155" s="162">
        <f t="shared" si="64"/>
        <v>1.2019278647727944E-3</v>
      </c>
      <c r="N155" s="77"/>
    </row>
    <row r="156" spans="1:14" x14ac:dyDescent="0.25">
      <c r="A156" s="159"/>
      <c r="B156" s="160" t="s">
        <v>114</v>
      </c>
      <c r="C156" s="161">
        <v>522</v>
      </c>
      <c r="D156" s="161">
        <v>296</v>
      </c>
      <c r="E156" s="161">
        <v>0</v>
      </c>
      <c r="F156" s="161">
        <v>266</v>
      </c>
      <c r="G156" s="161">
        <v>757</v>
      </c>
      <c r="H156" s="161">
        <v>849</v>
      </c>
      <c r="I156" s="162">
        <f t="shared" si="63"/>
        <v>0.12153236459709382</v>
      </c>
      <c r="J156" s="163">
        <f t="shared" si="60"/>
        <v>1.8682432432432434</v>
      </c>
      <c r="K156" s="161">
        <f t="shared" si="61"/>
        <v>92</v>
      </c>
      <c r="L156" s="161">
        <f t="shared" si="62"/>
        <v>553</v>
      </c>
      <c r="M156" s="162">
        <f t="shared" si="64"/>
        <v>3.0745307538177234E-4</v>
      </c>
      <c r="N156" s="77"/>
    </row>
    <row r="157" spans="1:14" x14ac:dyDescent="0.25">
      <c r="A157" s="159"/>
      <c r="B157" s="160" t="s">
        <v>110</v>
      </c>
      <c r="C157" s="161">
        <v>343</v>
      </c>
      <c r="D157" s="161">
        <v>614</v>
      </c>
      <c r="E157" s="161">
        <v>0</v>
      </c>
      <c r="F157" s="161">
        <v>1515</v>
      </c>
      <c r="G157" s="161">
        <v>1047</v>
      </c>
      <c r="H157" s="161">
        <v>965</v>
      </c>
      <c r="I157" s="162">
        <f t="shared" si="63"/>
        <v>-7.8319006685768855E-2</v>
      </c>
      <c r="J157" s="163">
        <f t="shared" si="60"/>
        <v>0.57166123778501632</v>
      </c>
      <c r="K157" s="161">
        <f t="shared" si="61"/>
        <v>-82</v>
      </c>
      <c r="L157" s="161">
        <f t="shared" si="62"/>
        <v>351</v>
      </c>
      <c r="M157" s="162">
        <f t="shared" si="64"/>
        <v>3.4946079828434667E-4</v>
      </c>
      <c r="N157" s="77"/>
    </row>
    <row r="158" spans="1:14" x14ac:dyDescent="0.25">
      <c r="A158" s="159"/>
      <c r="B158" s="160" t="s">
        <v>119</v>
      </c>
      <c r="C158" s="161">
        <v>21</v>
      </c>
      <c r="D158" s="161">
        <v>9</v>
      </c>
      <c r="E158" s="161">
        <v>0</v>
      </c>
      <c r="F158" s="161">
        <v>53</v>
      </c>
      <c r="G158" s="161">
        <v>483</v>
      </c>
      <c r="H158" s="161">
        <v>8</v>
      </c>
      <c r="I158" s="162">
        <f t="shared" si="63"/>
        <v>-0.9834368530020704</v>
      </c>
      <c r="J158" s="163">
        <f t="shared" si="60"/>
        <v>-0.11111111111111116</v>
      </c>
      <c r="K158" s="161">
        <f t="shared" si="61"/>
        <v>-475</v>
      </c>
      <c r="L158" s="161">
        <f t="shared" si="62"/>
        <v>-1</v>
      </c>
      <c r="M158" s="162">
        <f t="shared" si="64"/>
        <v>2.8970843381085734E-6</v>
      </c>
      <c r="N158" s="77"/>
    </row>
    <row r="159" spans="1:14" x14ac:dyDescent="0.25">
      <c r="A159" s="159" t="s">
        <v>135</v>
      </c>
      <c r="B159" s="160" t="s">
        <v>122</v>
      </c>
      <c r="C159" s="161">
        <v>238</v>
      </c>
      <c r="D159" s="161">
        <v>15</v>
      </c>
      <c r="E159" s="161">
        <v>0</v>
      </c>
      <c r="F159" s="161">
        <v>17</v>
      </c>
      <c r="G159" s="161">
        <v>14</v>
      </c>
      <c r="H159" s="161">
        <v>5</v>
      </c>
      <c r="I159" s="162">
        <f t="shared" si="63"/>
        <v>-0.64285714285714279</v>
      </c>
      <c r="J159" s="163">
        <f t="shared" si="60"/>
        <v>-0.66666666666666674</v>
      </c>
      <c r="K159" s="161">
        <f t="shared" si="61"/>
        <v>-9</v>
      </c>
      <c r="L159" s="161">
        <f t="shared" si="62"/>
        <v>-10</v>
      </c>
      <c r="M159" s="162">
        <f t="shared" si="64"/>
        <v>1.8106777113178582E-6</v>
      </c>
      <c r="N159" s="77"/>
    </row>
    <row r="160" spans="1:14" x14ac:dyDescent="0.25">
      <c r="A160" s="159" t="s">
        <v>136</v>
      </c>
      <c r="B160" s="166" t="s">
        <v>136</v>
      </c>
      <c r="C160" s="167">
        <f t="shared" ref="C160:H160" si="65">C152-SUM(C153:C159)</f>
        <v>4407</v>
      </c>
      <c r="D160" s="167">
        <f t="shared" si="65"/>
        <v>4822</v>
      </c>
      <c r="E160" s="167">
        <f t="shared" si="65"/>
        <v>0</v>
      </c>
      <c r="F160" s="167">
        <f t="shared" si="65"/>
        <v>3649</v>
      </c>
      <c r="G160" s="167">
        <f t="shared" si="65"/>
        <v>4767</v>
      </c>
      <c r="H160" s="167">
        <f t="shared" si="65"/>
        <v>5128</v>
      </c>
      <c r="I160" s="168">
        <f t="shared" si="63"/>
        <v>7.5728970002097773E-2</v>
      </c>
      <c r="J160" s="169">
        <f t="shared" si="60"/>
        <v>6.3459145582745791E-2</v>
      </c>
      <c r="K160" s="167">
        <f>H160-G160</f>
        <v>361</v>
      </c>
      <c r="L160" s="167">
        <f t="shared" si="62"/>
        <v>306</v>
      </c>
      <c r="M160" s="168">
        <f t="shared" si="64"/>
        <v>1.8570310607275956E-3</v>
      </c>
      <c r="N160" s="77"/>
    </row>
    <row r="161" spans="1:16" ht="6" customHeight="1" x14ac:dyDescent="0.25">
      <c r="A161" s="15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3" t="s">
        <v>30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A3C3-F220-4A4C-927F-C9CD4C941491}">
  <sheetPr>
    <tabColor rgb="FFF29140"/>
    <pageSetUpPr fitToPage="1"/>
  </sheetPr>
  <dimension ref="A1:P162"/>
  <sheetViews>
    <sheetView showGridLines="0" workbookViewId="0">
      <selection activeCell="B72" sqref="B72:B7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</row>
    <row r="4" spans="1:14" ht="6" customHeight="1" x14ac:dyDescent="0.25"/>
    <row r="5" spans="1:14" ht="15.75" x14ac:dyDescent="0.25">
      <c r="B5" s="141"/>
      <c r="C5" s="297" t="s">
        <v>35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</row>
    <row r="6" spans="1:14" s="142" customFormat="1" ht="72" customHeight="1" x14ac:dyDescent="0.25">
      <c r="B6" s="143"/>
      <c r="C6" s="170" t="s">
        <v>250</v>
      </c>
      <c r="D6" s="170" t="s">
        <v>251</v>
      </c>
      <c r="E6" s="170" t="s">
        <v>252</v>
      </c>
      <c r="F6" s="170" t="s">
        <v>253</v>
      </c>
      <c r="G6" s="170" t="s">
        <v>254</v>
      </c>
      <c r="H6" s="170" t="s">
        <v>255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35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59</v>
      </c>
      <c r="C8" s="174">
        <v>13909178</v>
      </c>
      <c r="D8" s="174">
        <v>13736547</v>
      </c>
      <c r="E8" s="174">
        <v>7202043</v>
      </c>
      <c r="F8" s="174">
        <v>11903772</v>
      </c>
      <c r="G8" s="174">
        <v>13789247</v>
      </c>
      <c r="H8" s="174">
        <v>14767499</v>
      </c>
      <c r="I8" s="175">
        <f>IFERROR(H8/G8-1,"-")</f>
        <v>7.0943105160129472E-2</v>
      </c>
      <c r="J8" s="175">
        <f>IFERROR(H8/D8-1,"-")</f>
        <v>7.5051757912669048E-2</v>
      </c>
      <c r="K8" s="174">
        <f>H8-G8</f>
        <v>978252</v>
      </c>
      <c r="L8" s="174">
        <f>H8-D8</f>
        <v>1030952</v>
      </c>
      <c r="M8" s="175">
        <f>H8/H$8</f>
        <v>1</v>
      </c>
      <c r="N8" s="77"/>
    </row>
    <row r="9" spans="1:14" x14ac:dyDescent="0.25">
      <c r="A9" s="1" t="s">
        <v>87</v>
      </c>
      <c r="B9" s="155" t="s">
        <v>88</v>
      </c>
      <c r="C9" s="156">
        <v>1547118</v>
      </c>
      <c r="D9" s="156">
        <v>1557459</v>
      </c>
      <c r="E9" s="156">
        <v>627268</v>
      </c>
      <c r="F9" s="156">
        <v>1344300</v>
      </c>
      <c r="G9" s="156">
        <v>1467257</v>
      </c>
      <c r="H9" s="156">
        <v>1448118</v>
      </c>
      <c r="I9" s="157">
        <f>IFERROR(H9/G9-1,"-")</f>
        <v>-1.304406794447055E-2</v>
      </c>
      <c r="J9" s="158">
        <f t="shared" ref="J9:J20" si="0">IFERROR(H9/D9-1,"-")</f>
        <v>-7.020473733176924E-2</v>
      </c>
      <c r="K9" s="156">
        <f t="shared" ref="K9:K19" si="1">H9-G9</f>
        <v>-19139</v>
      </c>
      <c r="L9" s="156">
        <f t="shared" ref="L9:L20" si="2">H9-D9</f>
        <v>-109341</v>
      </c>
      <c r="M9" s="157">
        <f>H9/H$8</f>
        <v>9.8061154431092229E-2</v>
      </c>
      <c r="N9" s="77"/>
    </row>
    <row r="10" spans="1:14" x14ac:dyDescent="0.25">
      <c r="A10" s="159" t="s">
        <v>94</v>
      </c>
      <c r="B10" s="160" t="s">
        <v>94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3.0387813129359276E-2</v>
      </c>
      <c r="N10" s="77"/>
    </row>
    <row r="11" spans="1:14" x14ac:dyDescent="0.25">
      <c r="A11" s="159" t="s">
        <v>91</v>
      </c>
      <c r="B11" s="160" t="s">
        <v>91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6.7673341301732942E-2</v>
      </c>
      <c r="N11" s="77"/>
    </row>
    <row r="12" spans="1:14" x14ac:dyDescent="0.25">
      <c r="A12" s="1"/>
      <c r="B12" s="155" t="s">
        <v>98</v>
      </c>
      <c r="C12" s="156">
        <v>12362060</v>
      </c>
      <c r="D12" s="156">
        <v>12179088</v>
      </c>
      <c r="E12" s="156">
        <v>6574775</v>
      </c>
      <c r="F12" s="156">
        <v>10559472</v>
      </c>
      <c r="G12" s="156">
        <v>12321990</v>
      </c>
      <c r="H12" s="156">
        <v>13319381</v>
      </c>
      <c r="I12" s="157">
        <f>IFERROR(H12/G12-1,"-")</f>
        <v>8.0943987131948614E-2</v>
      </c>
      <c r="J12" s="158">
        <f t="shared" si="0"/>
        <v>9.362712544650309E-2</v>
      </c>
      <c r="K12" s="156">
        <f t="shared" si="1"/>
        <v>997391</v>
      </c>
      <c r="L12" s="156">
        <f t="shared" si="2"/>
        <v>1140293</v>
      </c>
      <c r="M12" s="157">
        <f>H12/H$8</f>
        <v>0.9019388455689078</v>
      </c>
      <c r="N12" s="77"/>
    </row>
    <row r="13" spans="1:14" s="54" customFormat="1" x14ac:dyDescent="0.25">
      <c r="A13" s="159"/>
      <c r="B13" s="160" t="s">
        <v>101</v>
      </c>
      <c r="C13" s="161">
        <v>4984037</v>
      </c>
      <c r="D13" s="161">
        <v>5132236</v>
      </c>
      <c r="E13" s="161">
        <v>2636911</v>
      </c>
      <c r="F13" s="161">
        <v>4536259</v>
      </c>
      <c r="G13" s="161">
        <v>5228570</v>
      </c>
      <c r="H13" s="161">
        <v>5692715</v>
      </c>
      <c r="I13" s="162">
        <f t="shared" ref="I13:I20" si="3">IFERROR(H13/G13-1,"-")</f>
        <v>8.8770925893695507E-2</v>
      </c>
      <c r="J13" s="163">
        <f t="shared" si="0"/>
        <v>0.10920756566923262</v>
      </c>
      <c r="K13" s="161">
        <f t="shared" si="1"/>
        <v>464145</v>
      </c>
      <c r="L13" s="161">
        <f t="shared" si="2"/>
        <v>560479</v>
      </c>
      <c r="M13" s="162">
        <f t="shared" ref="M13:M20" si="4">H13/H$8</f>
        <v>0.38548944543690167</v>
      </c>
      <c r="N13" s="164"/>
    </row>
    <row r="14" spans="1:14" s="54" customFormat="1" x14ac:dyDescent="0.25">
      <c r="A14" s="159"/>
      <c r="B14" s="160" t="s">
        <v>104</v>
      </c>
      <c r="C14" s="161">
        <v>2140160</v>
      </c>
      <c r="D14" s="161">
        <v>1905361</v>
      </c>
      <c r="E14" s="161">
        <v>983472</v>
      </c>
      <c r="F14" s="161">
        <v>1276733</v>
      </c>
      <c r="G14" s="161">
        <v>1551064</v>
      </c>
      <c r="H14" s="161">
        <v>1697913</v>
      </c>
      <c r="I14" s="162">
        <f t="shared" si="3"/>
        <v>9.4676299624000038E-2</v>
      </c>
      <c r="J14" s="163">
        <f t="shared" si="0"/>
        <v>-0.1088759557900052</v>
      </c>
      <c r="K14" s="161">
        <f t="shared" si="1"/>
        <v>146849</v>
      </c>
      <c r="L14" s="161">
        <f t="shared" si="2"/>
        <v>-207448</v>
      </c>
      <c r="M14" s="162">
        <f t="shared" si="4"/>
        <v>0.11497634094981148</v>
      </c>
      <c r="N14" s="164"/>
    </row>
    <row r="15" spans="1:14" x14ac:dyDescent="0.25">
      <c r="A15" s="159"/>
      <c r="B15" s="160" t="s">
        <v>107</v>
      </c>
      <c r="C15" s="161">
        <v>517487</v>
      </c>
      <c r="D15" s="161">
        <v>511298</v>
      </c>
      <c r="E15" s="161">
        <v>257435</v>
      </c>
      <c r="F15" s="161">
        <v>524499</v>
      </c>
      <c r="G15" s="161">
        <v>647197</v>
      </c>
      <c r="H15" s="161">
        <v>705195</v>
      </c>
      <c r="I15" s="162">
        <f t="shared" si="3"/>
        <v>8.9614136035859326E-2</v>
      </c>
      <c r="J15" s="163">
        <f t="shared" si="0"/>
        <v>0.37922503119511508</v>
      </c>
      <c r="K15" s="161">
        <f t="shared" si="1"/>
        <v>57998</v>
      </c>
      <c r="L15" s="161">
        <f t="shared" si="2"/>
        <v>193897</v>
      </c>
      <c r="M15" s="162">
        <f t="shared" si="4"/>
        <v>4.7753177433768577E-2</v>
      </c>
      <c r="N15" s="77"/>
    </row>
    <row r="16" spans="1:14" x14ac:dyDescent="0.25">
      <c r="A16" s="159"/>
      <c r="B16" s="160" t="s">
        <v>114</v>
      </c>
      <c r="C16" s="161">
        <v>479672</v>
      </c>
      <c r="D16" s="161">
        <v>448358</v>
      </c>
      <c r="E16" s="161">
        <v>215600</v>
      </c>
      <c r="F16" s="161">
        <v>538588</v>
      </c>
      <c r="G16" s="161">
        <v>497956</v>
      </c>
      <c r="H16" s="161">
        <v>547074</v>
      </c>
      <c r="I16" s="162">
        <f t="shared" si="3"/>
        <v>9.8639237201680441E-2</v>
      </c>
      <c r="J16" s="163">
        <f t="shared" si="0"/>
        <v>0.22017227304966114</v>
      </c>
      <c r="K16" s="161">
        <f t="shared" si="1"/>
        <v>49118</v>
      </c>
      <c r="L16" s="161">
        <f t="shared" si="2"/>
        <v>98716</v>
      </c>
      <c r="M16" s="162">
        <f t="shared" si="4"/>
        <v>3.7045812564470128E-2</v>
      </c>
      <c r="N16" s="77"/>
    </row>
    <row r="17" spans="1:14" x14ac:dyDescent="0.25">
      <c r="A17" s="159"/>
      <c r="B17" s="160" t="s">
        <v>110</v>
      </c>
      <c r="C17" s="161">
        <v>472738</v>
      </c>
      <c r="D17" s="161">
        <v>446154</v>
      </c>
      <c r="E17" s="161">
        <v>250812</v>
      </c>
      <c r="F17" s="161">
        <v>475192</v>
      </c>
      <c r="G17" s="161">
        <v>466874</v>
      </c>
      <c r="H17" s="161">
        <v>500514</v>
      </c>
      <c r="I17" s="162">
        <f t="shared" si="3"/>
        <v>7.2053701855318675E-2</v>
      </c>
      <c r="J17" s="163">
        <f t="shared" si="0"/>
        <v>0.12184133729609048</v>
      </c>
      <c r="K17" s="161">
        <f t="shared" si="1"/>
        <v>33640</v>
      </c>
      <c r="L17" s="161">
        <f t="shared" si="2"/>
        <v>54360</v>
      </c>
      <c r="M17" s="162">
        <f t="shared" si="4"/>
        <v>3.3892942874077729E-2</v>
      </c>
      <c r="N17" s="77"/>
    </row>
    <row r="18" spans="1:14" x14ac:dyDescent="0.25">
      <c r="A18" s="159"/>
      <c r="B18" s="160" t="s">
        <v>119</v>
      </c>
      <c r="C18" s="161">
        <v>331458</v>
      </c>
      <c r="D18" s="161">
        <v>358787</v>
      </c>
      <c r="E18" s="161">
        <v>238991</v>
      </c>
      <c r="F18" s="161">
        <v>257029</v>
      </c>
      <c r="G18" s="161">
        <v>324909</v>
      </c>
      <c r="H18" s="161">
        <v>303441</v>
      </c>
      <c r="I18" s="162">
        <f t="shared" si="3"/>
        <v>-6.6073885303269519E-2</v>
      </c>
      <c r="J18" s="163">
        <f t="shared" si="0"/>
        <v>-0.15425865485650259</v>
      </c>
      <c r="K18" s="161">
        <f t="shared" si="1"/>
        <v>-21468</v>
      </c>
      <c r="L18" s="161">
        <f t="shared" si="2"/>
        <v>-55346</v>
      </c>
      <c r="M18" s="162">
        <f t="shared" si="4"/>
        <v>2.054789372255925E-2</v>
      </c>
      <c r="N18" s="77"/>
    </row>
    <row r="19" spans="1:14" x14ac:dyDescent="0.25">
      <c r="A19" s="159" t="s">
        <v>135</v>
      </c>
      <c r="B19" s="160" t="s">
        <v>122</v>
      </c>
      <c r="C19" s="161">
        <v>573258</v>
      </c>
      <c r="D19" s="161">
        <v>470671</v>
      </c>
      <c r="E19" s="161">
        <v>338208</v>
      </c>
      <c r="F19" s="161">
        <v>202244</v>
      </c>
      <c r="G19" s="161">
        <v>297195</v>
      </c>
      <c r="H19" s="161">
        <v>320825</v>
      </c>
      <c r="I19" s="162">
        <f t="shared" si="3"/>
        <v>7.9510085970490696E-2</v>
      </c>
      <c r="J19" s="163">
        <f t="shared" si="0"/>
        <v>-0.31836675724656927</v>
      </c>
      <c r="K19" s="161">
        <f t="shared" si="1"/>
        <v>23630</v>
      </c>
      <c r="L19" s="161">
        <f t="shared" si="2"/>
        <v>-149846</v>
      </c>
      <c r="M19" s="162">
        <f t="shared" si="4"/>
        <v>2.1725073419676548E-2</v>
      </c>
      <c r="N19" s="77"/>
    </row>
    <row r="20" spans="1:14" x14ac:dyDescent="0.25">
      <c r="A20" s="159" t="s">
        <v>136</v>
      </c>
      <c r="B20" s="166" t="s">
        <v>136</v>
      </c>
      <c r="C20" s="167">
        <f t="shared" ref="C20:H20" si="5">C12-SUM(C13:C19)</f>
        <v>2863250</v>
      </c>
      <c r="D20" s="167">
        <f t="shared" si="5"/>
        <v>2906223</v>
      </c>
      <c r="E20" s="167">
        <f t="shared" si="5"/>
        <v>1653346</v>
      </c>
      <c r="F20" s="167">
        <f t="shared" si="5"/>
        <v>2748928</v>
      </c>
      <c r="G20" s="167">
        <f t="shared" si="5"/>
        <v>3308225</v>
      </c>
      <c r="H20" s="167">
        <f t="shared" si="5"/>
        <v>3551704</v>
      </c>
      <c r="I20" s="168">
        <f t="shared" si="3"/>
        <v>7.359807751891112E-2</v>
      </c>
      <c r="J20" s="169">
        <f t="shared" si="0"/>
        <v>0.22210305265631725</v>
      </c>
      <c r="K20" s="167">
        <f>H20-G20</f>
        <v>243479</v>
      </c>
      <c r="L20" s="167">
        <f t="shared" si="2"/>
        <v>645481</v>
      </c>
      <c r="M20" s="168">
        <f t="shared" si="4"/>
        <v>0.2405081591676424</v>
      </c>
      <c r="N20" s="77"/>
    </row>
    <row r="21" spans="1:14" s="142" customFormat="1" x14ac:dyDescent="0.25">
      <c r="A21" s="159"/>
      <c r="B21" s="151" t="s">
        <v>36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59</v>
      </c>
      <c r="C22" s="174">
        <v>5108361</v>
      </c>
      <c r="D22" s="174">
        <v>5272128</v>
      </c>
      <c r="E22" s="174">
        <v>2766306</v>
      </c>
      <c r="F22" s="174">
        <v>4868672</v>
      </c>
      <c r="G22" s="174">
        <v>5427808</v>
      </c>
      <c r="H22" s="174">
        <v>5660857</v>
      </c>
      <c r="I22" s="175">
        <f>IFERROR(H22/G22-1,"-")</f>
        <v>4.2936117121312956E-2</v>
      </c>
      <c r="J22" s="175">
        <f>IFERROR(H22/D22-1,"-")</f>
        <v>7.3732845636524713E-2</v>
      </c>
      <c r="K22" s="174">
        <f>H22-G22</f>
        <v>233049</v>
      </c>
      <c r="L22" s="174">
        <f>H22-D22</f>
        <v>388729</v>
      </c>
      <c r="M22" s="175">
        <f>H22/H$8</f>
        <v>0.38333214039831659</v>
      </c>
      <c r="N22" s="77"/>
    </row>
    <row r="23" spans="1:14" x14ac:dyDescent="0.25">
      <c r="A23" s="159" t="s">
        <v>87</v>
      </c>
      <c r="B23" s="155" t="s">
        <v>88</v>
      </c>
      <c r="C23" s="156">
        <v>224607</v>
      </c>
      <c r="D23" s="156">
        <v>296386</v>
      </c>
      <c r="E23" s="156">
        <v>95533</v>
      </c>
      <c r="F23" s="156">
        <v>272109</v>
      </c>
      <c r="G23" s="156">
        <v>252019</v>
      </c>
      <c r="H23" s="156">
        <v>229018</v>
      </c>
      <c r="I23" s="157">
        <f>IFERROR(H23/G23-1,"-")</f>
        <v>-9.1266928287152993E-2</v>
      </c>
      <c r="J23" s="158">
        <f t="shared" ref="J23:J34" si="6">IFERROR(H23/D23-1,"-")</f>
        <v>-0.22729818547434766</v>
      </c>
      <c r="K23" s="156">
        <f t="shared" ref="K23:K33" si="7">H23-G23</f>
        <v>-23001</v>
      </c>
      <c r="L23" s="156">
        <f t="shared" ref="L23:L34" si="8">H23-D23</f>
        <v>-67368</v>
      </c>
      <c r="M23" s="157">
        <f>H23/H$8</f>
        <v>1.5508245505891012E-2</v>
      </c>
      <c r="N23" s="77"/>
    </row>
    <row r="24" spans="1:14" x14ac:dyDescent="0.25">
      <c r="A24" s="159" t="s">
        <v>94</v>
      </c>
      <c r="B24" s="160" t="s">
        <v>94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4.9973255457813138E-3</v>
      </c>
      <c r="N24" s="77"/>
    </row>
    <row r="25" spans="1:14" x14ac:dyDescent="0.25">
      <c r="A25" s="159" t="s">
        <v>91</v>
      </c>
      <c r="B25" s="160" t="s">
        <v>91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1.0510919960109697E-2</v>
      </c>
      <c r="N25" s="77"/>
    </row>
    <row r="26" spans="1:14" x14ac:dyDescent="0.25">
      <c r="A26" s="159"/>
      <c r="B26" s="155" t="s">
        <v>98</v>
      </c>
      <c r="C26" s="156">
        <v>4883754</v>
      </c>
      <c r="D26" s="156">
        <v>4975742</v>
      </c>
      <c r="E26" s="156">
        <v>2670773</v>
      </c>
      <c r="F26" s="156">
        <v>4596563</v>
      </c>
      <c r="G26" s="156">
        <v>5175789</v>
      </c>
      <c r="H26" s="156">
        <v>5431839</v>
      </c>
      <c r="I26" s="157">
        <f>IFERROR(H26/G26-1,"-")</f>
        <v>4.947071837742989E-2</v>
      </c>
      <c r="J26" s="158">
        <f t="shared" si="6"/>
        <v>9.1664117633108777E-2</v>
      </c>
      <c r="K26" s="156">
        <f t="shared" si="7"/>
        <v>256050</v>
      </c>
      <c r="L26" s="156">
        <f t="shared" si="8"/>
        <v>456097</v>
      </c>
      <c r="M26" s="157">
        <f>H26/H$8</f>
        <v>0.36782389489242556</v>
      </c>
      <c r="N26" s="77"/>
    </row>
    <row r="27" spans="1:14" s="54" customFormat="1" x14ac:dyDescent="0.25">
      <c r="A27" s="159"/>
      <c r="B27" s="160" t="s">
        <v>101</v>
      </c>
      <c r="C27" s="161">
        <v>2117513</v>
      </c>
      <c r="D27" s="161">
        <v>2278520</v>
      </c>
      <c r="E27" s="161">
        <v>1178371</v>
      </c>
      <c r="F27" s="161">
        <v>2136550</v>
      </c>
      <c r="G27" s="161">
        <v>2475763</v>
      </c>
      <c r="H27" s="161">
        <v>2621459</v>
      </c>
      <c r="I27" s="162">
        <f t="shared" ref="I27:I34" si="9">IFERROR(H27/G27-1,"-")</f>
        <v>5.8848928592922567E-2</v>
      </c>
      <c r="J27" s="163">
        <f t="shared" si="6"/>
        <v>0.15050954128118255</v>
      </c>
      <c r="K27" s="161">
        <f t="shared" si="7"/>
        <v>145696</v>
      </c>
      <c r="L27" s="161">
        <f t="shared" si="8"/>
        <v>342939</v>
      </c>
      <c r="M27" s="162">
        <f t="shared" ref="M27:M34" si="10">H27/H$8</f>
        <v>0.17751543440090972</v>
      </c>
      <c r="N27" s="164"/>
    </row>
    <row r="28" spans="1:14" s="54" customFormat="1" x14ac:dyDescent="0.25">
      <c r="A28" s="159"/>
      <c r="B28" s="160" t="s">
        <v>104</v>
      </c>
      <c r="C28" s="161">
        <v>762584</v>
      </c>
      <c r="D28" s="161">
        <v>720302</v>
      </c>
      <c r="E28" s="161">
        <v>362212</v>
      </c>
      <c r="F28" s="161">
        <v>550158</v>
      </c>
      <c r="G28" s="161">
        <v>613528</v>
      </c>
      <c r="H28" s="161">
        <v>624862</v>
      </c>
      <c r="I28" s="162">
        <f t="shared" si="9"/>
        <v>1.8473484502744775E-2</v>
      </c>
      <c r="J28" s="163">
        <f t="shared" si="6"/>
        <v>-0.13249997917540146</v>
      </c>
      <c r="K28" s="161">
        <f t="shared" si="7"/>
        <v>11334</v>
      </c>
      <c r="L28" s="161">
        <f t="shared" si="8"/>
        <v>-95440</v>
      </c>
      <c r="M28" s="162">
        <f t="shared" si="10"/>
        <v>4.2313326041193568E-2</v>
      </c>
      <c r="N28" s="164"/>
    </row>
    <row r="29" spans="1:14" x14ac:dyDescent="0.25">
      <c r="A29" s="159"/>
      <c r="B29" s="160" t="s">
        <v>107</v>
      </c>
      <c r="C29" s="161">
        <v>192549</v>
      </c>
      <c r="D29" s="161">
        <v>192949</v>
      </c>
      <c r="E29" s="161">
        <v>111783</v>
      </c>
      <c r="F29" s="161">
        <v>202685</v>
      </c>
      <c r="G29" s="161">
        <v>226566</v>
      </c>
      <c r="H29" s="161">
        <v>239585</v>
      </c>
      <c r="I29" s="162">
        <f t="shared" si="9"/>
        <v>5.7462284720567025E-2</v>
      </c>
      <c r="J29" s="163">
        <f t="shared" si="6"/>
        <v>0.24170117492187049</v>
      </c>
      <c r="K29" s="161">
        <f t="shared" si="7"/>
        <v>13019</v>
      </c>
      <c r="L29" s="161">
        <f t="shared" si="8"/>
        <v>46636</v>
      </c>
      <c r="M29" s="162">
        <f t="shared" si="10"/>
        <v>1.6223803367110438E-2</v>
      </c>
      <c r="N29" s="77"/>
    </row>
    <row r="30" spans="1:14" x14ac:dyDescent="0.25">
      <c r="A30" s="159"/>
      <c r="B30" s="160" t="s">
        <v>114</v>
      </c>
      <c r="C30" s="161">
        <v>227124</v>
      </c>
      <c r="D30" s="161">
        <v>202164</v>
      </c>
      <c r="E30" s="161">
        <v>100752</v>
      </c>
      <c r="F30" s="161">
        <v>256961</v>
      </c>
      <c r="G30" s="161">
        <v>217666</v>
      </c>
      <c r="H30" s="161">
        <v>227896</v>
      </c>
      <c r="I30" s="162">
        <f t="shared" si="9"/>
        <v>4.6998612553177832E-2</v>
      </c>
      <c r="J30" s="163">
        <f t="shared" si="6"/>
        <v>0.12728280010288673</v>
      </c>
      <c r="K30" s="161">
        <f t="shared" si="7"/>
        <v>10230</v>
      </c>
      <c r="L30" s="161">
        <f t="shared" si="8"/>
        <v>25732</v>
      </c>
      <c r="M30" s="162">
        <f t="shared" si="10"/>
        <v>1.5432267847114803E-2</v>
      </c>
      <c r="N30" s="77"/>
    </row>
    <row r="31" spans="1:14" x14ac:dyDescent="0.25">
      <c r="A31" s="159"/>
      <c r="B31" s="160" t="s">
        <v>110</v>
      </c>
      <c r="C31" s="161">
        <v>256108</v>
      </c>
      <c r="D31" s="161">
        <v>248396</v>
      </c>
      <c r="E31" s="161">
        <v>139238</v>
      </c>
      <c r="F31" s="161">
        <v>284548</v>
      </c>
      <c r="G31" s="161">
        <v>252681</v>
      </c>
      <c r="H31" s="161">
        <v>263789</v>
      </c>
      <c r="I31" s="162">
        <f t="shared" si="9"/>
        <v>4.3960566880770546E-2</v>
      </c>
      <c r="J31" s="163">
        <f t="shared" si="6"/>
        <v>6.1969596933928006E-2</v>
      </c>
      <c r="K31" s="161">
        <f t="shared" si="7"/>
        <v>11108</v>
      </c>
      <c r="L31" s="161">
        <f t="shared" si="8"/>
        <v>15393</v>
      </c>
      <c r="M31" s="162">
        <f t="shared" si="10"/>
        <v>1.7862808048945866E-2</v>
      </c>
      <c r="N31" s="77"/>
    </row>
    <row r="32" spans="1:14" x14ac:dyDescent="0.25">
      <c r="A32" s="159"/>
      <c r="B32" s="160" t="s">
        <v>119</v>
      </c>
      <c r="C32" s="161">
        <v>125240</v>
      </c>
      <c r="D32" s="161">
        <v>148759</v>
      </c>
      <c r="E32" s="161">
        <v>94416</v>
      </c>
      <c r="F32" s="161">
        <v>98979</v>
      </c>
      <c r="G32" s="161">
        <v>112165</v>
      </c>
      <c r="H32" s="161">
        <v>104947</v>
      </c>
      <c r="I32" s="162">
        <f t="shared" si="9"/>
        <v>-6.4351624838407728E-2</v>
      </c>
      <c r="J32" s="163">
        <f t="shared" si="6"/>
        <v>-0.29451663428767338</v>
      </c>
      <c r="K32" s="161">
        <f t="shared" si="7"/>
        <v>-7218</v>
      </c>
      <c r="L32" s="161">
        <f t="shared" si="8"/>
        <v>-43812</v>
      </c>
      <c r="M32" s="162">
        <f t="shared" si="10"/>
        <v>7.1066197465122563E-3</v>
      </c>
      <c r="N32" s="77"/>
    </row>
    <row r="33" spans="1:14" x14ac:dyDescent="0.25">
      <c r="A33" s="159" t="s">
        <v>135</v>
      </c>
      <c r="B33" s="160" t="s">
        <v>122</v>
      </c>
      <c r="C33" s="161">
        <v>170622</v>
      </c>
      <c r="D33" s="161">
        <v>142474</v>
      </c>
      <c r="E33" s="161">
        <v>102903</v>
      </c>
      <c r="F33" s="161">
        <v>60418</v>
      </c>
      <c r="G33" s="161">
        <v>99402</v>
      </c>
      <c r="H33" s="161">
        <v>96944</v>
      </c>
      <c r="I33" s="162">
        <f t="shared" si="9"/>
        <v>-2.472787267861809E-2</v>
      </c>
      <c r="J33" s="163">
        <f t="shared" si="6"/>
        <v>-0.31956707890562486</v>
      </c>
      <c r="K33" s="161">
        <f t="shared" si="7"/>
        <v>-2458</v>
      </c>
      <c r="L33" s="161">
        <f t="shared" si="8"/>
        <v>-45530</v>
      </c>
      <c r="M33" s="162">
        <f t="shared" si="10"/>
        <v>6.5646864103393538E-3</v>
      </c>
      <c r="N33" s="77"/>
    </row>
    <row r="34" spans="1:14" x14ac:dyDescent="0.25">
      <c r="A34" s="159" t="s">
        <v>136</v>
      </c>
      <c r="B34" s="166" t="s">
        <v>136</v>
      </c>
      <c r="C34" s="167">
        <f t="shared" ref="C34:H34" si="11">C26-SUM(C27:C33)</f>
        <v>1032014</v>
      </c>
      <c r="D34" s="167">
        <f t="shared" si="11"/>
        <v>1042178</v>
      </c>
      <c r="E34" s="167">
        <f t="shared" si="11"/>
        <v>581098</v>
      </c>
      <c r="F34" s="167">
        <f t="shared" si="11"/>
        <v>1006264</v>
      </c>
      <c r="G34" s="167">
        <f t="shared" si="11"/>
        <v>1178018</v>
      </c>
      <c r="H34" s="167">
        <f t="shared" si="11"/>
        <v>1252357</v>
      </c>
      <c r="I34" s="168">
        <f t="shared" si="9"/>
        <v>6.3105147799099814E-2</v>
      </c>
      <c r="J34" s="169">
        <f t="shared" si="6"/>
        <v>0.20167284283490927</v>
      </c>
      <c r="K34" s="167">
        <f>H34-G34</f>
        <v>74339</v>
      </c>
      <c r="L34" s="167">
        <f t="shared" si="8"/>
        <v>210179</v>
      </c>
      <c r="M34" s="168">
        <f t="shared" si="10"/>
        <v>8.4804949030299573E-2</v>
      </c>
      <c r="N34" s="77"/>
    </row>
    <row r="35" spans="1:14" s="142" customFormat="1" x14ac:dyDescent="0.25">
      <c r="A35" s="159"/>
      <c r="B35" s="151" t="s">
        <v>37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59</v>
      </c>
      <c r="C36" s="174">
        <v>4085265</v>
      </c>
      <c r="D36" s="174">
        <v>4057298</v>
      </c>
      <c r="E36" s="174">
        <v>2107837</v>
      </c>
      <c r="F36" s="174">
        <v>3311807</v>
      </c>
      <c r="G36" s="174">
        <v>3819949</v>
      </c>
      <c r="H36" s="174">
        <v>4065011</v>
      </c>
      <c r="I36" s="175">
        <f>IFERROR(H36/G36-1,"-")</f>
        <v>6.4153212516711688E-2</v>
      </c>
      <c r="J36" s="175">
        <f>IFERROR(H36/D36-1,"-")</f>
        <v>1.9010188554058338E-3</v>
      </c>
      <c r="K36" s="174">
        <f>H36-G36</f>
        <v>245062</v>
      </c>
      <c r="L36" s="174">
        <f>H36-D36</f>
        <v>7713</v>
      </c>
      <c r="M36" s="175">
        <f>H36/H$8</f>
        <v>0.27526739632757041</v>
      </c>
      <c r="N36" s="77"/>
    </row>
    <row r="37" spans="1:14" x14ac:dyDescent="0.25">
      <c r="A37" s="159" t="s">
        <v>87</v>
      </c>
      <c r="B37" s="155" t="s">
        <v>88</v>
      </c>
      <c r="C37" s="156">
        <v>216588</v>
      </c>
      <c r="D37" s="156">
        <v>201683</v>
      </c>
      <c r="E37" s="156">
        <v>83093</v>
      </c>
      <c r="F37" s="156">
        <v>157978</v>
      </c>
      <c r="G37" s="156">
        <v>152827</v>
      </c>
      <c r="H37" s="156">
        <v>177573</v>
      </c>
      <c r="I37" s="157">
        <f>IFERROR(H37/G37-1,"-")</f>
        <v>0.16192164997022784</v>
      </c>
      <c r="J37" s="158">
        <f t="shared" ref="J37:J48" si="12">IFERROR(H37/D37-1,"-")</f>
        <v>-0.11954403692924043</v>
      </c>
      <c r="K37" s="156">
        <f t="shared" ref="K37:K47" si="13">H37-G37</f>
        <v>24746</v>
      </c>
      <c r="L37" s="156">
        <f t="shared" ref="L37:L48" si="14">H37-D37</f>
        <v>-24110</v>
      </c>
      <c r="M37" s="157">
        <f>H37/H$8</f>
        <v>1.2024581819846407E-2</v>
      </c>
      <c r="N37" s="77"/>
    </row>
    <row r="38" spans="1:14" x14ac:dyDescent="0.25">
      <c r="A38" s="159" t="s">
        <v>94</v>
      </c>
      <c r="B38" s="160" t="s">
        <v>94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5.4449978293548557E-3</v>
      </c>
      <c r="N38" s="77"/>
    </row>
    <row r="39" spans="1:14" x14ac:dyDescent="0.25">
      <c r="A39" s="159" t="s">
        <v>91</v>
      </c>
      <c r="B39" s="160" t="s">
        <v>91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6.5795839904915516E-3</v>
      </c>
      <c r="N39" s="77"/>
    </row>
    <row r="40" spans="1:14" x14ac:dyDescent="0.25">
      <c r="A40" s="159"/>
      <c r="B40" s="155" t="s">
        <v>98</v>
      </c>
      <c r="C40" s="156">
        <v>3868677</v>
      </c>
      <c r="D40" s="156">
        <v>3855615</v>
      </c>
      <c r="E40" s="156">
        <v>2024744</v>
      </c>
      <c r="F40" s="156">
        <v>3153829</v>
      </c>
      <c r="G40" s="156">
        <v>3667122</v>
      </c>
      <c r="H40" s="156">
        <v>3887438</v>
      </c>
      <c r="I40" s="157">
        <f>IFERROR(H40/G40-1,"-")</f>
        <v>6.0078721133357549E-2</v>
      </c>
      <c r="J40" s="158">
        <f t="shared" si="12"/>
        <v>8.2536767804877176E-3</v>
      </c>
      <c r="K40" s="156">
        <f t="shared" si="13"/>
        <v>220316</v>
      </c>
      <c r="L40" s="156">
        <f t="shared" si="14"/>
        <v>31823</v>
      </c>
      <c r="M40" s="157">
        <f>H40/H$8</f>
        <v>0.26324281450772402</v>
      </c>
      <c r="N40" s="77"/>
    </row>
    <row r="41" spans="1:14" s="54" customFormat="1" x14ac:dyDescent="0.25">
      <c r="A41" s="159"/>
      <c r="B41" s="160" t="s">
        <v>101</v>
      </c>
      <c r="C41" s="161">
        <v>1759923</v>
      </c>
      <c r="D41" s="161">
        <v>1886958</v>
      </c>
      <c r="E41" s="161">
        <v>902556</v>
      </c>
      <c r="F41" s="161">
        <v>1455449</v>
      </c>
      <c r="G41" s="161">
        <v>1674789</v>
      </c>
      <c r="H41" s="161">
        <v>1832086</v>
      </c>
      <c r="I41" s="162">
        <f t="shared" ref="I41:I48" si="15">IFERROR(H41/G41-1,"-")</f>
        <v>9.3920487894295857E-2</v>
      </c>
      <c r="J41" s="163">
        <f t="shared" si="12"/>
        <v>-2.9079608555145353E-2</v>
      </c>
      <c r="K41" s="161">
        <f t="shared" si="13"/>
        <v>157297</v>
      </c>
      <c r="L41" s="161">
        <f t="shared" si="14"/>
        <v>-54872</v>
      </c>
      <c r="M41" s="162">
        <f t="shared" ref="M41:M48" si="16">H41/H$8</f>
        <v>0.12406203650326979</v>
      </c>
      <c r="N41" s="164"/>
    </row>
    <row r="42" spans="1:14" s="54" customFormat="1" x14ac:dyDescent="0.25">
      <c r="A42" s="159"/>
      <c r="B42" s="160" t="s">
        <v>104</v>
      </c>
      <c r="C42" s="161">
        <v>269909</v>
      </c>
      <c r="D42" s="161">
        <v>215349</v>
      </c>
      <c r="E42" s="161">
        <v>105694</v>
      </c>
      <c r="F42" s="161">
        <v>125696</v>
      </c>
      <c r="G42" s="161">
        <v>157084</v>
      </c>
      <c r="H42" s="161">
        <v>156354</v>
      </c>
      <c r="I42" s="162">
        <f t="shared" si="15"/>
        <v>-4.6471951312673232E-3</v>
      </c>
      <c r="J42" s="163">
        <f t="shared" si="12"/>
        <v>-0.27395065684075615</v>
      </c>
      <c r="K42" s="161">
        <f t="shared" si="13"/>
        <v>-730</v>
      </c>
      <c r="L42" s="161">
        <f t="shared" si="14"/>
        <v>-58995</v>
      </c>
      <c r="M42" s="162">
        <f t="shared" si="16"/>
        <v>1.0587710214166934E-2</v>
      </c>
      <c r="N42" s="164"/>
    </row>
    <row r="43" spans="1:14" x14ac:dyDescent="0.25">
      <c r="A43" s="159"/>
      <c r="B43" s="160" t="s">
        <v>107</v>
      </c>
      <c r="C43" s="161">
        <v>86946</v>
      </c>
      <c r="D43" s="161">
        <v>78085</v>
      </c>
      <c r="E43" s="161">
        <v>43618</v>
      </c>
      <c r="F43" s="161">
        <v>77108</v>
      </c>
      <c r="G43" s="161">
        <v>103262</v>
      </c>
      <c r="H43" s="161">
        <v>99506</v>
      </c>
      <c r="I43" s="162">
        <f t="shared" si="15"/>
        <v>-3.6373496542774664E-2</v>
      </c>
      <c r="J43" s="163">
        <f t="shared" si="12"/>
        <v>0.27432925657936869</v>
      </c>
      <c r="K43" s="161">
        <f t="shared" si="13"/>
        <v>-3756</v>
      </c>
      <c r="L43" s="161">
        <f t="shared" si="14"/>
        <v>21421</v>
      </c>
      <c r="M43" s="162">
        <f t="shared" si="16"/>
        <v>6.7381755028390385E-3</v>
      </c>
      <c r="N43" s="77"/>
    </row>
    <row r="44" spans="1:14" x14ac:dyDescent="0.25">
      <c r="A44" s="159"/>
      <c r="B44" s="160" t="s">
        <v>114</v>
      </c>
      <c r="C44" s="161">
        <v>178548</v>
      </c>
      <c r="D44" s="161">
        <v>180407</v>
      </c>
      <c r="E44" s="161">
        <v>87975</v>
      </c>
      <c r="F44" s="161">
        <v>188142</v>
      </c>
      <c r="G44" s="161">
        <v>187792</v>
      </c>
      <c r="H44" s="161">
        <v>196939</v>
      </c>
      <c r="I44" s="162">
        <f t="shared" si="15"/>
        <v>4.8708145181903362E-2</v>
      </c>
      <c r="J44" s="163">
        <f t="shared" si="12"/>
        <v>9.1637242457332624E-2</v>
      </c>
      <c r="K44" s="161">
        <f t="shared" si="13"/>
        <v>9147</v>
      </c>
      <c r="L44" s="161">
        <f t="shared" si="14"/>
        <v>16532</v>
      </c>
      <c r="M44" s="162">
        <f t="shared" si="16"/>
        <v>1.3335975170880324E-2</v>
      </c>
      <c r="N44" s="77"/>
    </row>
    <row r="45" spans="1:14" x14ac:dyDescent="0.25">
      <c r="A45" s="159"/>
      <c r="B45" s="160" t="s">
        <v>110</v>
      </c>
      <c r="C45" s="161">
        <v>156264</v>
      </c>
      <c r="D45" s="161">
        <v>132969</v>
      </c>
      <c r="E45" s="161">
        <v>80980</v>
      </c>
      <c r="F45" s="161">
        <v>122122</v>
      </c>
      <c r="G45" s="161">
        <v>144557</v>
      </c>
      <c r="H45" s="161">
        <v>157718</v>
      </c>
      <c r="I45" s="162">
        <f t="shared" si="15"/>
        <v>9.1043671354552158E-2</v>
      </c>
      <c r="J45" s="163">
        <f t="shared" si="12"/>
        <v>0.18612608953966725</v>
      </c>
      <c r="K45" s="161">
        <f t="shared" si="13"/>
        <v>13161</v>
      </c>
      <c r="L45" s="161">
        <f t="shared" si="14"/>
        <v>24749</v>
      </c>
      <c r="M45" s="162">
        <f t="shared" si="16"/>
        <v>1.068007521111056E-2</v>
      </c>
      <c r="N45" s="77"/>
    </row>
    <row r="46" spans="1:14" x14ac:dyDescent="0.25">
      <c r="A46" s="159"/>
      <c r="B46" s="160" t="s">
        <v>119</v>
      </c>
      <c r="C46" s="161">
        <v>143476</v>
      </c>
      <c r="D46" s="161">
        <v>138730</v>
      </c>
      <c r="E46" s="161">
        <v>85742</v>
      </c>
      <c r="F46" s="161">
        <v>101728</v>
      </c>
      <c r="G46" s="161">
        <v>114789</v>
      </c>
      <c r="H46" s="161">
        <v>109100</v>
      </c>
      <c r="I46" s="162">
        <f t="shared" si="15"/>
        <v>-4.9560497957121363E-2</v>
      </c>
      <c r="J46" s="163">
        <f t="shared" si="12"/>
        <v>-0.2135803359042745</v>
      </c>
      <c r="K46" s="161">
        <f t="shared" si="13"/>
        <v>-5689</v>
      </c>
      <c r="L46" s="161">
        <f t="shared" si="14"/>
        <v>-29630</v>
      </c>
      <c r="M46" s="162">
        <f t="shared" si="16"/>
        <v>7.3878454300216985E-3</v>
      </c>
      <c r="N46" s="77"/>
    </row>
    <row r="47" spans="1:14" x14ac:dyDescent="0.25">
      <c r="A47" s="159" t="s">
        <v>135</v>
      </c>
      <c r="B47" s="160" t="s">
        <v>122</v>
      </c>
      <c r="C47" s="161">
        <v>244789</v>
      </c>
      <c r="D47" s="161">
        <v>212541</v>
      </c>
      <c r="E47" s="161">
        <v>138797</v>
      </c>
      <c r="F47" s="161">
        <v>97230</v>
      </c>
      <c r="G47" s="161">
        <v>120998</v>
      </c>
      <c r="H47" s="161">
        <v>135388</v>
      </c>
      <c r="I47" s="162">
        <f t="shared" si="15"/>
        <v>0.118927585579927</v>
      </c>
      <c r="J47" s="163">
        <f t="shared" si="12"/>
        <v>-0.36300290296930948</v>
      </c>
      <c r="K47" s="161">
        <f t="shared" si="13"/>
        <v>14390</v>
      </c>
      <c r="L47" s="161">
        <f t="shared" si="14"/>
        <v>-77153</v>
      </c>
      <c r="M47" s="162">
        <f t="shared" si="16"/>
        <v>9.1679708256624907E-3</v>
      </c>
      <c r="N47" s="77"/>
    </row>
    <row r="48" spans="1:14" x14ac:dyDescent="0.25">
      <c r="A48" s="159" t="s">
        <v>136</v>
      </c>
      <c r="B48" s="166" t="s">
        <v>136</v>
      </c>
      <c r="C48" s="167">
        <f t="shared" ref="C48:H48" si="17">C40-SUM(C41:C47)</f>
        <v>1028822</v>
      </c>
      <c r="D48" s="167">
        <f t="shared" si="17"/>
        <v>1010576</v>
      </c>
      <c r="E48" s="167">
        <f t="shared" si="17"/>
        <v>579382</v>
      </c>
      <c r="F48" s="167">
        <f t="shared" si="17"/>
        <v>986354</v>
      </c>
      <c r="G48" s="167">
        <f t="shared" si="17"/>
        <v>1163851</v>
      </c>
      <c r="H48" s="167">
        <f t="shared" si="17"/>
        <v>1200347</v>
      </c>
      <c r="I48" s="168">
        <f t="shared" si="15"/>
        <v>3.1357965925191467E-2</v>
      </c>
      <c r="J48" s="169">
        <f t="shared" si="12"/>
        <v>0.18778498598818882</v>
      </c>
      <c r="K48" s="167">
        <f>H48-G48</f>
        <v>36496</v>
      </c>
      <c r="L48" s="167">
        <f t="shared" si="14"/>
        <v>189771</v>
      </c>
      <c r="M48" s="168">
        <f t="shared" si="16"/>
        <v>8.1283025649773188E-2</v>
      </c>
      <c r="N48" s="77"/>
    </row>
    <row r="49" spans="1:14" s="142" customFormat="1" x14ac:dyDescent="0.25">
      <c r="A49" s="159"/>
      <c r="B49" s="151" t="s">
        <v>38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59</v>
      </c>
      <c r="C50" s="174">
        <v>100981</v>
      </c>
      <c r="D50" s="174">
        <v>99309</v>
      </c>
      <c r="E50" s="174">
        <v>53738</v>
      </c>
      <c r="F50" s="174">
        <v>67370</v>
      </c>
      <c r="G50" s="174">
        <v>76289</v>
      </c>
      <c r="H50" s="174">
        <v>83156</v>
      </c>
      <c r="I50" s="175">
        <f>IFERROR(H50/G50-1,"-")</f>
        <v>9.0012976969156666E-2</v>
      </c>
      <c r="J50" s="175">
        <f>IFERROR(H50/D50-1,"-")</f>
        <v>-0.16265393871653122</v>
      </c>
      <c r="K50" s="174">
        <f>H50-G50</f>
        <v>6867</v>
      </c>
      <c r="L50" s="174">
        <f>H50-D50</f>
        <v>-16153</v>
      </c>
      <c r="M50" s="175">
        <f>H50/H$8</f>
        <v>5.6310144324370698E-3</v>
      </c>
      <c r="N50" s="77"/>
    </row>
    <row r="51" spans="1:14" x14ac:dyDescent="0.25">
      <c r="A51" s="159" t="s">
        <v>87</v>
      </c>
      <c r="B51" s="155" t="s">
        <v>88</v>
      </c>
      <c r="C51" s="156">
        <v>12903</v>
      </c>
      <c r="D51" s="156">
        <v>11369</v>
      </c>
      <c r="E51" s="156">
        <v>2905</v>
      </c>
      <c r="F51" s="156">
        <v>5646</v>
      </c>
      <c r="G51" s="156">
        <v>20111</v>
      </c>
      <c r="H51" s="156">
        <v>12000</v>
      </c>
      <c r="I51" s="157">
        <f>IFERROR(H51/G51-1,"-")</f>
        <v>-0.40331162050619063</v>
      </c>
      <c r="J51" s="158">
        <f t="shared" ref="J51:J62" si="18">IFERROR(H51/D51-1,"-")</f>
        <v>5.550180314891362E-2</v>
      </c>
      <c r="K51" s="156">
        <f t="shared" ref="K51:K61" si="19">H51-G51</f>
        <v>-8111</v>
      </c>
      <c r="L51" s="156">
        <f t="shared" ref="L51:L62" si="20">H51-D51</f>
        <v>631</v>
      </c>
      <c r="M51" s="157">
        <f>H51/H$8</f>
        <v>8.1259528102896772E-4</v>
      </c>
      <c r="N51" s="77"/>
    </row>
    <row r="52" spans="1:14" x14ac:dyDescent="0.25">
      <c r="A52" s="159" t="s">
        <v>94</v>
      </c>
      <c r="B52" s="160" t="s">
        <v>94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4.6148640335103459E-4</v>
      </c>
      <c r="N52" s="77"/>
    </row>
    <row r="53" spans="1:14" x14ac:dyDescent="0.25">
      <c r="A53" s="159" t="s">
        <v>91</v>
      </c>
      <c r="B53" s="160" t="s">
        <v>91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3.5110887767793314E-4</v>
      </c>
      <c r="N53" s="77"/>
    </row>
    <row r="54" spans="1:14" x14ac:dyDescent="0.25">
      <c r="A54" s="159"/>
      <c r="B54" s="155" t="s">
        <v>98</v>
      </c>
      <c r="C54" s="156">
        <v>88078</v>
      </c>
      <c r="D54" s="156">
        <v>87940</v>
      </c>
      <c r="E54" s="156">
        <v>50833</v>
      </c>
      <c r="F54" s="156">
        <v>61724</v>
      </c>
      <c r="G54" s="156">
        <v>56178</v>
      </c>
      <c r="H54" s="156">
        <v>71156</v>
      </c>
      <c r="I54" s="157">
        <f>IFERROR(H54/G54-1,"-")</f>
        <v>0.26661682509167295</v>
      </c>
      <c r="J54" s="158">
        <f t="shared" si="18"/>
        <v>-0.19085740277461904</v>
      </c>
      <c r="K54" s="156">
        <f t="shared" si="19"/>
        <v>14978</v>
      </c>
      <c r="L54" s="156">
        <f t="shared" si="20"/>
        <v>-16784</v>
      </c>
      <c r="M54" s="157">
        <f>H54/H$8</f>
        <v>4.8184191514081022E-3</v>
      </c>
      <c r="N54" s="77"/>
    </row>
    <row r="55" spans="1:14" s="54" customFormat="1" x14ac:dyDescent="0.25">
      <c r="A55" s="159"/>
      <c r="B55" s="160" t="s">
        <v>101</v>
      </c>
      <c r="C55" s="161">
        <v>27014</v>
      </c>
      <c r="D55" s="161">
        <v>27810</v>
      </c>
      <c r="E55" s="161">
        <v>18908</v>
      </c>
      <c r="F55" s="161">
        <v>27273</v>
      </c>
      <c r="G55" s="161">
        <v>22323</v>
      </c>
      <c r="H55" s="161">
        <v>26122</v>
      </c>
      <c r="I55" s="162">
        <f t="shared" ref="I55:I62" si="21">IFERROR(H55/G55-1,"-")</f>
        <v>0.17018321910137524</v>
      </c>
      <c r="J55" s="163">
        <f t="shared" si="18"/>
        <v>-6.069759079467818E-2</v>
      </c>
      <c r="K55" s="161">
        <f t="shared" si="19"/>
        <v>3799</v>
      </c>
      <c r="L55" s="161">
        <f t="shared" si="20"/>
        <v>-1688</v>
      </c>
      <c r="M55" s="162">
        <f t="shared" ref="M55:M62" si="22">H55/H$8</f>
        <v>1.7688844942532246E-3</v>
      </c>
      <c r="N55" s="164"/>
    </row>
    <row r="56" spans="1:14" s="54" customFormat="1" x14ac:dyDescent="0.25">
      <c r="A56" s="159"/>
      <c r="B56" s="160" t="s">
        <v>104</v>
      </c>
      <c r="C56" s="161">
        <v>36573</v>
      </c>
      <c r="D56" s="161">
        <v>30166</v>
      </c>
      <c r="E56" s="161">
        <v>14632</v>
      </c>
      <c r="F56" s="161">
        <v>15566</v>
      </c>
      <c r="G56" s="161">
        <v>12374</v>
      </c>
      <c r="H56" s="161">
        <v>19224</v>
      </c>
      <c r="I56" s="162">
        <f t="shared" si="21"/>
        <v>0.55358008727978025</v>
      </c>
      <c r="J56" s="163">
        <f t="shared" si="18"/>
        <v>-0.36272624809388054</v>
      </c>
      <c r="K56" s="161">
        <f t="shared" si="19"/>
        <v>6850</v>
      </c>
      <c r="L56" s="161">
        <f t="shared" si="20"/>
        <v>-10942</v>
      </c>
      <c r="M56" s="162">
        <f t="shared" si="22"/>
        <v>1.3017776402084063E-3</v>
      </c>
      <c r="N56" s="164"/>
    </row>
    <row r="57" spans="1:14" x14ac:dyDescent="0.25">
      <c r="A57" s="159"/>
      <c r="B57" s="160" t="s">
        <v>107</v>
      </c>
      <c r="C57" s="161">
        <v>2245</v>
      </c>
      <c r="D57" s="161">
        <v>2827</v>
      </c>
      <c r="E57" s="161">
        <v>1120</v>
      </c>
      <c r="F57" s="161">
        <v>2268</v>
      </c>
      <c r="G57" s="161">
        <v>3103</v>
      </c>
      <c r="H57" s="161">
        <v>2546</v>
      </c>
      <c r="I57" s="162">
        <f t="shared" si="21"/>
        <v>-0.17950370609087984</v>
      </c>
      <c r="J57" s="163">
        <f t="shared" si="18"/>
        <v>-9.9398655818889292E-2</v>
      </c>
      <c r="K57" s="161">
        <f t="shared" si="19"/>
        <v>-557</v>
      </c>
      <c r="L57" s="161">
        <f t="shared" si="20"/>
        <v>-281</v>
      </c>
      <c r="M57" s="162">
        <f t="shared" si="22"/>
        <v>1.7240563212497933E-4</v>
      </c>
      <c r="N57" s="77"/>
    </row>
    <row r="58" spans="1:14" x14ac:dyDescent="0.25">
      <c r="A58" s="159"/>
      <c r="B58" s="160" t="s">
        <v>114</v>
      </c>
      <c r="C58" s="161">
        <v>1255</v>
      </c>
      <c r="D58" s="161">
        <v>2143</v>
      </c>
      <c r="E58" s="161">
        <v>588</v>
      </c>
      <c r="F58" s="161">
        <v>1332</v>
      </c>
      <c r="G58" s="161">
        <v>942</v>
      </c>
      <c r="H58" s="161">
        <v>2267</v>
      </c>
      <c r="I58" s="162">
        <f t="shared" si="21"/>
        <v>1.4065817409766455</v>
      </c>
      <c r="J58" s="163">
        <f t="shared" si="18"/>
        <v>5.7862809146056904E-2</v>
      </c>
      <c r="K58" s="161">
        <f t="shared" si="19"/>
        <v>1325</v>
      </c>
      <c r="L58" s="161">
        <f t="shared" si="20"/>
        <v>124</v>
      </c>
      <c r="M58" s="162">
        <f t="shared" si="22"/>
        <v>1.5351279184105582E-4</v>
      </c>
      <c r="N58" s="77"/>
    </row>
    <row r="59" spans="1:14" x14ac:dyDescent="0.25">
      <c r="A59" s="159"/>
      <c r="B59" s="160" t="s">
        <v>110</v>
      </c>
      <c r="C59" s="161">
        <v>1076</v>
      </c>
      <c r="D59" s="161">
        <v>2785</v>
      </c>
      <c r="E59" s="161">
        <v>725</v>
      </c>
      <c r="F59" s="161">
        <v>1199</v>
      </c>
      <c r="G59" s="161">
        <v>1303</v>
      </c>
      <c r="H59" s="161">
        <v>1450</v>
      </c>
      <c r="I59" s="162">
        <f t="shared" si="21"/>
        <v>0.11281657712970072</v>
      </c>
      <c r="J59" s="163">
        <f t="shared" si="18"/>
        <v>-0.47935368043087967</v>
      </c>
      <c r="K59" s="161">
        <f t="shared" si="19"/>
        <v>147</v>
      </c>
      <c r="L59" s="161">
        <f t="shared" si="20"/>
        <v>-1335</v>
      </c>
      <c r="M59" s="162">
        <f t="shared" si="22"/>
        <v>9.8188596457666937E-5</v>
      </c>
      <c r="N59" s="77"/>
    </row>
    <row r="60" spans="1:14" x14ac:dyDescent="0.25">
      <c r="A60" s="159"/>
      <c r="B60" s="160" t="s">
        <v>119</v>
      </c>
      <c r="C60" s="161">
        <v>766</v>
      </c>
      <c r="D60" s="161">
        <v>990</v>
      </c>
      <c r="E60" s="161">
        <v>713</v>
      </c>
      <c r="F60" s="161">
        <v>201</v>
      </c>
      <c r="G60" s="161">
        <v>488</v>
      </c>
      <c r="H60" s="161">
        <v>357</v>
      </c>
      <c r="I60" s="162">
        <f t="shared" si="21"/>
        <v>-0.26844262295081966</v>
      </c>
      <c r="J60" s="163">
        <f t="shared" si="18"/>
        <v>-0.6393939393939394</v>
      </c>
      <c r="K60" s="161">
        <f t="shared" si="19"/>
        <v>-131</v>
      </c>
      <c r="L60" s="161">
        <f t="shared" si="20"/>
        <v>-633</v>
      </c>
      <c r="M60" s="162">
        <f t="shared" si="22"/>
        <v>2.417470961061179E-5</v>
      </c>
      <c r="N60" s="77"/>
    </row>
    <row r="61" spans="1:14" x14ac:dyDescent="0.25">
      <c r="A61" s="159" t="s">
        <v>135</v>
      </c>
      <c r="B61" s="160" t="s">
        <v>122</v>
      </c>
      <c r="C61" s="161">
        <v>828</v>
      </c>
      <c r="D61" s="161">
        <v>1595</v>
      </c>
      <c r="E61" s="161">
        <v>1488</v>
      </c>
      <c r="F61" s="161">
        <v>242</v>
      </c>
      <c r="G61" s="161">
        <v>438</v>
      </c>
      <c r="H61" s="161">
        <v>364</v>
      </c>
      <c r="I61" s="162">
        <f t="shared" si="21"/>
        <v>-0.16894977168949776</v>
      </c>
      <c r="J61" s="163">
        <f t="shared" si="18"/>
        <v>-0.77178683385579938</v>
      </c>
      <c r="K61" s="161">
        <f t="shared" si="19"/>
        <v>-74</v>
      </c>
      <c r="L61" s="161">
        <f t="shared" si="20"/>
        <v>-1231</v>
      </c>
      <c r="M61" s="162">
        <f t="shared" si="22"/>
        <v>2.4648723524545356E-5</v>
      </c>
      <c r="N61" s="77"/>
    </row>
    <row r="62" spans="1:14" x14ac:dyDescent="0.25">
      <c r="A62" s="159" t="s">
        <v>136</v>
      </c>
      <c r="B62" s="166" t="s">
        <v>136</v>
      </c>
      <c r="C62" s="167">
        <f t="shared" ref="C62:H62" si="23">C54-SUM(C55:C61)</f>
        <v>18321</v>
      </c>
      <c r="D62" s="167">
        <f t="shared" si="23"/>
        <v>19624</v>
      </c>
      <c r="E62" s="167">
        <f t="shared" si="23"/>
        <v>12659</v>
      </c>
      <c r="F62" s="167">
        <f t="shared" si="23"/>
        <v>13643</v>
      </c>
      <c r="G62" s="167">
        <f t="shared" si="23"/>
        <v>15207</v>
      </c>
      <c r="H62" s="167">
        <f t="shared" si="23"/>
        <v>18826</v>
      </c>
      <c r="I62" s="168">
        <f t="shared" si="21"/>
        <v>0.2379825080555007</v>
      </c>
      <c r="J62" s="169">
        <f t="shared" si="18"/>
        <v>-4.0664492458214463E-2</v>
      </c>
      <c r="K62" s="167">
        <f>H62-G62</f>
        <v>3619</v>
      </c>
      <c r="L62" s="167">
        <f t="shared" si="20"/>
        <v>-798</v>
      </c>
      <c r="M62" s="168">
        <f t="shared" si="22"/>
        <v>1.2748265633876121E-3</v>
      </c>
      <c r="N62" s="77"/>
    </row>
    <row r="63" spans="1:14" s="142" customFormat="1" x14ac:dyDescent="0.25">
      <c r="A63" s="159"/>
      <c r="B63" s="151" t="s">
        <v>39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59</v>
      </c>
      <c r="C64" s="174">
        <v>383754</v>
      </c>
      <c r="D64" s="174">
        <v>326500</v>
      </c>
      <c r="E64" s="174">
        <v>148054</v>
      </c>
      <c r="F64" s="174">
        <v>340319</v>
      </c>
      <c r="G64" s="174">
        <v>457157</v>
      </c>
      <c r="H64" s="174">
        <v>611590</v>
      </c>
      <c r="I64" s="175">
        <f>IFERROR(H64/G64-1,"-")</f>
        <v>0.33781173644940354</v>
      </c>
      <c r="J64" s="175">
        <f>IFERROR(H64/D64-1,"-")</f>
        <v>0.87316998468606433</v>
      </c>
      <c r="K64" s="174">
        <f>H64-G64</f>
        <v>154433</v>
      </c>
      <c r="L64" s="174">
        <f>H64-D64</f>
        <v>285090</v>
      </c>
      <c r="M64" s="175">
        <f>H64/H$8</f>
        <v>4.1414595660375531E-2</v>
      </c>
      <c r="N64" s="77"/>
    </row>
    <row r="65" spans="1:14" x14ac:dyDescent="0.25">
      <c r="A65" s="159" t="s">
        <v>87</v>
      </c>
      <c r="B65" s="155" t="s">
        <v>88</v>
      </c>
      <c r="C65" s="156">
        <v>43428</v>
      </c>
      <c r="D65" s="156">
        <v>36672</v>
      </c>
      <c r="E65" s="156">
        <v>21111</v>
      </c>
      <c r="F65" s="156">
        <v>47175</v>
      </c>
      <c r="G65" s="156">
        <v>27853</v>
      </c>
      <c r="H65" s="156">
        <v>95607</v>
      </c>
      <c r="I65" s="157">
        <f>IFERROR(H65/G65-1,"-")</f>
        <v>2.4325566366280111</v>
      </c>
      <c r="J65" s="158">
        <f t="shared" ref="J65:J76" si="24">IFERROR(H65/D65-1,"-")</f>
        <v>1.6070844240837698</v>
      </c>
      <c r="K65" s="156">
        <f t="shared" ref="K65:K75" si="25">H65-G65</f>
        <v>67754</v>
      </c>
      <c r="L65" s="156">
        <f t="shared" ref="L65:L76" si="26">H65-D65</f>
        <v>58935</v>
      </c>
      <c r="M65" s="157">
        <f>H65/H$8</f>
        <v>6.4741497527780432E-3</v>
      </c>
      <c r="N65" s="77"/>
    </row>
    <row r="66" spans="1:14" x14ac:dyDescent="0.25">
      <c r="A66" s="159" t="s">
        <v>94</v>
      </c>
      <c r="B66" s="160" t="s">
        <v>94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2.8518031387711621E-3</v>
      </c>
      <c r="N66" s="77"/>
    </row>
    <row r="67" spans="1:14" x14ac:dyDescent="0.25">
      <c r="A67" s="159" t="s">
        <v>91</v>
      </c>
      <c r="B67" s="160" t="s">
        <v>91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3.6223466140068807E-3</v>
      </c>
      <c r="N67" s="77"/>
    </row>
    <row r="68" spans="1:14" x14ac:dyDescent="0.25">
      <c r="A68" s="159"/>
      <c r="B68" s="155" t="s">
        <v>98</v>
      </c>
      <c r="C68" s="156">
        <v>340326</v>
      </c>
      <c r="D68" s="156">
        <v>289828</v>
      </c>
      <c r="E68" s="156">
        <v>126943</v>
      </c>
      <c r="F68" s="156">
        <v>293144</v>
      </c>
      <c r="G68" s="156">
        <v>429304</v>
      </c>
      <c r="H68" s="156">
        <v>515983</v>
      </c>
      <c r="I68" s="157">
        <f>IFERROR(H68/G68-1,"-")</f>
        <v>0.20190587555671513</v>
      </c>
      <c r="J68" s="158">
        <f t="shared" si="24"/>
        <v>0.78030763073271037</v>
      </c>
      <c r="K68" s="156">
        <f t="shared" si="25"/>
        <v>86679</v>
      </c>
      <c r="L68" s="156">
        <f t="shared" si="26"/>
        <v>226155</v>
      </c>
      <c r="M68" s="157">
        <f>H68/H$8</f>
        <v>3.4940445907597491E-2</v>
      </c>
      <c r="N68" s="77"/>
    </row>
    <row r="69" spans="1:14" s="54" customFormat="1" x14ac:dyDescent="0.25">
      <c r="A69" s="159"/>
      <c r="B69" s="160" t="s">
        <v>101</v>
      </c>
      <c r="C69" s="161">
        <v>153216</v>
      </c>
      <c r="D69" s="161">
        <v>127440</v>
      </c>
      <c r="E69" s="161">
        <v>48594</v>
      </c>
      <c r="F69" s="161">
        <v>113636</v>
      </c>
      <c r="G69" s="161">
        <v>153499</v>
      </c>
      <c r="H69" s="161">
        <v>182070</v>
      </c>
      <c r="I69" s="162">
        <f t="shared" ref="I69:I76" si="27">IFERROR(H69/G69-1,"-")</f>
        <v>0.18613150574270843</v>
      </c>
      <c r="J69" s="163">
        <f t="shared" si="24"/>
        <v>0.4286723163841808</v>
      </c>
      <c r="K69" s="161">
        <f t="shared" si="25"/>
        <v>28571</v>
      </c>
      <c r="L69" s="161">
        <f t="shared" si="26"/>
        <v>54630</v>
      </c>
      <c r="M69" s="162">
        <f t="shared" ref="M69:M76" si="28">H69/H$8</f>
        <v>1.2329101901412013E-2</v>
      </c>
      <c r="N69" s="164"/>
    </row>
    <row r="70" spans="1:14" s="54" customFormat="1" x14ac:dyDescent="0.25">
      <c r="A70" s="159"/>
      <c r="B70" s="160" t="s">
        <v>104</v>
      </c>
      <c r="C70" s="161">
        <v>51152</v>
      </c>
      <c r="D70" s="161">
        <v>40717</v>
      </c>
      <c r="E70" s="161">
        <v>16991</v>
      </c>
      <c r="F70" s="161">
        <v>34268</v>
      </c>
      <c r="G70" s="161">
        <v>31728</v>
      </c>
      <c r="H70" s="161">
        <v>37356</v>
      </c>
      <c r="I70" s="162">
        <f t="shared" si="27"/>
        <v>0.17738275340393339</v>
      </c>
      <c r="J70" s="163">
        <f t="shared" si="24"/>
        <v>-8.2545374168037866E-2</v>
      </c>
      <c r="K70" s="161">
        <f t="shared" si="25"/>
        <v>5628</v>
      </c>
      <c r="L70" s="161">
        <f t="shared" si="26"/>
        <v>-3361</v>
      </c>
      <c r="M70" s="162">
        <f t="shared" si="28"/>
        <v>2.5296091098431766E-3</v>
      </c>
      <c r="N70" s="164"/>
    </row>
    <row r="71" spans="1:14" x14ac:dyDescent="0.25">
      <c r="A71" s="159"/>
      <c r="B71" s="160" t="s">
        <v>107</v>
      </c>
      <c r="C71" s="161">
        <v>21457</v>
      </c>
      <c r="D71" s="161">
        <v>31654</v>
      </c>
      <c r="E71" s="161">
        <v>15594</v>
      </c>
      <c r="F71" s="161">
        <v>40748</v>
      </c>
      <c r="G71" s="161">
        <v>58212</v>
      </c>
      <c r="H71" s="161">
        <v>68232</v>
      </c>
      <c r="I71" s="162">
        <f t="shared" si="27"/>
        <v>0.17212945784374356</v>
      </c>
      <c r="J71" s="163">
        <f t="shared" si="24"/>
        <v>1.1555569596259558</v>
      </c>
      <c r="K71" s="161">
        <f t="shared" si="25"/>
        <v>10020</v>
      </c>
      <c r="L71" s="161">
        <f t="shared" si="26"/>
        <v>36578</v>
      </c>
      <c r="M71" s="162">
        <f t="shared" si="28"/>
        <v>4.6204167679307108E-3</v>
      </c>
      <c r="N71" s="77"/>
    </row>
    <row r="72" spans="1:14" x14ac:dyDescent="0.25">
      <c r="A72" s="159"/>
      <c r="B72" s="160" t="s">
        <v>114</v>
      </c>
      <c r="C72" s="161">
        <v>8321</v>
      </c>
      <c r="D72" s="161">
        <v>6254</v>
      </c>
      <c r="E72" s="161">
        <v>1231</v>
      </c>
      <c r="F72" s="161">
        <v>10319</v>
      </c>
      <c r="G72" s="161">
        <v>10897</v>
      </c>
      <c r="H72" s="161">
        <v>20972</v>
      </c>
      <c r="I72" s="162">
        <f t="shared" si="27"/>
        <v>0.92456639442048272</v>
      </c>
      <c r="J72" s="163">
        <f t="shared" si="24"/>
        <v>2.3533738407419253</v>
      </c>
      <c r="K72" s="161">
        <f t="shared" si="25"/>
        <v>10075</v>
      </c>
      <c r="L72" s="161">
        <f t="shared" si="26"/>
        <v>14718</v>
      </c>
      <c r="M72" s="162">
        <f t="shared" si="28"/>
        <v>1.4201456861449593E-3</v>
      </c>
      <c r="N72" s="77"/>
    </row>
    <row r="73" spans="1:14" x14ac:dyDescent="0.25">
      <c r="A73" s="159"/>
      <c r="B73" s="160" t="s">
        <v>110</v>
      </c>
      <c r="C73" s="161">
        <v>9890</v>
      </c>
      <c r="D73" s="161">
        <v>6594</v>
      </c>
      <c r="E73" s="161">
        <v>2635</v>
      </c>
      <c r="F73" s="161">
        <v>8650</v>
      </c>
      <c r="G73" s="161">
        <v>8164</v>
      </c>
      <c r="H73" s="161">
        <v>12096</v>
      </c>
      <c r="I73" s="162">
        <f t="shared" si="27"/>
        <v>0.48162665360117596</v>
      </c>
      <c r="J73" s="163">
        <f t="shared" si="24"/>
        <v>0.83439490445859876</v>
      </c>
      <c r="K73" s="161">
        <f t="shared" si="25"/>
        <v>3932</v>
      </c>
      <c r="L73" s="161">
        <f t="shared" si="26"/>
        <v>5502</v>
      </c>
      <c r="M73" s="162">
        <f t="shared" si="28"/>
        <v>8.1909604327719948E-4</v>
      </c>
      <c r="N73" s="77"/>
    </row>
    <row r="74" spans="1:14" x14ac:dyDescent="0.25">
      <c r="A74" s="159"/>
      <c r="B74" s="160" t="s">
        <v>119</v>
      </c>
      <c r="C74" s="161">
        <v>6459</v>
      </c>
      <c r="D74" s="161">
        <v>8063</v>
      </c>
      <c r="E74" s="161">
        <v>5452</v>
      </c>
      <c r="F74" s="161">
        <v>7473</v>
      </c>
      <c r="G74" s="161">
        <v>22895</v>
      </c>
      <c r="H74" s="161">
        <v>17246</v>
      </c>
      <c r="I74" s="162">
        <f t="shared" si="27"/>
        <v>-0.24673509499890811</v>
      </c>
      <c r="J74" s="163">
        <f t="shared" si="24"/>
        <v>1.1389061143494978</v>
      </c>
      <c r="K74" s="161">
        <f t="shared" si="25"/>
        <v>-5649</v>
      </c>
      <c r="L74" s="161">
        <f t="shared" si="26"/>
        <v>9183</v>
      </c>
      <c r="M74" s="162">
        <f t="shared" si="28"/>
        <v>1.1678348513854647E-3</v>
      </c>
      <c r="N74" s="77"/>
    </row>
    <row r="75" spans="1:14" x14ac:dyDescent="0.25">
      <c r="A75" s="159" t="s">
        <v>135</v>
      </c>
      <c r="B75" s="160" t="s">
        <v>122</v>
      </c>
      <c r="C75" s="161">
        <v>9954</v>
      </c>
      <c r="D75" s="161">
        <v>6569</v>
      </c>
      <c r="E75" s="161">
        <v>4537</v>
      </c>
      <c r="F75" s="161">
        <v>2112</v>
      </c>
      <c r="G75" s="161">
        <v>6636</v>
      </c>
      <c r="H75" s="161">
        <v>11725</v>
      </c>
      <c r="I75" s="162">
        <f t="shared" si="27"/>
        <v>0.7668776371308017</v>
      </c>
      <c r="J75" s="163">
        <f t="shared" si="24"/>
        <v>0.78489876693560667</v>
      </c>
      <c r="K75" s="161">
        <f t="shared" si="25"/>
        <v>5089</v>
      </c>
      <c r="L75" s="161">
        <f t="shared" si="26"/>
        <v>5156</v>
      </c>
      <c r="M75" s="162">
        <f t="shared" si="28"/>
        <v>7.9397330583872057E-4</v>
      </c>
      <c r="N75" s="77"/>
    </row>
    <row r="76" spans="1:14" x14ac:dyDescent="0.25">
      <c r="A76" s="159" t="s">
        <v>136</v>
      </c>
      <c r="B76" s="166" t="s">
        <v>136</v>
      </c>
      <c r="C76" s="167">
        <f t="shared" ref="C76:H76" si="29">C68-SUM(C69:C75)</f>
        <v>79877</v>
      </c>
      <c r="D76" s="167">
        <f t="shared" si="29"/>
        <v>62537</v>
      </c>
      <c r="E76" s="167">
        <f t="shared" si="29"/>
        <v>31909</v>
      </c>
      <c r="F76" s="167">
        <f t="shared" si="29"/>
        <v>75938</v>
      </c>
      <c r="G76" s="167">
        <f t="shared" si="29"/>
        <v>137273</v>
      </c>
      <c r="H76" s="167">
        <f t="shared" si="29"/>
        <v>166286</v>
      </c>
      <c r="I76" s="168">
        <f t="shared" si="27"/>
        <v>0.21135256022670146</v>
      </c>
      <c r="J76" s="169">
        <f t="shared" si="24"/>
        <v>1.6590018708924319</v>
      </c>
      <c r="K76" s="167">
        <f>H76-G76</f>
        <v>29013</v>
      </c>
      <c r="L76" s="167">
        <f t="shared" si="26"/>
        <v>103749</v>
      </c>
      <c r="M76" s="168">
        <f t="shared" si="28"/>
        <v>1.1260268241765244E-2</v>
      </c>
      <c r="N76" s="77"/>
    </row>
    <row r="77" spans="1:14" s="142" customFormat="1" x14ac:dyDescent="0.25">
      <c r="A77" s="159"/>
      <c r="B77" s="151" t="s">
        <v>40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59</v>
      </c>
      <c r="C78" s="174">
        <v>2323275</v>
      </c>
      <c r="D78" s="174">
        <v>2229626</v>
      </c>
      <c r="E78" s="174">
        <v>1142147</v>
      </c>
      <c r="F78" s="174">
        <v>1588442</v>
      </c>
      <c r="G78" s="174">
        <v>2027258</v>
      </c>
      <c r="H78" s="174">
        <v>2275437</v>
      </c>
      <c r="I78" s="175">
        <f>IFERROR(H78/G78-1,"-")</f>
        <v>0.12242102386573395</v>
      </c>
      <c r="J78" s="175">
        <f>IFERROR(H78/D78-1,"-")</f>
        <v>2.0546495241802853E-2</v>
      </c>
      <c r="K78" s="174">
        <f>H78-G78</f>
        <v>248179</v>
      </c>
      <c r="L78" s="174">
        <f>H78-D78</f>
        <v>45811</v>
      </c>
      <c r="M78" s="175">
        <f>H78/H$8</f>
        <v>0.15408411403989261</v>
      </c>
      <c r="N78" s="77"/>
    </row>
    <row r="79" spans="1:14" x14ac:dyDescent="0.25">
      <c r="A79" s="159" t="s">
        <v>87</v>
      </c>
      <c r="B79" s="155" t="s">
        <v>88</v>
      </c>
      <c r="C79" s="156">
        <v>699611</v>
      </c>
      <c r="D79" s="156">
        <v>669709</v>
      </c>
      <c r="E79" s="156">
        <v>252645</v>
      </c>
      <c r="F79" s="156">
        <v>551279</v>
      </c>
      <c r="G79" s="156">
        <v>610545</v>
      </c>
      <c r="H79" s="156">
        <v>568336</v>
      </c>
      <c r="I79" s="157">
        <f>IFERROR(H79/G79-1,"-")</f>
        <v>-6.9133315316643351E-2</v>
      </c>
      <c r="J79" s="158">
        <f t="shared" ref="J79:J90" si="30">IFERROR(H79/D79-1,"-")</f>
        <v>-0.15136872880609342</v>
      </c>
      <c r="K79" s="156">
        <f t="shared" ref="K79:K89" si="31">H79-G79</f>
        <v>-42209</v>
      </c>
      <c r="L79" s="156">
        <f t="shared" ref="L79:L90" si="32">H79-D79</f>
        <v>-101373</v>
      </c>
      <c r="M79" s="157">
        <f>H79/H$8</f>
        <v>3.8485595969906618E-2</v>
      </c>
      <c r="N79" s="77"/>
    </row>
    <row r="80" spans="1:14" x14ac:dyDescent="0.25">
      <c r="A80" s="159" t="s">
        <v>94</v>
      </c>
      <c r="B80" s="160" t="s">
        <v>94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5.6419167524575419E-3</v>
      </c>
      <c r="N80" s="77"/>
    </row>
    <row r="81" spans="1:14" x14ac:dyDescent="0.25">
      <c r="A81" s="159" t="s">
        <v>91</v>
      </c>
      <c r="B81" s="160" t="s">
        <v>91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3.2843679217449073E-2</v>
      </c>
      <c r="N81" s="77"/>
    </row>
    <row r="82" spans="1:14" x14ac:dyDescent="0.25">
      <c r="A82" s="159"/>
      <c r="B82" s="155" t="s">
        <v>98</v>
      </c>
      <c r="C82" s="156">
        <v>1623664</v>
      </c>
      <c r="D82" s="156">
        <v>1559917</v>
      </c>
      <c r="E82" s="156">
        <v>889502</v>
      </c>
      <c r="F82" s="156">
        <v>1037163</v>
      </c>
      <c r="G82" s="156">
        <v>1416713</v>
      </c>
      <c r="H82" s="156">
        <v>1707101</v>
      </c>
      <c r="I82" s="157">
        <f>IFERROR(H82/G82-1,"-")</f>
        <v>0.20497306088106759</v>
      </c>
      <c r="J82" s="158">
        <f t="shared" si="30"/>
        <v>9.4353738051447644E-2</v>
      </c>
      <c r="K82" s="156">
        <f t="shared" si="31"/>
        <v>290388</v>
      </c>
      <c r="L82" s="156">
        <f t="shared" si="32"/>
        <v>147184</v>
      </c>
      <c r="M82" s="157">
        <f>H82/H$8</f>
        <v>0.11559851806998599</v>
      </c>
      <c r="N82" s="77"/>
    </row>
    <row r="83" spans="1:14" s="54" customFormat="1" x14ac:dyDescent="0.25">
      <c r="A83" s="159"/>
      <c r="B83" s="160" t="s">
        <v>101</v>
      </c>
      <c r="C83" s="161">
        <v>207956</v>
      </c>
      <c r="D83" s="161">
        <v>224721</v>
      </c>
      <c r="E83" s="161">
        <v>132162</v>
      </c>
      <c r="F83" s="161">
        <v>166832</v>
      </c>
      <c r="G83" s="161">
        <v>233176</v>
      </c>
      <c r="H83" s="161">
        <v>298463</v>
      </c>
      <c r="I83" s="162">
        <f t="shared" ref="I83:I90" si="33">IFERROR(H83/G83-1,"-")</f>
        <v>0.27999022197824819</v>
      </c>
      <c r="J83" s="163">
        <f t="shared" si="30"/>
        <v>0.32814912713987576</v>
      </c>
      <c r="K83" s="161">
        <f t="shared" si="31"/>
        <v>65287</v>
      </c>
      <c r="L83" s="161">
        <f t="shared" si="32"/>
        <v>73742</v>
      </c>
      <c r="M83" s="162">
        <f t="shared" ref="M83:M90" si="34">H83/H$8</f>
        <v>2.0210802113479066E-2</v>
      </c>
      <c r="N83" s="164"/>
    </row>
    <row r="84" spans="1:14" s="54" customFormat="1" x14ac:dyDescent="0.25">
      <c r="A84" s="159"/>
      <c r="B84" s="160" t="s">
        <v>104</v>
      </c>
      <c r="C84" s="161">
        <v>799772</v>
      </c>
      <c r="D84" s="161">
        <v>708355</v>
      </c>
      <c r="E84" s="161">
        <v>383453</v>
      </c>
      <c r="F84" s="161">
        <v>408738</v>
      </c>
      <c r="G84" s="161">
        <v>550771</v>
      </c>
      <c r="H84" s="161">
        <v>652867</v>
      </c>
      <c r="I84" s="162">
        <f t="shared" si="33"/>
        <v>0.18536923694239538</v>
      </c>
      <c r="J84" s="163">
        <f t="shared" si="30"/>
        <v>-7.8333603913292027E-2</v>
      </c>
      <c r="K84" s="161">
        <f t="shared" si="31"/>
        <v>102096</v>
      </c>
      <c r="L84" s="161">
        <f t="shared" si="32"/>
        <v>-55488</v>
      </c>
      <c r="M84" s="162">
        <f t="shared" si="34"/>
        <v>4.4209720278294923E-2</v>
      </c>
      <c r="N84" s="164"/>
    </row>
    <row r="85" spans="1:14" x14ac:dyDescent="0.25">
      <c r="A85" s="159"/>
      <c r="B85" s="160" t="s">
        <v>107</v>
      </c>
      <c r="C85" s="161">
        <v>60345</v>
      </c>
      <c r="D85" s="161">
        <v>67666</v>
      </c>
      <c r="E85" s="161">
        <v>35742</v>
      </c>
      <c r="F85" s="161">
        <v>74202</v>
      </c>
      <c r="G85" s="161">
        <v>102123</v>
      </c>
      <c r="H85" s="161">
        <v>151895</v>
      </c>
      <c r="I85" s="162">
        <f t="shared" si="33"/>
        <v>0.48737306972963967</v>
      </c>
      <c r="J85" s="163">
        <f t="shared" si="30"/>
        <v>1.2447758105991191</v>
      </c>
      <c r="K85" s="161">
        <f t="shared" si="31"/>
        <v>49772</v>
      </c>
      <c r="L85" s="161">
        <f t="shared" si="32"/>
        <v>84229</v>
      </c>
      <c r="M85" s="162">
        <f t="shared" si="34"/>
        <v>1.0285763350991255E-2</v>
      </c>
      <c r="N85" s="77"/>
    </row>
    <row r="86" spans="1:14" x14ac:dyDescent="0.25">
      <c r="A86" s="159"/>
      <c r="B86" s="160" t="s">
        <v>114</v>
      </c>
      <c r="C86" s="161">
        <v>32944</v>
      </c>
      <c r="D86" s="161">
        <v>23443</v>
      </c>
      <c r="E86" s="161">
        <v>10923</v>
      </c>
      <c r="F86" s="161">
        <v>26621</v>
      </c>
      <c r="G86" s="161">
        <v>26481</v>
      </c>
      <c r="H86" s="161">
        <v>39104</v>
      </c>
      <c r="I86" s="162">
        <f t="shared" si="33"/>
        <v>0.47668139420716749</v>
      </c>
      <c r="J86" s="163">
        <f t="shared" si="30"/>
        <v>0.66804589856247065</v>
      </c>
      <c r="K86" s="161">
        <f t="shared" si="31"/>
        <v>12623</v>
      </c>
      <c r="L86" s="161">
        <f t="shared" si="32"/>
        <v>15661</v>
      </c>
      <c r="M86" s="162">
        <f t="shared" si="34"/>
        <v>2.6479771557797295E-3</v>
      </c>
      <c r="N86" s="77"/>
    </row>
    <row r="87" spans="1:14" x14ac:dyDescent="0.25">
      <c r="A87" s="159"/>
      <c r="B87" s="160" t="s">
        <v>110</v>
      </c>
      <c r="C87" s="161">
        <v>18637</v>
      </c>
      <c r="D87" s="161">
        <v>18414</v>
      </c>
      <c r="E87" s="161">
        <v>7617</v>
      </c>
      <c r="F87" s="161">
        <v>13540</v>
      </c>
      <c r="G87" s="161">
        <v>14645</v>
      </c>
      <c r="H87" s="161">
        <v>18752</v>
      </c>
      <c r="I87" s="162">
        <f t="shared" si="33"/>
        <v>0.28043700921816317</v>
      </c>
      <c r="J87" s="163">
        <f t="shared" si="30"/>
        <v>1.8355599000760225E-2</v>
      </c>
      <c r="K87" s="161">
        <f t="shared" si="31"/>
        <v>4107</v>
      </c>
      <c r="L87" s="161">
        <f t="shared" si="32"/>
        <v>338</v>
      </c>
      <c r="M87" s="162">
        <f t="shared" si="34"/>
        <v>1.2698155591546003E-3</v>
      </c>
      <c r="N87" s="77"/>
    </row>
    <row r="88" spans="1:14" x14ac:dyDescent="0.25">
      <c r="A88" s="159"/>
      <c r="B88" s="160" t="s">
        <v>119</v>
      </c>
      <c r="C88" s="161">
        <v>37728</v>
      </c>
      <c r="D88" s="161">
        <v>42328</v>
      </c>
      <c r="E88" s="161">
        <v>30187</v>
      </c>
      <c r="F88" s="161">
        <v>28428</v>
      </c>
      <c r="G88" s="161">
        <v>46088</v>
      </c>
      <c r="H88" s="161">
        <v>41343</v>
      </c>
      <c r="I88" s="162">
        <f t="shared" si="33"/>
        <v>-0.10295521610831448</v>
      </c>
      <c r="J88" s="163">
        <f t="shared" si="30"/>
        <v>-2.3270648270648286E-2</v>
      </c>
      <c r="K88" s="161">
        <f t="shared" si="31"/>
        <v>-4745</v>
      </c>
      <c r="L88" s="161">
        <f t="shared" si="32"/>
        <v>-985</v>
      </c>
      <c r="M88" s="162">
        <f t="shared" si="34"/>
        <v>2.7995938919650513E-3</v>
      </c>
      <c r="N88" s="77"/>
    </row>
    <row r="89" spans="1:14" x14ac:dyDescent="0.25">
      <c r="A89" s="159" t="s">
        <v>135</v>
      </c>
      <c r="B89" s="160" t="s">
        <v>122</v>
      </c>
      <c r="C89" s="161">
        <v>76409</v>
      </c>
      <c r="D89" s="161">
        <v>58829</v>
      </c>
      <c r="E89" s="161">
        <v>48638</v>
      </c>
      <c r="F89" s="161">
        <v>26255</v>
      </c>
      <c r="G89" s="161">
        <v>45983</v>
      </c>
      <c r="H89" s="161">
        <v>50053</v>
      </c>
      <c r="I89" s="162">
        <f t="shared" si="33"/>
        <v>8.8510971445969089E-2</v>
      </c>
      <c r="J89" s="163">
        <f t="shared" si="30"/>
        <v>-0.14917812643424166</v>
      </c>
      <c r="K89" s="161">
        <f t="shared" si="31"/>
        <v>4070</v>
      </c>
      <c r="L89" s="161">
        <f t="shared" si="32"/>
        <v>-8776</v>
      </c>
      <c r="M89" s="162">
        <f t="shared" si="34"/>
        <v>3.3894026334452434E-3</v>
      </c>
      <c r="N89" s="77"/>
    </row>
    <row r="90" spans="1:14" x14ac:dyDescent="0.25">
      <c r="A90" s="159" t="s">
        <v>136</v>
      </c>
      <c r="B90" s="166" t="s">
        <v>136</v>
      </c>
      <c r="C90" s="167">
        <f t="shared" ref="C90:H90" si="35">C82-SUM(C83:C89)</f>
        <v>389873</v>
      </c>
      <c r="D90" s="167">
        <f t="shared" si="35"/>
        <v>416161</v>
      </c>
      <c r="E90" s="167">
        <f t="shared" si="35"/>
        <v>240780</v>
      </c>
      <c r="F90" s="167">
        <f t="shared" si="35"/>
        <v>292547</v>
      </c>
      <c r="G90" s="167">
        <f t="shared" si="35"/>
        <v>397446</v>
      </c>
      <c r="H90" s="167">
        <f t="shared" si="35"/>
        <v>454624</v>
      </c>
      <c r="I90" s="168">
        <f t="shared" si="33"/>
        <v>0.14386356888734575</v>
      </c>
      <c r="J90" s="169">
        <f t="shared" si="30"/>
        <v>9.2423364995758872E-2</v>
      </c>
      <c r="K90" s="167">
        <f>H90-G90</f>
        <v>57178</v>
      </c>
      <c r="L90" s="167">
        <f t="shared" si="32"/>
        <v>38463</v>
      </c>
      <c r="M90" s="168">
        <f t="shared" si="34"/>
        <v>3.078544308687612E-2</v>
      </c>
      <c r="N90" s="77"/>
    </row>
    <row r="91" spans="1:14" s="142" customFormat="1" x14ac:dyDescent="0.25">
      <c r="A91" s="159"/>
      <c r="B91" s="151" t="s">
        <v>41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59</v>
      </c>
      <c r="C92" s="174">
        <v>63541</v>
      </c>
      <c r="D92" s="174">
        <v>63419</v>
      </c>
      <c r="E92" s="174">
        <v>33659</v>
      </c>
      <c r="F92" s="174">
        <v>57771</v>
      </c>
      <c r="G92" s="174">
        <v>69703</v>
      </c>
      <c r="H92" s="174">
        <v>70963</v>
      </c>
      <c r="I92" s="175">
        <f>IFERROR(H92/G92-1,"-")</f>
        <v>1.807669684231672E-2</v>
      </c>
      <c r="J92" s="175">
        <f>IFERROR(H92/D92-1,"-")</f>
        <v>0.11895488733660264</v>
      </c>
      <c r="K92" s="174">
        <f>H92-G92</f>
        <v>1260</v>
      </c>
      <c r="L92" s="174">
        <f>H92-D92</f>
        <v>7544</v>
      </c>
      <c r="M92" s="175">
        <f>H92/H$8</f>
        <v>4.8053499106382198E-3</v>
      </c>
      <c r="N92" s="77"/>
    </row>
    <row r="93" spans="1:14" x14ac:dyDescent="0.25">
      <c r="A93" s="159" t="s">
        <v>87</v>
      </c>
      <c r="B93" s="155" t="s">
        <v>88</v>
      </c>
      <c r="C93" s="156">
        <v>28568</v>
      </c>
      <c r="D93" s="156">
        <v>29593</v>
      </c>
      <c r="E93" s="156">
        <v>13378</v>
      </c>
      <c r="F93" s="156">
        <v>25950</v>
      </c>
      <c r="G93" s="156">
        <v>31243</v>
      </c>
      <c r="H93" s="156">
        <v>26716</v>
      </c>
      <c r="I93" s="157">
        <f>IFERROR(H93/G93-1,"-")</f>
        <v>-0.14489645680632457</v>
      </c>
      <c r="J93" s="158">
        <f t="shared" ref="J93:J104" si="36">IFERROR(H93/D93-1,"-")</f>
        <v>-9.7218936910755893E-2</v>
      </c>
      <c r="K93" s="156">
        <f t="shared" ref="K93:K103" si="37">H93-G93</f>
        <v>-4527</v>
      </c>
      <c r="L93" s="156">
        <f t="shared" ref="L93:L104" si="38">H93-D93</f>
        <v>-2877</v>
      </c>
      <c r="M93" s="157">
        <f>H93/H$8</f>
        <v>1.8091079606641586E-3</v>
      </c>
      <c r="N93" s="77"/>
    </row>
    <row r="94" spans="1:14" x14ac:dyDescent="0.25">
      <c r="A94" s="159" t="s">
        <v>94</v>
      </c>
      <c r="B94" s="160" t="s">
        <v>94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4.7767059269819486E-4</v>
      </c>
      <c r="N94" s="77"/>
    </row>
    <row r="95" spans="1:14" x14ac:dyDescent="0.25">
      <c r="A95" s="159" t="s">
        <v>91</v>
      </c>
      <c r="B95" s="160" t="s">
        <v>91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1.3314373679659637E-3</v>
      </c>
      <c r="N95" s="77"/>
    </row>
    <row r="96" spans="1:14" x14ac:dyDescent="0.25">
      <c r="A96" s="159"/>
      <c r="B96" s="155" t="s">
        <v>98</v>
      </c>
      <c r="C96" s="156">
        <v>34973</v>
      </c>
      <c r="D96" s="156">
        <v>33826</v>
      </c>
      <c r="E96" s="156">
        <v>20281</v>
      </c>
      <c r="F96" s="156">
        <v>31821</v>
      </c>
      <c r="G96" s="156">
        <v>38460</v>
      </c>
      <c r="H96" s="156">
        <v>44247</v>
      </c>
      <c r="I96" s="157">
        <f>IFERROR(H96/G96-1,"-")</f>
        <v>0.15046801872074878</v>
      </c>
      <c r="J96" s="158">
        <f t="shared" si="36"/>
        <v>0.30807662744634312</v>
      </c>
      <c r="K96" s="156">
        <f t="shared" si="37"/>
        <v>5787</v>
      </c>
      <c r="L96" s="156">
        <f t="shared" si="38"/>
        <v>10421</v>
      </c>
      <c r="M96" s="157">
        <f>H96/H$8</f>
        <v>2.9962419499740614E-3</v>
      </c>
      <c r="N96" s="77"/>
    </row>
    <row r="97" spans="1:14" s="54" customFormat="1" x14ac:dyDescent="0.25">
      <c r="A97" s="159"/>
      <c r="B97" s="160" t="s">
        <v>101</v>
      </c>
      <c r="C97" s="161">
        <v>3890</v>
      </c>
      <c r="D97" s="161">
        <v>5129</v>
      </c>
      <c r="E97" s="161">
        <v>4441</v>
      </c>
      <c r="F97" s="161">
        <v>4488</v>
      </c>
      <c r="G97" s="161">
        <v>6248</v>
      </c>
      <c r="H97" s="161">
        <v>7549</v>
      </c>
      <c r="I97" s="162">
        <f t="shared" ref="I97:I104" si="39">IFERROR(H97/G97-1,"-")</f>
        <v>0.20822663252240714</v>
      </c>
      <c r="J97" s="163">
        <f t="shared" si="36"/>
        <v>0.47182686683564046</v>
      </c>
      <c r="K97" s="161">
        <f t="shared" si="37"/>
        <v>1301</v>
      </c>
      <c r="L97" s="161">
        <f t="shared" si="38"/>
        <v>2420</v>
      </c>
      <c r="M97" s="162">
        <f t="shared" ref="M97:M104" si="40">H97/H$8</f>
        <v>5.1119014804063977E-4</v>
      </c>
      <c r="N97" s="164"/>
    </row>
    <row r="98" spans="1:14" s="54" customFormat="1" x14ac:dyDescent="0.25">
      <c r="A98" s="159"/>
      <c r="B98" s="160" t="s">
        <v>104</v>
      </c>
      <c r="C98" s="161">
        <v>13593</v>
      </c>
      <c r="D98" s="161">
        <v>12483</v>
      </c>
      <c r="E98" s="161">
        <v>6467</v>
      </c>
      <c r="F98" s="161">
        <v>10382</v>
      </c>
      <c r="G98" s="161">
        <v>12164</v>
      </c>
      <c r="H98" s="161">
        <v>13938</v>
      </c>
      <c r="I98" s="162">
        <f t="shared" si="39"/>
        <v>0.14584018414995059</v>
      </c>
      <c r="J98" s="163">
        <f t="shared" si="36"/>
        <v>0.11655851958663788</v>
      </c>
      <c r="K98" s="161">
        <f t="shared" si="37"/>
        <v>1774</v>
      </c>
      <c r="L98" s="161">
        <f t="shared" si="38"/>
        <v>1455</v>
      </c>
      <c r="M98" s="162">
        <f t="shared" si="40"/>
        <v>9.4382941891514604E-4</v>
      </c>
      <c r="N98" s="164"/>
    </row>
    <row r="99" spans="1:14" x14ac:dyDescent="0.25">
      <c r="A99" s="159"/>
      <c r="B99" s="160" t="s">
        <v>107</v>
      </c>
      <c r="C99" s="161">
        <v>4329</v>
      </c>
      <c r="D99" s="161">
        <v>4253</v>
      </c>
      <c r="E99" s="161">
        <v>2656</v>
      </c>
      <c r="F99" s="161">
        <v>3896</v>
      </c>
      <c r="G99" s="161">
        <v>4545</v>
      </c>
      <c r="H99" s="161">
        <v>5210</v>
      </c>
      <c r="I99" s="162">
        <f t="shared" si="39"/>
        <v>0.14631463146314627</v>
      </c>
      <c r="J99" s="163">
        <f t="shared" si="36"/>
        <v>0.22501763461086299</v>
      </c>
      <c r="K99" s="161">
        <f t="shared" si="37"/>
        <v>665</v>
      </c>
      <c r="L99" s="161">
        <f t="shared" si="38"/>
        <v>957</v>
      </c>
      <c r="M99" s="162">
        <f t="shared" si="40"/>
        <v>3.5280178451341015E-4</v>
      </c>
      <c r="N99" s="77"/>
    </row>
    <row r="100" spans="1:14" x14ac:dyDescent="0.25">
      <c r="A100" s="159"/>
      <c r="B100" s="160" t="s">
        <v>114</v>
      </c>
      <c r="C100" s="161">
        <v>1479</v>
      </c>
      <c r="D100" s="161">
        <v>982</v>
      </c>
      <c r="E100" s="161">
        <v>839</v>
      </c>
      <c r="F100" s="161">
        <v>2117</v>
      </c>
      <c r="G100" s="161">
        <v>2020</v>
      </c>
      <c r="H100" s="161">
        <v>2374</v>
      </c>
      <c r="I100" s="162">
        <f t="shared" si="39"/>
        <v>0.17524752475247518</v>
      </c>
      <c r="J100" s="163">
        <f t="shared" si="36"/>
        <v>1.4175152749490834</v>
      </c>
      <c r="K100" s="161">
        <f t="shared" si="37"/>
        <v>354</v>
      </c>
      <c r="L100" s="161">
        <f t="shared" si="38"/>
        <v>1392</v>
      </c>
      <c r="M100" s="162">
        <f t="shared" si="40"/>
        <v>1.6075843309689745E-4</v>
      </c>
      <c r="N100" s="77"/>
    </row>
    <row r="101" spans="1:14" x14ac:dyDescent="0.25">
      <c r="A101" s="159"/>
      <c r="B101" s="160" t="s">
        <v>110</v>
      </c>
      <c r="C101" s="161">
        <v>834</v>
      </c>
      <c r="D101" s="161">
        <v>816</v>
      </c>
      <c r="E101" s="161">
        <v>294</v>
      </c>
      <c r="F101" s="161">
        <v>1002</v>
      </c>
      <c r="G101" s="161">
        <v>802</v>
      </c>
      <c r="H101" s="161">
        <v>1285</v>
      </c>
      <c r="I101" s="162">
        <f t="shared" si="39"/>
        <v>0.60224438902743138</v>
      </c>
      <c r="J101" s="163">
        <f t="shared" si="36"/>
        <v>0.57475490196078427</v>
      </c>
      <c r="K101" s="161">
        <f t="shared" si="37"/>
        <v>483</v>
      </c>
      <c r="L101" s="161">
        <f t="shared" si="38"/>
        <v>469</v>
      </c>
      <c r="M101" s="162">
        <f t="shared" si="40"/>
        <v>8.7015411343518634E-5</v>
      </c>
      <c r="N101" s="77"/>
    </row>
    <row r="102" spans="1:14" x14ac:dyDescent="0.25">
      <c r="A102" s="159"/>
      <c r="B102" s="160" t="s">
        <v>119</v>
      </c>
      <c r="C102" s="161">
        <v>217</v>
      </c>
      <c r="D102" s="161">
        <v>280</v>
      </c>
      <c r="E102" s="161">
        <v>565</v>
      </c>
      <c r="F102" s="161">
        <v>516</v>
      </c>
      <c r="G102" s="161">
        <v>241</v>
      </c>
      <c r="H102" s="161">
        <v>371</v>
      </c>
      <c r="I102" s="162">
        <f t="shared" si="39"/>
        <v>0.53941908713692954</v>
      </c>
      <c r="J102" s="163">
        <f t="shared" si="36"/>
        <v>0.32499999999999996</v>
      </c>
      <c r="K102" s="161">
        <f t="shared" si="37"/>
        <v>130</v>
      </c>
      <c r="L102" s="161">
        <f t="shared" si="38"/>
        <v>91</v>
      </c>
      <c r="M102" s="162">
        <f t="shared" si="40"/>
        <v>2.5122737438478918E-5</v>
      </c>
      <c r="N102" s="77"/>
    </row>
    <row r="103" spans="1:14" x14ac:dyDescent="0.25">
      <c r="A103" s="159" t="s">
        <v>135</v>
      </c>
      <c r="B103" s="160" t="s">
        <v>122</v>
      </c>
      <c r="C103" s="161">
        <v>627</v>
      </c>
      <c r="D103" s="161">
        <v>304</v>
      </c>
      <c r="E103" s="161">
        <v>210</v>
      </c>
      <c r="F103" s="161">
        <v>188</v>
      </c>
      <c r="G103" s="161">
        <v>529</v>
      </c>
      <c r="H103" s="161">
        <v>822</v>
      </c>
      <c r="I103" s="162">
        <f t="shared" si="39"/>
        <v>0.55387523629489599</v>
      </c>
      <c r="J103" s="163">
        <f t="shared" si="36"/>
        <v>1.7039473684210527</v>
      </c>
      <c r="K103" s="161">
        <f t="shared" si="37"/>
        <v>293</v>
      </c>
      <c r="L103" s="161">
        <f t="shared" si="38"/>
        <v>518</v>
      </c>
      <c r="M103" s="162">
        <f t="shared" si="40"/>
        <v>5.5662776750484289E-5</v>
      </c>
      <c r="N103" s="77"/>
    </row>
    <row r="104" spans="1:14" x14ac:dyDescent="0.25">
      <c r="A104" s="159" t="s">
        <v>136</v>
      </c>
      <c r="B104" s="166" t="s">
        <v>136</v>
      </c>
      <c r="C104" s="167">
        <f t="shared" ref="C104:H104" si="41">C96-SUM(C97:C103)</f>
        <v>10004</v>
      </c>
      <c r="D104" s="167">
        <f t="shared" si="41"/>
        <v>9579</v>
      </c>
      <c r="E104" s="167">
        <f t="shared" si="41"/>
        <v>4809</v>
      </c>
      <c r="F104" s="167">
        <f t="shared" si="41"/>
        <v>9232</v>
      </c>
      <c r="G104" s="167">
        <f t="shared" si="41"/>
        <v>11911</v>
      </c>
      <c r="H104" s="167">
        <f t="shared" si="41"/>
        <v>12698</v>
      </c>
      <c r="I104" s="168">
        <f t="shared" si="39"/>
        <v>6.6073377550163626E-2</v>
      </c>
      <c r="J104" s="169">
        <f t="shared" si="36"/>
        <v>0.32560810105438986</v>
      </c>
      <c r="K104" s="167">
        <f>H104-G104</f>
        <v>787</v>
      </c>
      <c r="L104" s="167">
        <f t="shared" si="38"/>
        <v>3119</v>
      </c>
      <c r="M104" s="168">
        <f t="shared" si="40"/>
        <v>8.5986123987548608E-4</v>
      </c>
      <c r="N104" s="77"/>
    </row>
    <row r="105" spans="1:14" s="142" customFormat="1" x14ac:dyDescent="0.25">
      <c r="A105" s="159"/>
      <c r="B105" s="151" t="s">
        <v>42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59</v>
      </c>
      <c r="C106" s="174">
        <v>434440</v>
      </c>
      <c r="D106" s="174">
        <v>426994</v>
      </c>
      <c r="E106" s="174">
        <v>248643</v>
      </c>
      <c r="F106" s="174">
        <v>523413</v>
      </c>
      <c r="G106" s="174">
        <v>549031</v>
      </c>
      <c r="H106" s="174">
        <v>581772</v>
      </c>
      <c r="I106" s="175">
        <f>IFERROR(H106/G106-1,"-")</f>
        <v>5.9634155448417214E-2</v>
      </c>
      <c r="J106" s="175">
        <f>IFERROR(H106/D106-1,"-")</f>
        <v>0.36248284519220419</v>
      </c>
      <c r="K106" s="174">
        <f>H106-G106</f>
        <v>32741</v>
      </c>
      <c r="L106" s="174">
        <f>H106-D106</f>
        <v>154778</v>
      </c>
      <c r="M106" s="175">
        <f>H106/H$8</f>
        <v>3.9395431819565382E-2</v>
      </c>
      <c r="N106" s="77"/>
    </row>
    <row r="107" spans="1:14" x14ac:dyDescent="0.25">
      <c r="A107" s="159" t="s">
        <v>87</v>
      </c>
      <c r="B107" s="155" t="s">
        <v>88</v>
      </c>
      <c r="C107" s="156">
        <v>50312</v>
      </c>
      <c r="D107" s="156">
        <v>41055</v>
      </c>
      <c r="E107" s="156">
        <v>42776</v>
      </c>
      <c r="F107" s="156">
        <v>58215</v>
      </c>
      <c r="G107" s="156">
        <v>74553</v>
      </c>
      <c r="H107" s="156">
        <v>72129</v>
      </c>
      <c r="I107" s="157">
        <f>IFERROR(H107/G107-1,"-")</f>
        <v>-3.2513782141563752E-2</v>
      </c>
      <c r="J107" s="158">
        <f t="shared" ref="J107:J118" si="42">IFERROR(H107/D107-1,"-")</f>
        <v>0.75688710266715375</v>
      </c>
      <c r="K107" s="156">
        <f t="shared" ref="K107:K117" si="43">H107-G107</f>
        <v>-2424</v>
      </c>
      <c r="L107" s="156">
        <f t="shared" ref="L107:L118" si="44">H107-D107</f>
        <v>31074</v>
      </c>
      <c r="M107" s="157">
        <f>H107/H$8</f>
        <v>4.8843070854448674E-3</v>
      </c>
      <c r="N107" s="77"/>
    </row>
    <row r="108" spans="1:14" x14ac:dyDescent="0.25">
      <c r="A108" s="159" t="s">
        <v>94</v>
      </c>
      <c r="B108" s="160" t="s">
        <v>94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1.0227865937217941E-3</v>
      </c>
      <c r="N108" s="77"/>
    </row>
    <row r="109" spans="1:14" x14ac:dyDescent="0.25">
      <c r="A109" s="159" t="s">
        <v>91</v>
      </c>
      <c r="B109" s="160" t="s">
        <v>91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3.8615204917230739E-3</v>
      </c>
      <c r="N109" s="77"/>
    </row>
    <row r="110" spans="1:14" x14ac:dyDescent="0.25">
      <c r="A110" s="159"/>
      <c r="B110" s="155" t="s">
        <v>98</v>
      </c>
      <c r="C110" s="156">
        <v>384128</v>
      </c>
      <c r="D110" s="156">
        <v>385939</v>
      </c>
      <c r="E110" s="156">
        <v>205867</v>
      </c>
      <c r="F110" s="156">
        <v>465198</v>
      </c>
      <c r="G110" s="156">
        <v>474478</v>
      </c>
      <c r="H110" s="156">
        <v>509643</v>
      </c>
      <c r="I110" s="157">
        <f>IFERROR(H110/G110-1,"-")</f>
        <v>7.4113025261445253E-2</v>
      </c>
      <c r="J110" s="158">
        <f t="shared" si="42"/>
        <v>0.32052733722168525</v>
      </c>
      <c r="K110" s="156">
        <f t="shared" si="43"/>
        <v>35165</v>
      </c>
      <c r="L110" s="156">
        <f t="shared" si="44"/>
        <v>123704</v>
      </c>
      <c r="M110" s="157">
        <f>H110/H$8</f>
        <v>3.4511124734120519E-2</v>
      </c>
      <c r="N110" s="77"/>
    </row>
    <row r="111" spans="1:14" s="54" customFormat="1" x14ac:dyDescent="0.25">
      <c r="A111" s="159"/>
      <c r="B111" s="160" t="s">
        <v>101</v>
      </c>
      <c r="C111" s="161">
        <v>208153</v>
      </c>
      <c r="D111" s="161">
        <v>196567</v>
      </c>
      <c r="E111" s="161">
        <v>117809</v>
      </c>
      <c r="F111" s="161">
        <v>280269</v>
      </c>
      <c r="G111" s="161">
        <v>285407</v>
      </c>
      <c r="H111" s="161">
        <v>291080</v>
      </c>
      <c r="I111" s="162">
        <f t="shared" ref="I111:I118" si="45">IFERROR(H111/G111-1,"-")</f>
        <v>1.9876877581839203E-2</v>
      </c>
      <c r="J111" s="163">
        <f t="shared" si="42"/>
        <v>0.48081824517848881</v>
      </c>
      <c r="K111" s="161">
        <f t="shared" si="43"/>
        <v>5673</v>
      </c>
      <c r="L111" s="161">
        <f t="shared" si="44"/>
        <v>94513</v>
      </c>
      <c r="M111" s="162">
        <f t="shared" ref="M111:M118" si="46">H111/H$8</f>
        <v>1.9710852866825994E-2</v>
      </c>
      <c r="N111" s="164"/>
    </row>
    <row r="112" spans="1:14" s="54" customFormat="1" x14ac:dyDescent="0.25">
      <c r="A112" s="159"/>
      <c r="B112" s="160" t="s">
        <v>104</v>
      </c>
      <c r="C112" s="161">
        <v>53745</v>
      </c>
      <c r="D112" s="161">
        <v>45638</v>
      </c>
      <c r="E112" s="161">
        <v>14803</v>
      </c>
      <c r="F112" s="161">
        <v>22387</v>
      </c>
      <c r="G112" s="161">
        <v>30259</v>
      </c>
      <c r="H112" s="161">
        <v>26013</v>
      </c>
      <c r="I112" s="162">
        <f t="shared" si="45"/>
        <v>-0.14032188770283216</v>
      </c>
      <c r="J112" s="163">
        <f t="shared" si="42"/>
        <v>-0.43001446163284984</v>
      </c>
      <c r="K112" s="161">
        <f t="shared" si="43"/>
        <v>-4246</v>
      </c>
      <c r="L112" s="161">
        <f t="shared" si="44"/>
        <v>-19625</v>
      </c>
      <c r="M112" s="162">
        <f t="shared" si="46"/>
        <v>1.7615034204505448E-3</v>
      </c>
      <c r="N112" s="164"/>
    </row>
    <row r="113" spans="1:14" x14ac:dyDescent="0.25">
      <c r="A113" s="159"/>
      <c r="B113" s="160" t="s">
        <v>107</v>
      </c>
      <c r="C113" s="161">
        <v>42556</v>
      </c>
      <c r="D113" s="161">
        <v>44077</v>
      </c>
      <c r="E113" s="161">
        <v>7410</v>
      </c>
      <c r="F113" s="161">
        <v>28513</v>
      </c>
      <c r="G113" s="161">
        <v>38185</v>
      </c>
      <c r="H113" s="161">
        <v>29484</v>
      </c>
      <c r="I113" s="162">
        <f t="shared" si="45"/>
        <v>-0.2278643446379468</v>
      </c>
      <c r="J113" s="163">
        <f t="shared" si="42"/>
        <v>-0.3310797014315856</v>
      </c>
      <c r="K113" s="161">
        <f t="shared" si="43"/>
        <v>-8701</v>
      </c>
      <c r="L113" s="161">
        <f t="shared" si="44"/>
        <v>-14593</v>
      </c>
      <c r="M113" s="162">
        <f t="shared" si="46"/>
        <v>1.9965466054881736E-3</v>
      </c>
      <c r="N113" s="77"/>
    </row>
    <row r="114" spans="1:14" x14ac:dyDescent="0.25">
      <c r="A114" s="159"/>
      <c r="B114" s="160" t="s">
        <v>114</v>
      </c>
      <c r="C114" s="161">
        <v>7810</v>
      </c>
      <c r="D114" s="161">
        <v>9241</v>
      </c>
      <c r="E114" s="161">
        <v>4179</v>
      </c>
      <c r="F114" s="161">
        <v>22513</v>
      </c>
      <c r="G114" s="161">
        <v>16664</v>
      </c>
      <c r="H114" s="161">
        <v>19904</v>
      </c>
      <c r="I114" s="162">
        <f t="shared" si="45"/>
        <v>0.19443110897743643</v>
      </c>
      <c r="J114" s="163">
        <f t="shared" si="42"/>
        <v>1.153879450275944</v>
      </c>
      <c r="K114" s="161">
        <f t="shared" si="43"/>
        <v>3240</v>
      </c>
      <c r="L114" s="161">
        <f t="shared" si="44"/>
        <v>10663</v>
      </c>
      <c r="M114" s="162">
        <f t="shared" si="46"/>
        <v>1.3478247061333812E-3</v>
      </c>
      <c r="N114" s="77"/>
    </row>
    <row r="115" spans="1:14" x14ac:dyDescent="0.25">
      <c r="A115" s="159"/>
      <c r="B115" s="160" t="s">
        <v>110</v>
      </c>
      <c r="C115" s="161">
        <v>10040</v>
      </c>
      <c r="D115" s="161">
        <v>13000</v>
      </c>
      <c r="E115" s="161">
        <v>5827</v>
      </c>
      <c r="F115" s="161">
        <v>19513</v>
      </c>
      <c r="G115" s="161">
        <v>14928</v>
      </c>
      <c r="H115" s="161">
        <v>14486</v>
      </c>
      <c r="I115" s="162">
        <f t="shared" si="45"/>
        <v>-2.9608788853161871E-2</v>
      </c>
      <c r="J115" s="163">
        <f t="shared" si="42"/>
        <v>0.11430769230769222</v>
      </c>
      <c r="K115" s="161">
        <f t="shared" si="43"/>
        <v>-442</v>
      </c>
      <c r="L115" s="161">
        <f t="shared" si="44"/>
        <v>1486</v>
      </c>
      <c r="M115" s="162">
        <f t="shared" si="46"/>
        <v>9.8093793674880231E-4</v>
      </c>
      <c r="N115" s="77"/>
    </row>
    <row r="116" spans="1:14" x14ac:dyDescent="0.25">
      <c r="A116" s="159"/>
      <c r="B116" s="160" t="s">
        <v>119</v>
      </c>
      <c r="C116" s="161">
        <v>2420</v>
      </c>
      <c r="D116" s="161">
        <v>3399</v>
      </c>
      <c r="E116" s="161">
        <v>2277</v>
      </c>
      <c r="F116" s="161">
        <v>3320</v>
      </c>
      <c r="G116" s="161">
        <v>5130</v>
      </c>
      <c r="H116" s="161">
        <v>9530</v>
      </c>
      <c r="I116" s="162">
        <f t="shared" si="45"/>
        <v>0.85769980506822607</v>
      </c>
      <c r="J116" s="163">
        <f t="shared" si="42"/>
        <v>1.8037658134745516</v>
      </c>
      <c r="K116" s="161">
        <f t="shared" si="43"/>
        <v>4400</v>
      </c>
      <c r="L116" s="161">
        <f t="shared" si="44"/>
        <v>6131</v>
      </c>
      <c r="M116" s="162">
        <f t="shared" si="46"/>
        <v>6.4533608568383854E-4</v>
      </c>
      <c r="N116" s="77"/>
    </row>
    <row r="117" spans="1:14" x14ac:dyDescent="0.25">
      <c r="A117" s="159" t="s">
        <v>135</v>
      </c>
      <c r="B117" s="160" t="s">
        <v>122</v>
      </c>
      <c r="C117" s="161">
        <v>7458</v>
      </c>
      <c r="D117" s="161">
        <v>7152</v>
      </c>
      <c r="E117" s="161">
        <v>7210</v>
      </c>
      <c r="F117" s="161">
        <v>4938</v>
      </c>
      <c r="G117" s="161">
        <v>4128</v>
      </c>
      <c r="H117" s="161">
        <v>8419</v>
      </c>
      <c r="I117" s="162">
        <f t="shared" si="45"/>
        <v>1.039486434108527</v>
      </c>
      <c r="J117" s="163">
        <f t="shared" si="42"/>
        <v>0.17715324384787468</v>
      </c>
      <c r="K117" s="161">
        <f t="shared" si="43"/>
        <v>4291</v>
      </c>
      <c r="L117" s="161">
        <f t="shared" si="44"/>
        <v>1267</v>
      </c>
      <c r="M117" s="162">
        <f t="shared" si="46"/>
        <v>5.7010330591523994E-4</v>
      </c>
      <c r="N117" s="77"/>
    </row>
    <row r="118" spans="1:14" x14ac:dyDescent="0.25">
      <c r="A118" s="159" t="s">
        <v>136</v>
      </c>
      <c r="B118" s="166" t="s">
        <v>136</v>
      </c>
      <c r="C118" s="167">
        <f t="shared" ref="C118:H118" si="47">C110-SUM(C111:C117)</f>
        <v>51946</v>
      </c>
      <c r="D118" s="167">
        <f t="shared" si="47"/>
        <v>66865</v>
      </c>
      <c r="E118" s="167">
        <f t="shared" si="47"/>
        <v>46352</v>
      </c>
      <c r="F118" s="167">
        <f t="shared" si="47"/>
        <v>83745</v>
      </c>
      <c r="G118" s="167">
        <f t="shared" si="47"/>
        <v>79777</v>
      </c>
      <c r="H118" s="167">
        <f t="shared" si="47"/>
        <v>110727</v>
      </c>
      <c r="I118" s="168">
        <f t="shared" si="45"/>
        <v>0.38795642854456802</v>
      </c>
      <c r="J118" s="169">
        <f t="shared" si="42"/>
        <v>0.65597846406939353</v>
      </c>
      <c r="K118" s="167">
        <f>H118-G118</f>
        <v>30950</v>
      </c>
      <c r="L118" s="167">
        <f t="shared" si="44"/>
        <v>43862</v>
      </c>
      <c r="M118" s="168">
        <f t="shared" si="46"/>
        <v>7.4980198068745427E-3</v>
      </c>
      <c r="N118" s="77"/>
    </row>
    <row r="119" spans="1:14" s="142" customFormat="1" x14ac:dyDescent="0.25">
      <c r="A119" s="159"/>
      <c r="B119" s="151" t="s">
        <v>43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59</v>
      </c>
      <c r="C120" s="174">
        <v>234392</v>
      </c>
      <c r="D120" s="174">
        <v>219415</v>
      </c>
      <c r="E120" s="174">
        <v>118261</v>
      </c>
      <c r="F120" s="174">
        <v>217474</v>
      </c>
      <c r="G120" s="174">
        <v>255454</v>
      </c>
      <c r="H120" s="174">
        <v>261700</v>
      </c>
      <c r="I120" s="175">
        <f>IFERROR(H120/G120-1,"-")</f>
        <v>2.445058601548622E-2</v>
      </c>
      <c r="J120" s="175">
        <f>IFERROR(H120/D120-1,"-")</f>
        <v>0.19271699747054671</v>
      </c>
      <c r="K120" s="174">
        <f>H120-G120</f>
        <v>6246</v>
      </c>
      <c r="L120" s="174">
        <f>H120-D120</f>
        <v>42285</v>
      </c>
      <c r="M120" s="175">
        <f>H120/H$8</f>
        <v>1.7721348753773406E-2</v>
      </c>
      <c r="N120" s="77"/>
    </row>
    <row r="121" spans="1:14" x14ac:dyDescent="0.25">
      <c r="A121" s="159" t="s">
        <v>87</v>
      </c>
      <c r="B121" s="155" t="s">
        <v>88</v>
      </c>
      <c r="C121" s="156">
        <v>112668</v>
      </c>
      <c r="D121" s="156">
        <v>94276</v>
      </c>
      <c r="E121" s="156">
        <v>50965</v>
      </c>
      <c r="F121" s="156">
        <v>103610</v>
      </c>
      <c r="G121" s="156">
        <v>128757</v>
      </c>
      <c r="H121" s="156">
        <v>122798</v>
      </c>
      <c r="I121" s="157">
        <f>IFERROR(H121/G121-1,"-")</f>
        <v>-4.6280978898234681E-2</v>
      </c>
      <c r="J121" s="158">
        <f t="shared" ref="J121:J132" si="48">IFERROR(H121/D121-1,"-")</f>
        <v>0.3025372311086596</v>
      </c>
      <c r="K121" s="156">
        <f t="shared" ref="K121:K131" si="49">H121-G121</f>
        <v>-5959</v>
      </c>
      <c r="L121" s="156">
        <f t="shared" ref="L121:L132" si="50">H121-D121</f>
        <v>28522</v>
      </c>
      <c r="M121" s="157">
        <f>H121/H$8</f>
        <v>8.3154229433162648E-3</v>
      </c>
      <c r="N121" s="77"/>
    </row>
    <row r="122" spans="1:14" x14ac:dyDescent="0.25">
      <c r="A122" s="159" t="s">
        <v>94</v>
      </c>
      <c r="B122" s="160" t="s">
        <v>94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3.294125836744597E-3</v>
      </c>
      <c r="N122" s="77"/>
    </row>
    <row r="123" spans="1:14" x14ac:dyDescent="0.25">
      <c r="A123" s="159" t="s">
        <v>91</v>
      </c>
      <c r="B123" s="160" t="s">
        <v>91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5.0212971065716682E-3</v>
      </c>
      <c r="N123" s="77"/>
    </row>
    <row r="124" spans="1:14" x14ac:dyDescent="0.25">
      <c r="A124" s="159"/>
      <c r="B124" s="155" t="s">
        <v>98</v>
      </c>
      <c r="C124" s="156">
        <v>121724</v>
      </c>
      <c r="D124" s="156">
        <v>125139</v>
      </c>
      <c r="E124" s="156">
        <v>67296</v>
      </c>
      <c r="F124" s="156">
        <v>113864</v>
      </c>
      <c r="G124" s="156">
        <v>126697</v>
      </c>
      <c r="H124" s="156">
        <v>138902</v>
      </c>
      <c r="I124" s="157">
        <f>IFERROR(H124/G124-1,"-")</f>
        <v>9.6332194132457749E-2</v>
      </c>
      <c r="J124" s="158">
        <f t="shared" si="48"/>
        <v>0.10998170034921162</v>
      </c>
      <c r="K124" s="156">
        <f t="shared" si="49"/>
        <v>12205</v>
      </c>
      <c r="L124" s="156">
        <f t="shared" si="50"/>
        <v>13763</v>
      </c>
      <c r="M124" s="157">
        <f>H124/H$8</f>
        <v>9.4059258104571396E-3</v>
      </c>
      <c r="N124" s="77"/>
    </row>
    <row r="125" spans="1:14" s="54" customFormat="1" x14ac:dyDescent="0.25">
      <c r="A125" s="159"/>
      <c r="B125" s="160" t="s">
        <v>101</v>
      </c>
      <c r="C125" s="161">
        <v>18201</v>
      </c>
      <c r="D125" s="161">
        <v>16075</v>
      </c>
      <c r="E125" s="161">
        <v>8916</v>
      </c>
      <c r="F125" s="161">
        <v>14904</v>
      </c>
      <c r="G125" s="161">
        <v>15344</v>
      </c>
      <c r="H125" s="161">
        <v>20199</v>
      </c>
      <c r="I125" s="162">
        <f t="shared" ref="I125:I132" si="51">IFERROR(H125/G125-1,"-")</f>
        <v>0.31641032325338903</v>
      </c>
      <c r="J125" s="163">
        <f t="shared" si="48"/>
        <v>0.25654743390357693</v>
      </c>
      <c r="K125" s="161">
        <f t="shared" si="49"/>
        <v>4855</v>
      </c>
      <c r="L125" s="161">
        <f t="shared" si="50"/>
        <v>4124</v>
      </c>
      <c r="M125" s="162">
        <f t="shared" ref="M125:M132" si="52">H125/H$8</f>
        <v>1.36780100679201E-3</v>
      </c>
      <c r="N125" s="164"/>
    </row>
    <row r="126" spans="1:14" s="54" customFormat="1" x14ac:dyDescent="0.25">
      <c r="A126" s="159"/>
      <c r="B126" s="160" t="s">
        <v>104</v>
      </c>
      <c r="C126" s="161">
        <v>17341</v>
      </c>
      <c r="D126" s="161">
        <v>15346</v>
      </c>
      <c r="E126" s="161">
        <v>8926</v>
      </c>
      <c r="F126" s="161">
        <v>14944</v>
      </c>
      <c r="G126" s="161">
        <v>21474</v>
      </c>
      <c r="H126" s="161">
        <v>21080</v>
      </c>
      <c r="I126" s="162">
        <f t="shared" si="51"/>
        <v>-1.8347769395548053E-2</v>
      </c>
      <c r="J126" s="163">
        <f t="shared" si="48"/>
        <v>0.37364785611885831</v>
      </c>
      <c r="K126" s="161">
        <f t="shared" si="49"/>
        <v>-394</v>
      </c>
      <c r="L126" s="161">
        <f t="shared" si="50"/>
        <v>5734</v>
      </c>
      <c r="M126" s="162">
        <f t="shared" si="52"/>
        <v>1.4274590436742199E-3</v>
      </c>
      <c r="N126" s="164"/>
    </row>
    <row r="127" spans="1:14" x14ac:dyDescent="0.25">
      <c r="A127" s="159"/>
      <c r="B127" s="160" t="s">
        <v>107</v>
      </c>
      <c r="C127" s="161">
        <v>8344</v>
      </c>
      <c r="D127" s="161">
        <v>8555</v>
      </c>
      <c r="E127" s="161">
        <v>4918</v>
      </c>
      <c r="F127" s="161">
        <v>10364</v>
      </c>
      <c r="G127" s="161">
        <v>12258</v>
      </c>
      <c r="H127" s="161">
        <v>12007</v>
      </c>
      <c r="I127" s="162">
        <f t="shared" si="51"/>
        <v>-2.0476423560124024E-2</v>
      </c>
      <c r="J127" s="163">
        <f t="shared" si="48"/>
        <v>0.40350672121566333</v>
      </c>
      <c r="K127" s="161">
        <f t="shared" si="49"/>
        <v>-251</v>
      </c>
      <c r="L127" s="161">
        <f t="shared" si="50"/>
        <v>3452</v>
      </c>
      <c r="M127" s="162">
        <f t="shared" si="52"/>
        <v>8.130692949429013E-4</v>
      </c>
      <c r="N127" s="77"/>
    </row>
    <row r="128" spans="1:14" x14ac:dyDescent="0.25">
      <c r="A128" s="159"/>
      <c r="B128" s="160" t="s">
        <v>114</v>
      </c>
      <c r="C128" s="161">
        <v>2155</v>
      </c>
      <c r="D128" s="161">
        <v>2051</v>
      </c>
      <c r="E128" s="161">
        <v>1311</v>
      </c>
      <c r="F128" s="161">
        <v>2866</v>
      </c>
      <c r="G128" s="161">
        <v>3044</v>
      </c>
      <c r="H128" s="161">
        <v>3437</v>
      </c>
      <c r="I128" s="162">
        <f t="shared" si="51"/>
        <v>0.12910643889618933</v>
      </c>
      <c r="J128" s="163">
        <f t="shared" si="48"/>
        <v>0.67576791808873726</v>
      </c>
      <c r="K128" s="161">
        <f t="shared" si="49"/>
        <v>393</v>
      </c>
      <c r="L128" s="161">
        <f t="shared" si="50"/>
        <v>1386</v>
      </c>
      <c r="M128" s="162">
        <f t="shared" si="52"/>
        <v>2.3274083174138017E-4</v>
      </c>
      <c r="N128" s="77"/>
    </row>
    <row r="129" spans="1:14" x14ac:dyDescent="0.25">
      <c r="A129" s="159"/>
      <c r="B129" s="160" t="s">
        <v>110</v>
      </c>
      <c r="C129" s="161">
        <v>2273</v>
      </c>
      <c r="D129" s="161">
        <v>1666</v>
      </c>
      <c r="E129" s="161">
        <v>1120</v>
      </c>
      <c r="F129" s="161">
        <v>2059</v>
      </c>
      <c r="G129" s="161">
        <v>2668</v>
      </c>
      <c r="H129" s="161">
        <v>2704</v>
      </c>
      <c r="I129" s="162">
        <f t="shared" si="51"/>
        <v>1.3493253373313419E-2</v>
      </c>
      <c r="J129" s="163">
        <f t="shared" si="48"/>
        <v>0.62304921968787519</v>
      </c>
      <c r="K129" s="161">
        <f t="shared" si="49"/>
        <v>36</v>
      </c>
      <c r="L129" s="161">
        <f t="shared" si="50"/>
        <v>1038</v>
      </c>
      <c r="M129" s="162">
        <f t="shared" si="52"/>
        <v>1.8310480332519406E-4</v>
      </c>
      <c r="N129" s="77"/>
    </row>
    <row r="130" spans="1:14" x14ac:dyDescent="0.25">
      <c r="A130" s="159"/>
      <c r="B130" s="160" t="s">
        <v>119</v>
      </c>
      <c r="C130" s="161">
        <v>2617</v>
      </c>
      <c r="D130" s="161">
        <v>2734</v>
      </c>
      <c r="E130" s="161">
        <v>1580</v>
      </c>
      <c r="F130" s="161">
        <v>1369</v>
      </c>
      <c r="G130" s="161">
        <v>1719</v>
      </c>
      <c r="H130" s="161">
        <v>2286</v>
      </c>
      <c r="I130" s="162">
        <f t="shared" si="51"/>
        <v>0.32984293193717273</v>
      </c>
      <c r="J130" s="163">
        <f t="shared" si="48"/>
        <v>-0.1638624725676664</v>
      </c>
      <c r="K130" s="161">
        <f t="shared" si="49"/>
        <v>567</v>
      </c>
      <c r="L130" s="161">
        <f t="shared" si="50"/>
        <v>-448</v>
      </c>
      <c r="M130" s="162">
        <f t="shared" si="52"/>
        <v>1.5479940103601837E-4</v>
      </c>
      <c r="N130" s="77"/>
    </row>
    <row r="131" spans="1:14" x14ac:dyDescent="0.25">
      <c r="A131" s="159" t="s">
        <v>135</v>
      </c>
      <c r="B131" s="160" t="s">
        <v>122</v>
      </c>
      <c r="C131" s="161">
        <v>4431</v>
      </c>
      <c r="D131" s="161">
        <v>3390</v>
      </c>
      <c r="E131" s="161">
        <v>1898</v>
      </c>
      <c r="F131" s="161">
        <v>2028</v>
      </c>
      <c r="G131" s="161">
        <v>2743</v>
      </c>
      <c r="H131" s="161">
        <v>3046</v>
      </c>
      <c r="I131" s="162">
        <f t="shared" si="51"/>
        <v>0.11046299671892079</v>
      </c>
      <c r="J131" s="163">
        <f t="shared" si="48"/>
        <v>-0.10147492625368737</v>
      </c>
      <c r="K131" s="161">
        <f t="shared" si="49"/>
        <v>303</v>
      </c>
      <c r="L131" s="161">
        <f t="shared" si="50"/>
        <v>-344</v>
      </c>
      <c r="M131" s="162">
        <f t="shared" si="52"/>
        <v>2.0626376883451964E-4</v>
      </c>
      <c r="N131" s="77"/>
    </row>
    <row r="132" spans="1:14" x14ac:dyDescent="0.25">
      <c r="A132" s="159" t="s">
        <v>136</v>
      </c>
      <c r="B132" s="166" t="s">
        <v>136</v>
      </c>
      <c r="C132" s="167">
        <f t="shared" ref="C132:H132" si="53">C124-SUM(C125:C131)</f>
        <v>66362</v>
      </c>
      <c r="D132" s="167">
        <f t="shared" si="53"/>
        <v>75322</v>
      </c>
      <c r="E132" s="167">
        <f t="shared" si="53"/>
        <v>38627</v>
      </c>
      <c r="F132" s="167">
        <f t="shared" si="53"/>
        <v>65330</v>
      </c>
      <c r="G132" s="167">
        <f t="shared" si="53"/>
        <v>67447</v>
      </c>
      <c r="H132" s="167">
        <f t="shared" si="53"/>
        <v>74143</v>
      </c>
      <c r="I132" s="168">
        <f t="shared" si="51"/>
        <v>9.9277951576793644E-2</v>
      </c>
      <c r="J132" s="169">
        <f t="shared" si="48"/>
        <v>-1.5652797323491119E-2</v>
      </c>
      <c r="K132" s="167">
        <f>H132-G132</f>
        <v>6696</v>
      </c>
      <c r="L132" s="167">
        <f t="shared" si="50"/>
        <v>-1179</v>
      </c>
      <c r="M132" s="168">
        <f t="shared" si="52"/>
        <v>5.0206876601108959E-3</v>
      </c>
      <c r="N132" s="77"/>
    </row>
    <row r="133" spans="1:14" s="142" customFormat="1" x14ac:dyDescent="0.25">
      <c r="A133" s="159"/>
      <c r="B133" s="151" t="s">
        <v>44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59</v>
      </c>
      <c r="C134" s="174">
        <v>854316</v>
      </c>
      <c r="D134" s="174">
        <v>727325</v>
      </c>
      <c r="E134" s="174">
        <v>412691</v>
      </c>
      <c r="F134" s="174">
        <v>683485</v>
      </c>
      <c r="G134" s="174">
        <v>751714</v>
      </c>
      <c r="H134" s="174">
        <v>831623</v>
      </c>
      <c r="I134" s="175">
        <f>IFERROR(H134/G134-1,"-")</f>
        <v>0.10630239692223364</v>
      </c>
      <c r="J134" s="175">
        <f>IFERROR(H134/D134-1,"-")</f>
        <v>0.14339944316502251</v>
      </c>
      <c r="K134" s="174">
        <f>H134-G134</f>
        <v>79909</v>
      </c>
      <c r="L134" s="174">
        <f>H134-D134</f>
        <v>104298</v>
      </c>
      <c r="M134" s="175">
        <f>H134/H$8</f>
        <v>5.6314410449596106E-2</v>
      </c>
      <c r="N134" s="77"/>
    </row>
    <row r="135" spans="1:14" x14ac:dyDescent="0.25">
      <c r="A135" s="159" t="s">
        <v>87</v>
      </c>
      <c r="B135" s="155" t="s">
        <v>88</v>
      </c>
      <c r="C135" s="156">
        <v>67576</v>
      </c>
      <c r="D135" s="156">
        <v>70659</v>
      </c>
      <c r="E135" s="156">
        <v>9152</v>
      </c>
      <c r="F135" s="156">
        <v>29184</v>
      </c>
      <c r="G135" s="156">
        <v>38232</v>
      </c>
      <c r="H135" s="156">
        <v>27226</v>
      </c>
      <c r="I135" s="157">
        <f>IFERROR(H135/G135-1,"-")</f>
        <v>-0.28787403222431474</v>
      </c>
      <c r="J135" s="158">
        <f t="shared" ref="J135:J146" si="54">IFERROR(H135/D135-1,"-")</f>
        <v>-0.61468461200979352</v>
      </c>
      <c r="K135" s="156">
        <f t="shared" ref="K135:K145" si="55">H135-G135</f>
        <v>-11006</v>
      </c>
      <c r="L135" s="156">
        <f t="shared" ref="L135:L146" si="56">H135-D135</f>
        <v>-43433</v>
      </c>
      <c r="M135" s="157">
        <f>H135/H$8</f>
        <v>1.8436432601078897E-3</v>
      </c>
      <c r="N135" s="77"/>
    </row>
    <row r="136" spans="1:14" x14ac:dyDescent="0.25">
      <c r="A136" s="159" t="s">
        <v>94</v>
      </c>
      <c r="B136" s="160" t="s">
        <v>94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8.9155245583561577E-4</v>
      </c>
      <c r="N136" s="77"/>
    </row>
    <row r="137" spans="1:14" x14ac:dyDescent="0.25">
      <c r="A137" s="159" t="s">
        <v>91</v>
      </c>
      <c r="B137" s="160" t="s">
        <v>91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9.5209080427227383E-4</v>
      </c>
      <c r="N137" s="77"/>
    </row>
    <row r="138" spans="1:14" x14ac:dyDescent="0.25">
      <c r="A138" s="159"/>
      <c r="B138" s="155" t="s">
        <v>98</v>
      </c>
      <c r="C138" s="156">
        <v>786740</v>
      </c>
      <c r="D138" s="156">
        <v>656666</v>
      </c>
      <c r="E138" s="156">
        <v>403539</v>
      </c>
      <c r="F138" s="156">
        <v>654301</v>
      </c>
      <c r="G138" s="156">
        <v>713482</v>
      </c>
      <c r="H138" s="156">
        <v>804397</v>
      </c>
      <c r="I138" s="157">
        <f>IFERROR(H138/G138-1,"-")</f>
        <v>0.12742437791002437</v>
      </c>
      <c r="J138" s="158">
        <f t="shared" si="54"/>
        <v>0.22497129438710095</v>
      </c>
      <c r="K138" s="156">
        <f t="shared" si="55"/>
        <v>90915</v>
      </c>
      <c r="L138" s="156">
        <f t="shared" si="56"/>
        <v>147731</v>
      </c>
      <c r="M138" s="157">
        <f>H138/H$8</f>
        <v>5.4470767189488213E-2</v>
      </c>
      <c r="N138" s="77"/>
    </row>
    <row r="139" spans="1:14" s="54" customFormat="1" x14ac:dyDescent="0.25">
      <c r="A139" s="159"/>
      <c r="B139" s="160" t="s">
        <v>101</v>
      </c>
      <c r="C139" s="161">
        <v>409590</v>
      </c>
      <c r="D139" s="161">
        <v>308365</v>
      </c>
      <c r="E139" s="161">
        <v>198194</v>
      </c>
      <c r="F139" s="161">
        <v>282708</v>
      </c>
      <c r="G139" s="161">
        <v>271972</v>
      </c>
      <c r="H139" s="161">
        <v>336971</v>
      </c>
      <c r="I139" s="162">
        <f t="shared" ref="I139:I146" si="57">IFERROR(H139/G139-1,"-")</f>
        <v>0.23899151383230621</v>
      </c>
      <c r="J139" s="163">
        <f t="shared" si="54"/>
        <v>9.2766688826553034E-2</v>
      </c>
      <c r="K139" s="161">
        <f t="shared" si="55"/>
        <v>64999</v>
      </c>
      <c r="L139" s="161">
        <f t="shared" si="56"/>
        <v>28606</v>
      </c>
      <c r="M139" s="162">
        <f t="shared" ref="M139:M146" si="58">H139/H$8</f>
        <v>2.2818420370301025E-2</v>
      </c>
      <c r="N139" s="164"/>
    </row>
    <row r="140" spans="1:14" s="54" customFormat="1" x14ac:dyDescent="0.25">
      <c r="A140" s="159"/>
      <c r="B140" s="160" t="s">
        <v>104</v>
      </c>
      <c r="C140" s="161">
        <v>48728</v>
      </c>
      <c r="D140" s="161">
        <v>45733</v>
      </c>
      <c r="E140" s="161">
        <v>25529</v>
      </c>
      <c r="F140" s="161">
        <v>49416</v>
      </c>
      <c r="G140" s="161">
        <v>71144</v>
      </c>
      <c r="H140" s="161">
        <v>92268</v>
      </c>
      <c r="I140" s="162">
        <f t="shared" si="57"/>
        <v>0.29691892499718886</v>
      </c>
      <c r="J140" s="163">
        <f t="shared" si="54"/>
        <v>1.0175365709662607</v>
      </c>
      <c r="K140" s="161">
        <f t="shared" si="55"/>
        <v>21124</v>
      </c>
      <c r="L140" s="161">
        <f t="shared" si="56"/>
        <v>46535</v>
      </c>
      <c r="M140" s="162">
        <f t="shared" si="58"/>
        <v>6.2480451158317329E-3</v>
      </c>
      <c r="N140" s="164"/>
    </row>
    <row r="141" spans="1:14" x14ac:dyDescent="0.25">
      <c r="A141" s="159"/>
      <c r="B141" s="160" t="s">
        <v>107</v>
      </c>
      <c r="C141" s="161">
        <v>75186</v>
      </c>
      <c r="D141" s="161">
        <v>56085</v>
      </c>
      <c r="E141" s="161">
        <v>22867</v>
      </c>
      <c r="F141" s="161">
        <v>71050</v>
      </c>
      <c r="G141" s="161">
        <v>70634</v>
      </c>
      <c r="H141" s="161">
        <v>78254</v>
      </c>
      <c r="I141" s="162">
        <f t="shared" si="57"/>
        <v>0.10788005776255072</v>
      </c>
      <c r="J141" s="163">
        <f t="shared" si="54"/>
        <v>0.39527502897387889</v>
      </c>
      <c r="K141" s="161">
        <f t="shared" si="55"/>
        <v>7620</v>
      </c>
      <c r="L141" s="161">
        <f t="shared" si="56"/>
        <v>22169</v>
      </c>
      <c r="M141" s="162">
        <f t="shared" si="58"/>
        <v>5.2990692601367368E-3</v>
      </c>
      <c r="N141" s="77"/>
    </row>
    <row r="142" spans="1:14" x14ac:dyDescent="0.25">
      <c r="A142" s="159"/>
      <c r="B142" s="160" t="s">
        <v>114</v>
      </c>
      <c r="C142" s="161">
        <v>17023</v>
      </c>
      <c r="D142" s="161">
        <v>18175</v>
      </c>
      <c r="E142" s="161">
        <v>5400</v>
      </c>
      <c r="F142" s="161">
        <v>24719</v>
      </c>
      <c r="G142" s="161">
        <v>27300</v>
      </c>
      <c r="H142" s="161">
        <v>27421</v>
      </c>
      <c r="I142" s="162">
        <f t="shared" si="57"/>
        <v>4.4322344322345053E-3</v>
      </c>
      <c r="J142" s="163">
        <f t="shared" si="54"/>
        <v>0.50872077028885831</v>
      </c>
      <c r="K142" s="161">
        <f t="shared" si="55"/>
        <v>121</v>
      </c>
      <c r="L142" s="161">
        <f t="shared" si="56"/>
        <v>9246</v>
      </c>
      <c r="M142" s="162">
        <f t="shared" si="58"/>
        <v>1.8568479334246104E-3</v>
      </c>
      <c r="N142" s="77"/>
    </row>
    <row r="143" spans="1:14" x14ac:dyDescent="0.25">
      <c r="A143" s="159"/>
      <c r="B143" s="160" t="s">
        <v>110</v>
      </c>
      <c r="C143" s="161">
        <v>15564</v>
      </c>
      <c r="D143" s="161">
        <v>15347</v>
      </c>
      <c r="E143" s="161">
        <v>6566</v>
      </c>
      <c r="F143" s="161">
        <v>13049</v>
      </c>
      <c r="G143" s="161">
        <v>16150</v>
      </c>
      <c r="H143" s="161">
        <v>19765</v>
      </c>
      <c r="I143" s="162">
        <f t="shared" si="57"/>
        <v>0.22383900928792566</v>
      </c>
      <c r="J143" s="163">
        <f t="shared" si="54"/>
        <v>0.28787385156708156</v>
      </c>
      <c r="K143" s="161">
        <f t="shared" si="55"/>
        <v>3615</v>
      </c>
      <c r="L143" s="161">
        <f t="shared" si="56"/>
        <v>4418</v>
      </c>
      <c r="M143" s="162">
        <f t="shared" si="58"/>
        <v>1.3384121441281289E-3</v>
      </c>
      <c r="N143" s="77"/>
    </row>
    <row r="144" spans="1:14" x14ac:dyDescent="0.25">
      <c r="A144" s="159"/>
      <c r="B144" s="160" t="s">
        <v>119</v>
      </c>
      <c r="C144" s="161">
        <v>11087</v>
      </c>
      <c r="D144" s="161">
        <v>11437</v>
      </c>
      <c r="E144" s="161">
        <v>15280</v>
      </c>
      <c r="F144" s="161">
        <v>13751</v>
      </c>
      <c r="G144" s="161">
        <v>18449</v>
      </c>
      <c r="H144" s="161">
        <v>16191</v>
      </c>
      <c r="I144" s="162">
        <f t="shared" si="57"/>
        <v>-0.12239145753157354</v>
      </c>
      <c r="J144" s="163">
        <f t="shared" si="54"/>
        <v>0.415668444522165</v>
      </c>
      <c r="K144" s="161">
        <f t="shared" si="55"/>
        <v>-2258</v>
      </c>
      <c r="L144" s="161">
        <f t="shared" si="56"/>
        <v>4754</v>
      </c>
      <c r="M144" s="162">
        <f t="shared" si="58"/>
        <v>1.0963941829283347E-3</v>
      </c>
      <c r="N144" s="77"/>
    </row>
    <row r="145" spans="1:14" x14ac:dyDescent="0.25">
      <c r="A145" s="159" t="s">
        <v>135</v>
      </c>
      <c r="B145" s="160" t="s">
        <v>122</v>
      </c>
      <c r="C145" s="161">
        <v>52495</v>
      </c>
      <c r="D145" s="161">
        <v>32842</v>
      </c>
      <c r="E145" s="161">
        <v>28780</v>
      </c>
      <c r="F145" s="161">
        <v>6351</v>
      </c>
      <c r="G145" s="161">
        <v>12518</v>
      </c>
      <c r="H145" s="161">
        <v>10444</v>
      </c>
      <c r="I145" s="162">
        <f t="shared" si="57"/>
        <v>-0.16568141875698994</v>
      </c>
      <c r="J145" s="163">
        <f t="shared" si="54"/>
        <v>-0.68199257048900797</v>
      </c>
      <c r="K145" s="161">
        <f t="shared" si="55"/>
        <v>-2074</v>
      </c>
      <c r="L145" s="161">
        <f t="shared" si="56"/>
        <v>-22398</v>
      </c>
      <c r="M145" s="162">
        <f t="shared" si="58"/>
        <v>7.072287595888783E-4</v>
      </c>
      <c r="N145" s="77"/>
    </row>
    <row r="146" spans="1:14" x14ac:dyDescent="0.25">
      <c r="A146" s="159" t="s">
        <v>136</v>
      </c>
      <c r="B146" s="166" t="s">
        <v>136</v>
      </c>
      <c r="C146" s="167">
        <f t="shared" ref="C146:H146" si="59">C138-SUM(C139:C145)</f>
        <v>157067</v>
      </c>
      <c r="D146" s="167">
        <f t="shared" si="59"/>
        <v>168682</v>
      </c>
      <c r="E146" s="167">
        <f t="shared" si="59"/>
        <v>100923</v>
      </c>
      <c r="F146" s="167">
        <f t="shared" si="59"/>
        <v>193257</v>
      </c>
      <c r="G146" s="167">
        <f t="shared" si="59"/>
        <v>225315</v>
      </c>
      <c r="H146" s="167">
        <f t="shared" si="59"/>
        <v>223083</v>
      </c>
      <c r="I146" s="168">
        <f t="shared" si="57"/>
        <v>-9.9061314160175939E-3</v>
      </c>
      <c r="J146" s="169">
        <f t="shared" si="54"/>
        <v>0.32250625437213221</v>
      </c>
      <c r="K146" s="167">
        <f>H146-G146</f>
        <v>-2232</v>
      </c>
      <c r="L146" s="167">
        <f t="shared" si="56"/>
        <v>54401</v>
      </c>
      <c r="M146" s="168">
        <f t="shared" si="58"/>
        <v>1.5106349423148768E-2</v>
      </c>
      <c r="N146" s="77"/>
    </row>
    <row r="147" spans="1:14" s="142" customFormat="1" x14ac:dyDescent="0.25">
      <c r="A147" s="159"/>
      <c r="B147" s="151" t="s">
        <v>45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59</v>
      </c>
      <c r="C148" s="174">
        <v>320853</v>
      </c>
      <c r="D148" s="174">
        <v>314533</v>
      </c>
      <c r="E148" s="174">
        <v>167308</v>
      </c>
      <c r="F148" s="174">
        <v>245019</v>
      </c>
      <c r="G148" s="174">
        <v>354884</v>
      </c>
      <c r="H148" s="174">
        <v>325390</v>
      </c>
      <c r="I148" s="175">
        <f>IFERROR(H148/G148-1,"-")</f>
        <v>-8.3108846834458627E-2</v>
      </c>
      <c r="J148" s="175">
        <f>IFERROR(H148/D148-1,"-")</f>
        <v>3.4517840735312388E-2</v>
      </c>
      <c r="K148" s="174">
        <f>H148-G148</f>
        <v>-29494</v>
      </c>
      <c r="L148" s="174">
        <f>H148-D148</f>
        <v>10857</v>
      </c>
      <c r="M148" s="175">
        <f>H148/H$8</f>
        <v>2.203419820783465E-2</v>
      </c>
      <c r="N148" s="77"/>
    </row>
    <row r="149" spans="1:14" x14ac:dyDescent="0.25">
      <c r="A149" s="159" t="s">
        <v>87</v>
      </c>
      <c r="B149" s="155" t="s">
        <v>88</v>
      </c>
      <c r="C149" s="156">
        <v>90857</v>
      </c>
      <c r="D149" s="156">
        <v>106057</v>
      </c>
      <c r="E149" s="156">
        <v>54412</v>
      </c>
      <c r="F149" s="156">
        <v>93154</v>
      </c>
      <c r="G149" s="156">
        <v>131117</v>
      </c>
      <c r="H149" s="156">
        <v>116715</v>
      </c>
      <c r="I149" s="157">
        <f>IFERROR(H149/G149-1,"-")</f>
        <v>-0.10984082918309601</v>
      </c>
      <c r="J149" s="158">
        <f t="shared" ref="J149:J160" si="60">IFERROR(H149/D149-1,"-")</f>
        <v>0.10049313105217017</v>
      </c>
      <c r="K149" s="156">
        <f t="shared" ref="K149:K159" si="61">H149-G149</f>
        <v>-14402</v>
      </c>
      <c r="L149" s="156">
        <f t="shared" ref="L149:L160" si="62">H149-D149</f>
        <v>10658</v>
      </c>
      <c r="M149" s="157">
        <f>H149/H$8</f>
        <v>7.9035048521079974E-3</v>
      </c>
      <c r="N149" s="77"/>
    </row>
    <row r="150" spans="1:14" x14ac:dyDescent="0.25">
      <c r="A150" s="159" t="s">
        <v>94</v>
      </c>
      <c r="B150" s="160" t="s">
        <v>94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5.3041479806431677E-3</v>
      </c>
      <c r="N150" s="77"/>
    </row>
    <row r="151" spans="1:14" x14ac:dyDescent="0.25">
      <c r="A151" s="159" t="s">
        <v>91</v>
      </c>
      <c r="B151" s="160" t="s">
        <v>91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2.5993568714648297E-3</v>
      </c>
      <c r="N151" s="77"/>
    </row>
    <row r="152" spans="1:14" x14ac:dyDescent="0.25">
      <c r="A152" s="159"/>
      <c r="B152" s="155" t="s">
        <v>98</v>
      </c>
      <c r="C152" s="156">
        <v>229996</v>
      </c>
      <c r="D152" s="156">
        <v>208476</v>
      </c>
      <c r="E152" s="156">
        <v>112896</v>
      </c>
      <c r="F152" s="156">
        <v>151865</v>
      </c>
      <c r="G152" s="156">
        <v>223767</v>
      </c>
      <c r="H152" s="156">
        <v>208675</v>
      </c>
      <c r="I152" s="157">
        <f>IFERROR(H152/G152-1,"-")</f>
        <v>-6.7445155004982826E-2</v>
      </c>
      <c r="J152" s="158">
        <f t="shared" si="60"/>
        <v>9.5454632667557604E-4</v>
      </c>
      <c r="K152" s="156">
        <f t="shared" si="61"/>
        <v>-15092</v>
      </c>
      <c r="L152" s="156">
        <f t="shared" si="62"/>
        <v>199</v>
      </c>
      <c r="M152" s="157">
        <f>H152/H$8</f>
        <v>1.4130693355726653E-2</v>
      </c>
      <c r="N152" s="77"/>
    </row>
    <row r="153" spans="1:14" s="54" customFormat="1" x14ac:dyDescent="0.25">
      <c r="A153" s="159"/>
      <c r="B153" s="160" t="s">
        <v>101</v>
      </c>
      <c r="C153" s="161">
        <v>78581</v>
      </c>
      <c r="D153" s="161">
        <v>60651</v>
      </c>
      <c r="E153" s="161">
        <v>26513</v>
      </c>
      <c r="F153" s="161">
        <v>54150</v>
      </c>
      <c r="G153" s="161">
        <v>90049</v>
      </c>
      <c r="H153" s="161">
        <v>76716</v>
      </c>
      <c r="I153" s="162">
        <f t="shared" ref="I153:I160" si="63">IFERROR(H153/G153-1,"-")</f>
        <v>-0.14806383191373584</v>
      </c>
      <c r="J153" s="163">
        <f t="shared" si="60"/>
        <v>0.26487609437602022</v>
      </c>
      <c r="K153" s="161">
        <f t="shared" si="61"/>
        <v>-13333</v>
      </c>
      <c r="L153" s="161">
        <f t="shared" si="62"/>
        <v>16065</v>
      </c>
      <c r="M153" s="162">
        <f t="shared" ref="M153:M160" si="64">H153/H$8</f>
        <v>5.1949216316181908E-3</v>
      </c>
      <c r="N153" s="164"/>
    </row>
    <row r="154" spans="1:14" s="54" customFormat="1" x14ac:dyDescent="0.25">
      <c r="A154" s="159"/>
      <c r="B154" s="160" t="s">
        <v>104</v>
      </c>
      <c r="C154" s="161">
        <v>86763</v>
      </c>
      <c r="D154" s="161">
        <v>71272</v>
      </c>
      <c r="E154" s="161">
        <v>44172</v>
      </c>
      <c r="F154" s="161">
        <v>45178</v>
      </c>
      <c r="G154" s="161">
        <v>50538</v>
      </c>
      <c r="H154" s="161">
        <v>53951</v>
      </c>
      <c r="I154" s="162">
        <f t="shared" si="63"/>
        <v>6.7533341248169787E-2</v>
      </c>
      <c r="J154" s="163">
        <f t="shared" si="60"/>
        <v>-0.24302671455831182</v>
      </c>
      <c r="K154" s="161">
        <f t="shared" si="61"/>
        <v>3413</v>
      </c>
      <c r="L154" s="161">
        <f t="shared" si="62"/>
        <v>-17321</v>
      </c>
      <c r="M154" s="162">
        <f t="shared" si="64"/>
        <v>3.6533606672328198E-3</v>
      </c>
      <c r="N154" s="164"/>
    </row>
    <row r="155" spans="1:14" x14ac:dyDescent="0.25">
      <c r="A155" s="159"/>
      <c r="B155" s="160" t="s">
        <v>107</v>
      </c>
      <c r="C155" s="161">
        <v>23530</v>
      </c>
      <c r="D155" s="161">
        <v>25147</v>
      </c>
      <c r="E155" s="161">
        <v>11693</v>
      </c>
      <c r="F155" s="161">
        <v>13665</v>
      </c>
      <c r="G155" s="161">
        <v>28309</v>
      </c>
      <c r="H155" s="161">
        <v>18476</v>
      </c>
      <c r="I155" s="162">
        <f t="shared" si="63"/>
        <v>-0.34734536719771103</v>
      </c>
      <c r="J155" s="163">
        <f t="shared" si="60"/>
        <v>-0.26528015270211158</v>
      </c>
      <c r="K155" s="161">
        <f t="shared" si="61"/>
        <v>-9833</v>
      </c>
      <c r="L155" s="161">
        <f t="shared" si="62"/>
        <v>-6671</v>
      </c>
      <c r="M155" s="162">
        <f t="shared" si="64"/>
        <v>1.2511258676909339E-3</v>
      </c>
      <c r="N155" s="77"/>
    </row>
    <row r="156" spans="1:14" x14ac:dyDescent="0.25">
      <c r="A156" s="159"/>
      <c r="B156" s="160" t="s">
        <v>114</v>
      </c>
      <c r="C156" s="161">
        <v>3013</v>
      </c>
      <c r="D156" s="161">
        <v>3498</v>
      </c>
      <c r="E156" s="161">
        <v>2314</v>
      </c>
      <c r="F156" s="161">
        <v>2998</v>
      </c>
      <c r="G156" s="161">
        <v>5150</v>
      </c>
      <c r="H156" s="161">
        <v>6760</v>
      </c>
      <c r="I156" s="162">
        <f t="shared" si="63"/>
        <v>0.31262135922330092</v>
      </c>
      <c r="J156" s="163">
        <f t="shared" si="60"/>
        <v>0.93253287592910228</v>
      </c>
      <c r="K156" s="161">
        <f t="shared" si="61"/>
        <v>1610</v>
      </c>
      <c r="L156" s="161">
        <f t="shared" si="62"/>
        <v>3262</v>
      </c>
      <c r="M156" s="162">
        <f t="shared" si="64"/>
        <v>4.5776200831298513E-4</v>
      </c>
      <c r="N156" s="77"/>
    </row>
    <row r="157" spans="1:14" x14ac:dyDescent="0.25">
      <c r="A157" s="159"/>
      <c r="B157" s="160" t="s">
        <v>110</v>
      </c>
      <c r="C157" s="161">
        <v>2052</v>
      </c>
      <c r="D157" s="161">
        <v>6167</v>
      </c>
      <c r="E157" s="161">
        <v>5589</v>
      </c>
      <c r="F157" s="161">
        <v>9510</v>
      </c>
      <c r="G157" s="161">
        <v>10976</v>
      </c>
      <c r="H157" s="161">
        <v>8469</v>
      </c>
      <c r="I157" s="162">
        <f t="shared" si="63"/>
        <v>-0.22840743440233235</v>
      </c>
      <c r="J157" s="163">
        <f t="shared" si="60"/>
        <v>0.37327712015566727</v>
      </c>
      <c r="K157" s="161">
        <f t="shared" si="61"/>
        <v>-2507</v>
      </c>
      <c r="L157" s="161">
        <f t="shared" si="62"/>
        <v>2302</v>
      </c>
      <c r="M157" s="162">
        <f t="shared" si="64"/>
        <v>5.7348911958619397E-4</v>
      </c>
      <c r="N157" s="77"/>
    </row>
    <row r="158" spans="1:14" x14ac:dyDescent="0.25">
      <c r="A158" s="159"/>
      <c r="B158" s="160" t="s">
        <v>119</v>
      </c>
      <c r="C158" s="161">
        <v>1448</v>
      </c>
      <c r="D158" s="161">
        <v>2067</v>
      </c>
      <c r="E158" s="161">
        <v>2769</v>
      </c>
      <c r="F158" s="161">
        <v>1264</v>
      </c>
      <c r="G158" s="161">
        <v>2945</v>
      </c>
      <c r="H158" s="161">
        <v>2070</v>
      </c>
      <c r="I158" s="162">
        <f t="shared" si="63"/>
        <v>-0.29711375212224111</v>
      </c>
      <c r="J158" s="163">
        <f t="shared" si="60"/>
        <v>1.4513788098693414E-3</v>
      </c>
      <c r="K158" s="161">
        <f t="shared" si="61"/>
        <v>-875</v>
      </c>
      <c r="L158" s="161">
        <f t="shared" si="62"/>
        <v>3</v>
      </c>
      <c r="M158" s="162">
        <f t="shared" si="64"/>
        <v>1.4017268597749693E-4</v>
      </c>
      <c r="N158" s="77"/>
    </row>
    <row r="159" spans="1:14" x14ac:dyDescent="0.25">
      <c r="A159" s="159" t="s">
        <v>135</v>
      </c>
      <c r="B159" s="160" t="s">
        <v>122</v>
      </c>
      <c r="C159" s="161">
        <v>5645</v>
      </c>
      <c r="D159" s="161">
        <v>4975</v>
      </c>
      <c r="E159" s="161">
        <v>3726</v>
      </c>
      <c r="F159" s="161">
        <v>2482</v>
      </c>
      <c r="G159" s="161">
        <v>3820</v>
      </c>
      <c r="H159" s="161">
        <v>3620</v>
      </c>
      <c r="I159" s="162">
        <f t="shared" si="63"/>
        <v>-5.2356020942408432E-2</v>
      </c>
      <c r="J159" s="163">
        <f t="shared" si="60"/>
        <v>-0.27236180904522611</v>
      </c>
      <c r="K159" s="161">
        <f t="shared" si="61"/>
        <v>-200</v>
      </c>
      <c r="L159" s="161">
        <f t="shared" si="62"/>
        <v>-1355</v>
      </c>
      <c r="M159" s="162">
        <f t="shared" si="64"/>
        <v>2.4513290977707194E-4</v>
      </c>
      <c r="N159" s="77"/>
    </row>
    <row r="160" spans="1:14" x14ac:dyDescent="0.25">
      <c r="A160" s="159" t="s">
        <v>136</v>
      </c>
      <c r="B160" s="166" t="s">
        <v>136</v>
      </c>
      <c r="C160" s="167">
        <f t="shared" ref="C160:H160" si="65">C152-SUM(C153:C159)</f>
        <v>28964</v>
      </c>
      <c r="D160" s="167">
        <f t="shared" si="65"/>
        <v>34699</v>
      </c>
      <c r="E160" s="167">
        <f t="shared" si="65"/>
        <v>16120</v>
      </c>
      <c r="F160" s="167">
        <f t="shared" si="65"/>
        <v>22618</v>
      </c>
      <c r="G160" s="167">
        <f t="shared" si="65"/>
        <v>31980</v>
      </c>
      <c r="H160" s="167">
        <f t="shared" si="65"/>
        <v>38613</v>
      </c>
      <c r="I160" s="168">
        <f t="shared" si="63"/>
        <v>0.20741088180112577</v>
      </c>
      <c r="J160" s="169">
        <f t="shared" si="60"/>
        <v>0.11279863973025162</v>
      </c>
      <c r="K160" s="167">
        <f>H160-G160</f>
        <v>6633</v>
      </c>
      <c r="L160" s="167">
        <f t="shared" si="62"/>
        <v>3914</v>
      </c>
      <c r="M160" s="168">
        <f t="shared" si="64"/>
        <v>2.6147284655309608E-3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30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F091-6563-4C27-B06B-93D3F8BD0B98}">
  <sheetPr>
    <tabColor rgb="FFF29140"/>
    <pageSetUpPr fitToPage="1"/>
  </sheetPr>
  <dimension ref="A1:P162"/>
  <sheetViews>
    <sheetView showGridLines="0" workbookViewId="0">
      <selection activeCell="B72" sqref="B72:B73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</row>
    <row r="5" spans="1:14" ht="6" customHeight="1" x14ac:dyDescent="0.25"/>
    <row r="6" spans="1:14" s="142" customFormat="1" ht="72" customHeight="1" x14ac:dyDescent="0.25">
      <c r="B6" s="143"/>
      <c r="C6" s="180">
        <v>2018</v>
      </c>
      <c r="D6" s="180">
        <v>2019</v>
      </c>
      <c r="E6" s="180">
        <v>2020</v>
      </c>
      <c r="F6" s="180">
        <v>2021</v>
      </c>
      <c r="G6" s="180">
        <v>2022</v>
      </c>
      <c r="H6" s="180">
        <v>2023</v>
      </c>
      <c r="I6" s="171" t="str">
        <f>CONCATENATE("var. ",RIGHT(H6,2),"/",RIGHT(G6,2))</f>
        <v>var. 23/22</v>
      </c>
      <c r="J6" s="171" t="str">
        <f>CONCATENATE("var. ",RIGHT(H6,2),"/",RIGHT(E6,2))</f>
        <v>var. 23/20</v>
      </c>
      <c r="K6" s="170" t="str">
        <f>CONCATENATE("dif. ",RIGHT(H6,2),"/",RIGHT(G6,2))</f>
        <v>dif. 23/22</v>
      </c>
      <c r="L6" s="170" t="str">
        <f>CONCATENATE("dif. ",RIGHT(H6,2),"/",RIGHT(E6,2))</f>
        <v>dif. 23/20</v>
      </c>
      <c r="M6" s="171" t="str">
        <f>CONCATENATE("Cuota s/ total lugares de residencia ",RIGHT(H6,4))</f>
        <v>Cuota s/ total lugares de residencia 2023</v>
      </c>
    </row>
    <row r="7" spans="1:14" s="142" customFormat="1" x14ac:dyDescent="0.25">
      <c r="B7" s="148" t="s">
        <v>35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59</v>
      </c>
      <c r="C8" s="174">
        <v>34510831</v>
      </c>
      <c r="D8" s="174">
        <v>34034766</v>
      </c>
      <c r="E8" s="174">
        <v>10243785</v>
      </c>
      <c r="F8" s="174">
        <v>13903380</v>
      </c>
      <c r="G8" s="174">
        <v>31405937</v>
      </c>
      <c r="H8" s="174">
        <v>34509923</v>
      </c>
      <c r="I8" s="175">
        <f>IFERROR(H8/G8-1,"-")</f>
        <v>9.8834370074677214E-2</v>
      </c>
      <c r="J8" s="175">
        <f>IFERROR(H8/E8-1,"-")</f>
        <v>2.3688644382911201</v>
      </c>
      <c r="K8" s="174">
        <f>H8-G8</f>
        <v>3103986</v>
      </c>
      <c r="L8" s="174">
        <f>H8-E8</f>
        <v>24266138</v>
      </c>
      <c r="M8" s="175">
        <f>H8/H$8</f>
        <v>1</v>
      </c>
      <c r="N8" s="77"/>
    </row>
    <row r="9" spans="1:14" x14ac:dyDescent="0.25">
      <c r="A9" s="1" t="s">
        <v>87</v>
      </c>
      <c r="B9" s="155" t="s">
        <v>88</v>
      </c>
      <c r="C9" s="156">
        <v>4630328</v>
      </c>
      <c r="D9" s="156">
        <v>4613933</v>
      </c>
      <c r="E9" s="156">
        <v>1666329</v>
      </c>
      <c r="F9" s="156">
        <v>2851484</v>
      </c>
      <c r="G9" s="156">
        <v>4154268</v>
      </c>
      <c r="H9" s="156">
        <v>4256196</v>
      </c>
      <c r="I9" s="157">
        <f>IFERROR(H9/G9-1,"-")</f>
        <v>2.4535730482482032E-2</v>
      </c>
      <c r="J9" s="158">
        <f t="shared" ref="J9:J20" si="0">IFERROR(H9/E9-1,"-")</f>
        <v>1.5542350880288347</v>
      </c>
      <c r="K9" s="156">
        <f t="shared" ref="K9:K19" si="1">H9-G9</f>
        <v>101928</v>
      </c>
      <c r="L9" s="156">
        <f t="shared" ref="L9:L20" si="2">H9-E9</f>
        <v>2589867</v>
      </c>
      <c r="M9" s="157">
        <f>H9/H$8</f>
        <v>0.12333252670543483</v>
      </c>
      <c r="N9" s="77"/>
    </row>
    <row r="10" spans="1:14" x14ac:dyDescent="0.25">
      <c r="A10" s="159" t="s">
        <v>94</v>
      </c>
      <c r="B10" s="160" t="s">
        <v>94</v>
      </c>
      <c r="C10" s="161">
        <v>1417896</v>
      </c>
      <c r="D10" s="161">
        <v>1301233</v>
      </c>
      <c r="E10" s="161">
        <v>564792</v>
      </c>
      <c r="F10" s="161">
        <v>1116779</v>
      </c>
      <c r="G10" s="161">
        <v>1214668</v>
      </c>
      <c r="H10" s="161">
        <v>1317693</v>
      </c>
      <c r="I10" s="162">
        <f>IFERROR(H10/G10-1,"-")</f>
        <v>8.4817415129072371E-2</v>
      </c>
      <c r="J10" s="163">
        <f t="shared" si="0"/>
        <v>1.3330588960183571</v>
      </c>
      <c r="K10" s="161">
        <f t="shared" si="1"/>
        <v>103025</v>
      </c>
      <c r="L10" s="161">
        <f t="shared" si="2"/>
        <v>752901</v>
      </c>
      <c r="M10" s="162">
        <f>H10/H$8</f>
        <v>3.8183017678712294E-2</v>
      </c>
      <c r="N10" s="77"/>
    </row>
    <row r="11" spans="1:14" x14ac:dyDescent="0.25">
      <c r="A11" s="159" t="s">
        <v>91</v>
      </c>
      <c r="B11" s="160" t="s">
        <v>91</v>
      </c>
      <c r="C11" s="161">
        <v>3212432</v>
      </c>
      <c r="D11" s="161">
        <v>3312700</v>
      </c>
      <c r="E11" s="161">
        <v>1101537</v>
      </c>
      <c r="F11" s="161">
        <v>1734705</v>
      </c>
      <c r="G11" s="161">
        <v>2939600</v>
      </c>
      <c r="H11" s="161">
        <v>2938503</v>
      </c>
      <c r="I11" s="162">
        <f>IFERROR(H11/G11-1,"-")</f>
        <v>-3.7318002449315824E-4</v>
      </c>
      <c r="J11" s="163">
        <f t="shared" si="0"/>
        <v>1.6676389444930129</v>
      </c>
      <c r="K11" s="161">
        <f t="shared" si="1"/>
        <v>-1097</v>
      </c>
      <c r="L11" s="161">
        <f t="shared" si="2"/>
        <v>1836966</v>
      </c>
      <c r="M11" s="162">
        <f>H11/H$8</f>
        <v>8.5149509026722539E-2</v>
      </c>
      <c r="N11" s="77"/>
    </row>
    <row r="12" spans="1:14" x14ac:dyDescent="0.25">
      <c r="A12" s="1"/>
      <c r="B12" s="155" t="s">
        <v>98</v>
      </c>
      <c r="C12" s="156">
        <v>29880503</v>
      </c>
      <c r="D12" s="156">
        <v>29420833</v>
      </c>
      <c r="E12" s="156">
        <v>8577456</v>
      </c>
      <c r="F12" s="156">
        <v>11051896</v>
      </c>
      <c r="G12" s="156">
        <v>27251669</v>
      </c>
      <c r="H12" s="156">
        <v>30253727</v>
      </c>
      <c r="I12" s="157">
        <f>IFERROR(H12/G12-1,"-")</f>
        <v>0.11016051897592027</v>
      </c>
      <c r="J12" s="158">
        <f t="shared" si="0"/>
        <v>2.5271212116972679</v>
      </c>
      <c r="K12" s="156">
        <f t="shared" si="1"/>
        <v>3002058</v>
      </c>
      <c r="L12" s="156">
        <f t="shared" si="2"/>
        <v>21676271</v>
      </c>
      <c r="M12" s="157">
        <f>H12/H$8</f>
        <v>0.87666747329456518</v>
      </c>
      <c r="N12" s="77"/>
    </row>
    <row r="13" spans="1:14" s="54" customFormat="1" x14ac:dyDescent="0.25">
      <c r="B13" s="160" t="s">
        <v>101</v>
      </c>
      <c r="C13" s="161">
        <v>12789312</v>
      </c>
      <c r="D13" s="161">
        <v>13160030</v>
      </c>
      <c r="E13" s="161">
        <v>3390819</v>
      </c>
      <c r="F13" s="161">
        <v>3350798</v>
      </c>
      <c r="G13" s="161">
        <v>12657617</v>
      </c>
      <c r="H13" s="161">
        <v>13883101</v>
      </c>
      <c r="I13" s="162">
        <f t="shared" ref="I13:I20" si="3">IFERROR(H13/G13-1,"-")</f>
        <v>9.6817908141793252E-2</v>
      </c>
      <c r="J13" s="163">
        <f t="shared" si="0"/>
        <v>3.09432087056254</v>
      </c>
      <c r="K13" s="161">
        <f t="shared" si="1"/>
        <v>1225484</v>
      </c>
      <c r="L13" s="161">
        <f t="shared" si="2"/>
        <v>10492282</v>
      </c>
      <c r="M13" s="162">
        <f t="shared" ref="M13:M20" si="4">H13/H$8</f>
        <v>0.40229301583779253</v>
      </c>
      <c r="N13" s="164"/>
    </row>
    <row r="14" spans="1:14" s="54" customFormat="1" x14ac:dyDescent="0.25">
      <c r="B14" s="160" t="s">
        <v>104</v>
      </c>
      <c r="C14" s="161">
        <v>5171883</v>
      </c>
      <c r="D14" s="161">
        <v>4424103</v>
      </c>
      <c r="E14" s="161">
        <v>1278654</v>
      </c>
      <c r="F14" s="161">
        <v>1806937</v>
      </c>
      <c r="G14" s="161">
        <v>3169256</v>
      </c>
      <c r="H14" s="161">
        <v>3598054</v>
      </c>
      <c r="I14" s="162">
        <f t="shared" si="3"/>
        <v>0.13529926266606429</v>
      </c>
      <c r="J14" s="163">
        <f t="shared" si="0"/>
        <v>1.813938719935182</v>
      </c>
      <c r="K14" s="161">
        <f t="shared" si="1"/>
        <v>428798</v>
      </c>
      <c r="L14" s="161">
        <f t="shared" si="2"/>
        <v>2319400</v>
      </c>
      <c r="M14" s="162">
        <f t="shared" si="4"/>
        <v>0.10426143228427372</v>
      </c>
      <c r="N14" s="164"/>
    </row>
    <row r="15" spans="1:14" x14ac:dyDescent="0.25">
      <c r="A15" s="1"/>
      <c r="B15" s="160" t="s">
        <v>107</v>
      </c>
      <c r="C15" s="161">
        <v>1147817</v>
      </c>
      <c r="D15" s="161">
        <v>1180822</v>
      </c>
      <c r="E15" s="161">
        <v>395218</v>
      </c>
      <c r="F15" s="161">
        <v>815902</v>
      </c>
      <c r="G15" s="161">
        <v>1288352</v>
      </c>
      <c r="H15" s="161">
        <v>1520450</v>
      </c>
      <c r="I15" s="162">
        <f t="shared" si="3"/>
        <v>0.18015107672437347</v>
      </c>
      <c r="J15" s="163">
        <f t="shared" si="0"/>
        <v>2.8471172871680945</v>
      </c>
      <c r="K15" s="161">
        <f t="shared" si="1"/>
        <v>232098</v>
      </c>
      <c r="L15" s="161">
        <f t="shared" si="2"/>
        <v>1125232</v>
      </c>
      <c r="M15" s="162">
        <f t="shared" si="4"/>
        <v>4.4058342291867759E-2</v>
      </c>
      <c r="N15" s="77"/>
    </row>
    <row r="16" spans="1:14" x14ac:dyDescent="0.25">
      <c r="A16" s="1"/>
      <c r="B16" s="160" t="s">
        <v>114</v>
      </c>
      <c r="C16" s="161">
        <v>1190551</v>
      </c>
      <c r="D16" s="161">
        <v>1116998</v>
      </c>
      <c r="E16" s="161">
        <v>302698</v>
      </c>
      <c r="F16" s="161">
        <v>691981</v>
      </c>
      <c r="G16" s="161">
        <v>1287744</v>
      </c>
      <c r="H16" s="161">
        <v>1318357</v>
      </c>
      <c r="I16" s="162">
        <f t="shared" si="3"/>
        <v>2.3772582128124942E-2</v>
      </c>
      <c r="J16" s="163">
        <f t="shared" si="0"/>
        <v>3.3553541813953185</v>
      </c>
      <c r="K16" s="161">
        <f t="shared" si="1"/>
        <v>30613</v>
      </c>
      <c r="L16" s="161">
        <f t="shared" si="2"/>
        <v>1015659</v>
      </c>
      <c r="M16" s="162">
        <f t="shared" si="4"/>
        <v>3.8202258521411361E-2</v>
      </c>
      <c r="N16" s="77"/>
    </row>
    <row r="17" spans="1:14" x14ac:dyDescent="0.25">
      <c r="A17" s="1"/>
      <c r="B17" s="160" t="s">
        <v>110</v>
      </c>
      <c r="C17" s="161">
        <v>1113956</v>
      </c>
      <c r="D17" s="161">
        <v>1084813</v>
      </c>
      <c r="E17" s="161">
        <v>443857</v>
      </c>
      <c r="F17" s="161">
        <v>726467</v>
      </c>
      <c r="G17" s="161">
        <v>1124652</v>
      </c>
      <c r="H17" s="161">
        <v>1172687</v>
      </c>
      <c r="I17" s="162">
        <f t="shared" si="3"/>
        <v>4.2710989710594838E-2</v>
      </c>
      <c r="J17" s="163">
        <f t="shared" si="0"/>
        <v>1.6420378635461419</v>
      </c>
      <c r="K17" s="161">
        <f t="shared" si="1"/>
        <v>48035</v>
      </c>
      <c r="L17" s="161">
        <f t="shared" si="2"/>
        <v>728830</v>
      </c>
      <c r="M17" s="162">
        <f t="shared" si="4"/>
        <v>3.3981153768439298E-2</v>
      </c>
      <c r="N17" s="77"/>
    </row>
    <row r="18" spans="1:14" x14ac:dyDescent="0.25">
      <c r="A18" s="1"/>
      <c r="B18" s="160" t="s">
        <v>119</v>
      </c>
      <c r="C18" s="161">
        <v>561907</v>
      </c>
      <c r="D18" s="161">
        <v>594834</v>
      </c>
      <c r="E18" s="161">
        <v>241432</v>
      </c>
      <c r="F18" s="161">
        <v>191434</v>
      </c>
      <c r="G18" s="161">
        <v>491173</v>
      </c>
      <c r="H18" s="161">
        <v>523681</v>
      </c>
      <c r="I18" s="162">
        <f t="shared" si="3"/>
        <v>6.6184419746199374E-2</v>
      </c>
      <c r="J18" s="163">
        <f t="shared" si="0"/>
        <v>1.169062096159581</v>
      </c>
      <c r="K18" s="161">
        <f t="shared" si="1"/>
        <v>32508</v>
      </c>
      <c r="L18" s="161">
        <f t="shared" si="2"/>
        <v>282249</v>
      </c>
      <c r="M18" s="162">
        <f t="shared" si="4"/>
        <v>1.5174794797426816E-2</v>
      </c>
      <c r="N18" s="77"/>
    </row>
    <row r="19" spans="1:14" x14ac:dyDescent="0.25">
      <c r="A19" s="159" t="s">
        <v>135</v>
      </c>
      <c r="B19" s="160" t="s">
        <v>122</v>
      </c>
      <c r="C19" s="161">
        <v>955904</v>
      </c>
      <c r="D19" s="161">
        <v>847396</v>
      </c>
      <c r="E19" s="161">
        <v>356220</v>
      </c>
      <c r="F19" s="161">
        <v>171613</v>
      </c>
      <c r="G19" s="161">
        <v>432862</v>
      </c>
      <c r="H19" s="161">
        <v>543249</v>
      </c>
      <c r="I19" s="162">
        <f t="shared" si="3"/>
        <v>0.25501661037466916</v>
      </c>
      <c r="J19" s="163">
        <f t="shared" si="0"/>
        <v>0.52503789792824662</v>
      </c>
      <c r="K19" s="161">
        <f t="shared" si="1"/>
        <v>110387</v>
      </c>
      <c r="L19" s="161">
        <f t="shared" si="2"/>
        <v>187029</v>
      </c>
      <c r="M19" s="162">
        <f t="shared" si="4"/>
        <v>1.5741820113594575E-2</v>
      </c>
      <c r="N19" s="77"/>
    </row>
    <row r="20" spans="1:14" x14ac:dyDescent="0.25">
      <c r="A20" s="165" t="s">
        <v>136</v>
      </c>
      <c r="B20" s="166" t="s">
        <v>136</v>
      </c>
      <c r="C20" s="167">
        <f t="shared" ref="C20" si="5">C12-SUM(C13:C19)</f>
        <v>6949173</v>
      </c>
      <c r="D20" s="167">
        <f t="shared" ref="D20:H20" si="6">D12-SUM(D13:D19)</f>
        <v>7011837</v>
      </c>
      <c r="E20" s="167">
        <f t="shared" si="6"/>
        <v>2168558</v>
      </c>
      <c r="F20" s="167">
        <f t="shared" si="6"/>
        <v>3296764</v>
      </c>
      <c r="G20" s="167">
        <f t="shared" si="6"/>
        <v>6800013</v>
      </c>
      <c r="H20" s="167">
        <f t="shared" si="6"/>
        <v>7694148</v>
      </c>
      <c r="I20" s="168">
        <f t="shared" si="3"/>
        <v>0.13149018979816662</v>
      </c>
      <c r="J20" s="169">
        <f t="shared" si="0"/>
        <v>2.548048057741596</v>
      </c>
      <c r="K20" s="167">
        <f>H20-G20</f>
        <v>894135</v>
      </c>
      <c r="L20" s="167">
        <f t="shared" si="2"/>
        <v>5525590</v>
      </c>
      <c r="M20" s="168">
        <f t="shared" si="4"/>
        <v>0.22295465567975911</v>
      </c>
      <c r="N20" s="77"/>
    </row>
    <row r="21" spans="1:14" s="142" customFormat="1" x14ac:dyDescent="0.25">
      <c r="B21" s="151" t="s">
        <v>36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59</v>
      </c>
      <c r="C22" s="174">
        <v>12780955</v>
      </c>
      <c r="D22" s="174">
        <v>13105945</v>
      </c>
      <c r="E22" s="174">
        <v>3913809</v>
      </c>
      <c r="F22" s="174">
        <v>5763674</v>
      </c>
      <c r="G22" s="174">
        <v>12632387</v>
      </c>
      <c r="H22" s="174">
        <v>13590517</v>
      </c>
      <c r="I22" s="175">
        <f>IFERROR(H22/G22-1,"-")</f>
        <v>7.5847106330735325E-2</v>
      </c>
      <c r="J22" s="175">
        <f>IFERROR(H22/E22-1,"-")</f>
        <v>2.4724527947071508</v>
      </c>
      <c r="K22" s="174">
        <f>H22-G22</f>
        <v>958130</v>
      </c>
      <c r="L22" s="174">
        <f>H22-E22</f>
        <v>9676708</v>
      </c>
      <c r="M22" s="175">
        <f>H22/H$8</f>
        <v>0.39381475872896038</v>
      </c>
      <c r="N22" s="77"/>
    </row>
    <row r="23" spans="1:14" x14ac:dyDescent="0.25">
      <c r="A23" s="1" t="s">
        <v>87</v>
      </c>
      <c r="B23" s="155" t="s">
        <v>88</v>
      </c>
      <c r="C23" s="156">
        <v>881685</v>
      </c>
      <c r="D23" s="156">
        <v>1013579</v>
      </c>
      <c r="E23" s="156">
        <v>419753</v>
      </c>
      <c r="F23" s="156">
        <v>926094</v>
      </c>
      <c r="G23" s="156">
        <v>924124</v>
      </c>
      <c r="H23" s="156">
        <v>817242</v>
      </c>
      <c r="I23" s="157">
        <f>IFERROR(H23/G23-1,"-")</f>
        <v>-0.11565763901814041</v>
      </c>
      <c r="J23" s="158">
        <f t="shared" ref="J23:J34" si="7">IFERROR(H23/E23-1,"-")</f>
        <v>0.94695928319749956</v>
      </c>
      <c r="K23" s="156">
        <f t="shared" ref="K23:K33" si="8">H23-G23</f>
        <v>-106882</v>
      </c>
      <c r="L23" s="156">
        <f t="shared" ref="L23:L34" si="9">H23-E23</f>
        <v>397489</v>
      </c>
      <c r="M23" s="157">
        <f>H23/H$8</f>
        <v>2.3681362604025515E-2</v>
      </c>
      <c r="N23" s="77"/>
    </row>
    <row r="24" spans="1:14" x14ac:dyDescent="0.25">
      <c r="A24" s="159" t="s">
        <v>94</v>
      </c>
      <c r="B24" s="160" t="s">
        <v>94</v>
      </c>
      <c r="C24" s="161">
        <v>322907</v>
      </c>
      <c r="D24" s="161">
        <v>409352</v>
      </c>
      <c r="E24" s="161">
        <v>197437</v>
      </c>
      <c r="F24" s="161">
        <v>341894</v>
      </c>
      <c r="G24" s="161">
        <v>286571</v>
      </c>
      <c r="H24" s="161">
        <v>256506</v>
      </c>
      <c r="I24" s="162">
        <f>IFERROR(H24/G24-1,"-")</f>
        <v>-0.10491291861353735</v>
      </c>
      <c r="J24" s="163">
        <f t="shared" si="7"/>
        <v>0.2991789786108987</v>
      </c>
      <c r="K24" s="161">
        <f t="shared" si="8"/>
        <v>-30065</v>
      </c>
      <c r="L24" s="161">
        <f t="shared" si="9"/>
        <v>59069</v>
      </c>
      <c r="M24" s="162">
        <f>H24/H$8</f>
        <v>7.432818670734212E-3</v>
      </c>
      <c r="N24" s="77"/>
    </row>
    <row r="25" spans="1:14" x14ac:dyDescent="0.25">
      <c r="A25" s="159" t="s">
        <v>91</v>
      </c>
      <c r="B25" s="160" t="s">
        <v>91</v>
      </c>
      <c r="C25" s="161">
        <v>558778</v>
      </c>
      <c r="D25" s="161">
        <v>604227</v>
      </c>
      <c r="E25" s="161">
        <v>222316</v>
      </c>
      <c r="F25" s="161">
        <v>584200</v>
      </c>
      <c r="G25" s="161">
        <v>637553</v>
      </c>
      <c r="H25" s="161">
        <v>560736</v>
      </c>
      <c r="I25" s="162">
        <f>IFERROR(H25/G25-1,"-")</f>
        <v>-0.12048723792374905</v>
      </c>
      <c r="J25" s="163">
        <f t="shared" si="7"/>
        <v>1.5222476115079435</v>
      </c>
      <c r="K25" s="161">
        <f t="shared" si="8"/>
        <v>-76817</v>
      </c>
      <c r="L25" s="161">
        <f t="shared" si="9"/>
        <v>338420</v>
      </c>
      <c r="M25" s="162">
        <f>H25/H$8</f>
        <v>1.6248543933291303E-2</v>
      </c>
      <c r="N25" s="77"/>
    </row>
    <row r="26" spans="1:14" x14ac:dyDescent="0.25">
      <c r="A26" s="1"/>
      <c r="B26" s="155" t="s">
        <v>98</v>
      </c>
      <c r="C26" s="156">
        <v>11899270</v>
      </c>
      <c r="D26" s="156">
        <v>12092366</v>
      </c>
      <c r="E26" s="156">
        <v>3494056</v>
      </c>
      <c r="F26" s="156">
        <v>4837580</v>
      </c>
      <c r="G26" s="156">
        <v>11708263</v>
      </c>
      <c r="H26" s="156">
        <v>12773275</v>
      </c>
      <c r="I26" s="157">
        <f>IFERROR(H26/G26-1,"-")</f>
        <v>9.0962425425530569E-2</v>
      </c>
      <c r="J26" s="158">
        <f t="shared" si="7"/>
        <v>2.6557155924232467</v>
      </c>
      <c r="K26" s="156">
        <f t="shared" si="8"/>
        <v>1065012</v>
      </c>
      <c r="L26" s="156">
        <f t="shared" si="9"/>
        <v>9279219</v>
      </c>
      <c r="M26" s="157">
        <f>H26/H$8</f>
        <v>0.37013339612493484</v>
      </c>
      <c r="N26" s="77"/>
    </row>
    <row r="27" spans="1:14" s="54" customFormat="1" x14ac:dyDescent="0.25">
      <c r="B27" s="160" t="s">
        <v>101</v>
      </c>
      <c r="C27" s="161">
        <v>5384111</v>
      </c>
      <c r="D27" s="161">
        <v>5650065</v>
      </c>
      <c r="E27" s="161">
        <v>1483938</v>
      </c>
      <c r="F27" s="161">
        <v>1575483</v>
      </c>
      <c r="G27" s="161">
        <v>5839663</v>
      </c>
      <c r="H27" s="161">
        <v>6456134</v>
      </c>
      <c r="I27" s="162">
        <f t="shared" ref="I27:I34" si="10">IFERROR(H27/G27-1,"-")</f>
        <v>0.10556619448759297</v>
      </c>
      <c r="J27" s="163">
        <f t="shared" si="7"/>
        <v>3.3506763759671898</v>
      </c>
      <c r="K27" s="161">
        <f t="shared" si="8"/>
        <v>616471</v>
      </c>
      <c r="L27" s="161">
        <f t="shared" si="9"/>
        <v>4972196</v>
      </c>
      <c r="M27" s="162">
        <f t="shared" ref="M27:M34" si="11">H27/H$8</f>
        <v>0.18708051014776242</v>
      </c>
      <c r="N27" s="164"/>
    </row>
    <row r="28" spans="1:14" s="54" customFormat="1" x14ac:dyDescent="0.25">
      <c r="B28" s="160" t="s">
        <v>104</v>
      </c>
      <c r="C28" s="161">
        <v>1974764</v>
      </c>
      <c r="D28" s="161">
        <v>1813831</v>
      </c>
      <c r="E28" s="161">
        <v>510569</v>
      </c>
      <c r="F28" s="161">
        <v>851193</v>
      </c>
      <c r="G28" s="161">
        <v>1420539</v>
      </c>
      <c r="H28" s="161">
        <v>1496214</v>
      </c>
      <c r="I28" s="162">
        <f t="shared" si="10"/>
        <v>5.3272032658026269E-2</v>
      </c>
      <c r="J28" s="163">
        <f t="shared" si="7"/>
        <v>1.9304834410236422</v>
      </c>
      <c r="K28" s="161">
        <f t="shared" si="8"/>
        <v>75675</v>
      </c>
      <c r="L28" s="161">
        <f t="shared" si="9"/>
        <v>985645</v>
      </c>
      <c r="M28" s="162">
        <f t="shared" si="11"/>
        <v>4.3356051533351724E-2</v>
      </c>
      <c r="N28" s="164"/>
    </row>
    <row r="29" spans="1:14" x14ac:dyDescent="0.25">
      <c r="A29" s="1"/>
      <c r="B29" s="160" t="s">
        <v>107</v>
      </c>
      <c r="C29" s="161">
        <v>402743</v>
      </c>
      <c r="D29" s="161">
        <v>428540</v>
      </c>
      <c r="E29" s="161">
        <v>173273</v>
      </c>
      <c r="F29" s="161">
        <v>321437</v>
      </c>
      <c r="G29" s="161">
        <v>466813</v>
      </c>
      <c r="H29" s="161">
        <v>535409</v>
      </c>
      <c r="I29" s="162">
        <f t="shared" si="10"/>
        <v>0.14694535070788528</v>
      </c>
      <c r="J29" s="163">
        <f t="shared" si="7"/>
        <v>2.089973625435007</v>
      </c>
      <c r="K29" s="161">
        <f t="shared" si="8"/>
        <v>68596</v>
      </c>
      <c r="L29" s="161">
        <f t="shared" si="9"/>
        <v>362136</v>
      </c>
      <c r="M29" s="162">
        <f t="shared" si="11"/>
        <v>1.5514639079316404E-2</v>
      </c>
      <c r="N29" s="77"/>
    </row>
    <row r="30" spans="1:14" x14ac:dyDescent="0.25">
      <c r="A30" s="1"/>
      <c r="B30" s="160" t="s">
        <v>114</v>
      </c>
      <c r="C30" s="161">
        <v>530274</v>
      </c>
      <c r="D30" s="161">
        <v>502164</v>
      </c>
      <c r="E30" s="161">
        <v>134940</v>
      </c>
      <c r="F30" s="161">
        <v>321774</v>
      </c>
      <c r="G30" s="161">
        <v>583899</v>
      </c>
      <c r="H30" s="161">
        <v>553235</v>
      </c>
      <c r="I30" s="162">
        <f t="shared" si="10"/>
        <v>-5.2515931693666196E-2</v>
      </c>
      <c r="J30" s="163">
        <f t="shared" si="7"/>
        <v>3.099859196680006</v>
      </c>
      <c r="K30" s="161">
        <f t="shared" si="8"/>
        <v>-30664</v>
      </c>
      <c r="L30" s="161">
        <f t="shared" si="9"/>
        <v>418295</v>
      </c>
      <c r="M30" s="162">
        <f t="shared" si="11"/>
        <v>1.6031186160571843E-2</v>
      </c>
      <c r="N30" s="77"/>
    </row>
    <row r="31" spans="1:14" x14ac:dyDescent="0.25">
      <c r="A31" s="1"/>
      <c r="B31" s="160" t="s">
        <v>110</v>
      </c>
      <c r="C31" s="161">
        <v>589767</v>
      </c>
      <c r="D31" s="161">
        <v>566275</v>
      </c>
      <c r="E31" s="161">
        <v>241515</v>
      </c>
      <c r="F31" s="161">
        <v>414396</v>
      </c>
      <c r="G31" s="161">
        <v>639629</v>
      </c>
      <c r="H31" s="161">
        <v>619738</v>
      </c>
      <c r="I31" s="162">
        <f t="shared" si="10"/>
        <v>-3.1097714456348902E-2</v>
      </c>
      <c r="J31" s="163">
        <f t="shared" si="7"/>
        <v>1.56604351696582</v>
      </c>
      <c r="K31" s="161">
        <f t="shared" si="8"/>
        <v>-19891</v>
      </c>
      <c r="L31" s="161">
        <f t="shared" si="9"/>
        <v>378223</v>
      </c>
      <c r="M31" s="162">
        <f t="shared" si="11"/>
        <v>1.7958255079270968E-2</v>
      </c>
      <c r="N31" s="77"/>
    </row>
    <row r="32" spans="1:14" x14ac:dyDescent="0.25">
      <c r="A32" s="1"/>
      <c r="B32" s="160" t="s">
        <v>119</v>
      </c>
      <c r="C32" s="161">
        <v>208902</v>
      </c>
      <c r="D32" s="161">
        <v>242464</v>
      </c>
      <c r="E32" s="161">
        <v>95128</v>
      </c>
      <c r="F32" s="161">
        <v>58069</v>
      </c>
      <c r="G32" s="161">
        <v>177706</v>
      </c>
      <c r="H32" s="161">
        <v>184473</v>
      </c>
      <c r="I32" s="162">
        <f t="shared" si="10"/>
        <v>3.8079749698940901E-2</v>
      </c>
      <c r="J32" s="163">
        <f t="shared" si="7"/>
        <v>0.93920822470776222</v>
      </c>
      <c r="K32" s="161">
        <f t="shared" si="8"/>
        <v>6767</v>
      </c>
      <c r="L32" s="161">
        <f t="shared" si="9"/>
        <v>89345</v>
      </c>
      <c r="M32" s="162">
        <f t="shared" si="11"/>
        <v>5.3455059867853084E-3</v>
      </c>
      <c r="N32" s="77"/>
    </row>
    <row r="33" spans="1:14" x14ac:dyDescent="0.25">
      <c r="A33" s="159" t="s">
        <v>135</v>
      </c>
      <c r="B33" s="160" t="s">
        <v>122</v>
      </c>
      <c r="C33" s="161">
        <v>290446</v>
      </c>
      <c r="D33" s="161">
        <v>276453</v>
      </c>
      <c r="E33" s="161">
        <v>106598</v>
      </c>
      <c r="F33" s="161">
        <v>43884</v>
      </c>
      <c r="G33" s="161">
        <v>147837</v>
      </c>
      <c r="H33" s="161">
        <v>187545</v>
      </c>
      <c r="I33" s="162">
        <f t="shared" si="10"/>
        <v>0.26859311268491659</v>
      </c>
      <c r="J33" s="163">
        <f t="shared" si="7"/>
        <v>0.75936696748531873</v>
      </c>
      <c r="K33" s="161">
        <f t="shared" si="8"/>
        <v>39708</v>
      </c>
      <c r="L33" s="161">
        <f t="shared" si="9"/>
        <v>80947</v>
      </c>
      <c r="M33" s="162">
        <f t="shared" si="11"/>
        <v>5.434523861441244E-3</v>
      </c>
      <c r="N33" s="77"/>
    </row>
    <row r="34" spans="1:14" x14ac:dyDescent="0.25">
      <c r="A34" s="165" t="s">
        <v>136</v>
      </c>
      <c r="B34" s="166" t="s">
        <v>136</v>
      </c>
      <c r="C34" s="167">
        <f t="shared" ref="C34" si="12">C26-SUM(C27:C33)</f>
        <v>2518263</v>
      </c>
      <c r="D34" s="167">
        <f t="shared" ref="D34:H34" si="13">D26-SUM(D27:D33)</f>
        <v>2612574</v>
      </c>
      <c r="E34" s="167">
        <f t="shared" si="13"/>
        <v>748095</v>
      </c>
      <c r="F34" s="167">
        <f t="shared" si="13"/>
        <v>1251344</v>
      </c>
      <c r="G34" s="167">
        <f t="shared" si="13"/>
        <v>2432177</v>
      </c>
      <c r="H34" s="167">
        <f t="shared" si="13"/>
        <v>2740527</v>
      </c>
      <c r="I34" s="168">
        <f t="shared" si="10"/>
        <v>0.12677942435932921</v>
      </c>
      <c r="J34" s="169">
        <f t="shared" si="7"/>
        <v>2.6633408858500593</v>
      </c>
      <c r="K34" s="167">
        <f>H34-G34</f>
        <v>308350</v>
      </c>
      <c r="L34" s="167">
        <f t="shared" si="9"/>
        <v>1992432</v>
      </c>
      <c r="M34" s="168">
        <f t="shared" si="11"/>
        <v>7.9412724276434921E-2</v>
      </c>
      <c r="N34" s="77"/>
    </row>
    <row r="35" spans="1:14" s="142" customFormat="1" x14ac:dyDescent="0.25">
      <c r="B35" s="151" t="s">
        <v>37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59</v>
      </c>
      <c r="C36" s="174">
        <v>10182826</v>
      </c>
      <c r="D36" s="174">
        <v>10093577</v>
      </c>
      <c r="E36" s="174">
        <v>2858440</v>
      </c>
      <c r="F36" s="174">
        <v>3367162</v>
      </c>
      <c r="G36" s="174">
        <v>8865243</v>
      </c>
      <c r="H36" s="174">
        <v>9739308</v>
      </c>
      <c r="I36" s="175">
        <f>IFERROR(H36/G36-1,"-")</f>
        <v>9.8594590131370285E-2</v>
      </c>
      <c r="J36" s="175">
        <f>IFERROR(H36/E36-1,"-")</f>
        <v>2.4072109262394874</v>
      </c>
      <c r="K36" s="174">
        <f>H36-G36</f>
        <v>874065</v>
      </c>
      <c r="L36" s="174">
        <f>H36-E36</f>
        <v>6880868</v>
      </c>
      <c r="M36" s="175">
        <f>H36/H$8</f>
        <v>0.28221761027980269</v>
      </c>
      <c r="N36" s="77"/>
    </row>
    <row r="37" spans="1:14" x14ac:dyDescent="0.25">
      <c r="A37" s="1" t="s">
        <v>87</v>
      </c>
      <c r="B37" s="155" t="s">
        <v>88</v>
      </c>
      <c r="C37" s="156">
        <v>676860</v>
      </c>
      <c r="D37" s="156">
        <v>614530</v>
      </c>
      <c r="E37" s="156">
        <v>241430</v>
      </c>
      <c r="F37" s="156">
        <v>350874</v>
      </c>
      <c r="G37" s="156">
        <v>513218</v>
      </c>
      <c r="H37" s="156">
        <v>576863</v>
      </c>
      <c r="I37" s="157">
        <f>IFERROR(H37/G37-1,"-")</f>
        <v>0.12401162858668235</v>
      </c>
      <c r="J37" s="158">
        <f t="shared" ref="J37:J48" si="14">IFERROR(H37/E37-1,"-")</f>
        <v>1.3893592345607422</v>
      </c>
      <c r="K37" s="156">
        <f t="shared" ref="K37:K47" si="15">H37-G37</f>
        <v>63645</v>
      </c>
      <c r="L37" s="156">
        <f t="shared" ref="L37:L48" si="16">H37-E37</f>
        <v>335433</v>
      </c>
      <c r="M37" s="157">
        <f>H37/H$8</f>
        <v>1.6715858798062228E-2</v>
      </c>
      <c r="N37" s="77"/>
    </row>
    <row r="38" spans="1:14" x14ac:dyDescent="0.25">
      <c r="A38" s="159" t="s">
        <v>94</v>
      </c>
      <c r="B38" s="160" t="s">
        <v>94</v>
      </c>
      <c r="C38" s="161">
        <v>205233</v>
      </c>
      <c r="D38" s="161">
        <v>210543</v>
      </c>
      <c r="E38" s="161">
        <v>92534</v>
      </c>
      <c r="F38" s="161">
        <v>131066</v>
      </c>
      <c r="G38" s="161">
        <v>155108</v>
      </c>
      <c r="H38" s="161">
        <v>218201</v>
      </c>
      <c r="I38" s="162">
        <f>IFERROR(H38/G38-1,"-")</f>
        <v>0.4067681873275395</v>
      </c>
      <c r="J38" s="163">
        <f t="shared" si="14"/>
        <v>1.3580629822551709</v>
      </c>
      <c r="K38" s="161">
        <f t="shared" si="15"/>
        <v>63093</v>
      </c>
      <c r="L38" s="161">
        <f t="shared" si="16"/>
        <v>125667</v>
      </c>
      <c r="M38" s="162">
        <f>H38/H$8</f>
        <v>6.3228480689452712E-3</v>
      </c>
      <c r="N38" s="77"/>
    </row>
    <row r="39" spans="1:14" x14ac:dyDescent="0.25">
      <c r="A39" s="159" t="s">
        <v>91</v>
      </c>
      <c r="B39" s="160" t="s">
        <v>91</v>
      </c>
      <c r="C39" s="161">
        <v>471627</v>
      </c>
      <c r="D39" s="161">
        <v>403987</v>
      </c>
      <c r="E39" s="161">
        <v>148896</v>
      </c>
      <c r="F39" s="161">
        <v>219808</v>
      </c>
      <c r="G39" s="161">
        <v>358110</v>
      </c>
      <c r="H39" s="161">
        <v>358662</v>
      </c>
      <c r="I39" s="162">
        <f>IFERROR(H39/G39-1,"-")</f>
        <v>1.5414258188823915E-3</v>
      </c>
      <c r="J39" s="163">
        <f t="shared" si="14"/>
        <v>1.4088088330109607</v>
      </c>
      <c r="K39" s="161">
        <f t="shared" si="15"/>
        <v>552</v>
      </c>
      <c r="L39" s="161">
        <f t="shared" si="16"/>
        <v>209766</v>
      </c>
      <c r="M39" s="162">
        <f>H39/H$8</f>
        <v>1.0393010729116955E-2</v>
      </c>
      <c r="N39" s="77"/>
    </row>
    <row r="40" spans="1:14" x14ac:dyDescent="0.25">
      <c r="A40" s="1"/>
      <c r="B40" s="155" t="s">
        <v>98</v>
      </c>
      <c r="C40" s="156">
        <v>9505966</v>
      </c>
      <c r="D40" s="156">
        <v>9479047</v>
      </c>
      <c r="E40" s="156">
        <v>2617010</v>
      </c>
      <c r="F40" s="156">
        <v>3016288</v>
      </c>
      <c r="G40" s="156">
        <v>8352025</v>
      </c>
      <c r="H40" s="156">
        <v>9162445</v>
      </c>
      <c r="I40" s="157">
        <f>IFERROR(H40/G40-1,"-")</f>
        <v>9.7032755529347758E-2</v>
      </c>
      <c r="J40" s="158">
        <f t="shared" si="14"/>
        <v>2.5011119560108672</v>
      </c>
      <c r="K40" s="156">
        <f t="shared" si="15"/>
        <v>810420</v>
      </c>
      <c r="L40" s="156">
        <f t="shared" si="16"/>
        <v>6545435</v>
      </c>
      <c r="M40" s="157">
        <f>H40/H$8</f>
        <v>0.26550175148174049</v>
      </c>
      <c r="N40" s="77"/>
    </row>
    <row r="41" spans="1:14" s="54" customFormat="1" x14ac:dyDescent="0.25">
      <c r="B41" s="160" t="s">
        <v>101</v>
      </c>
      <c r="C41" s="161">
        <v>4765036</v>
      </c>
      <c r="D41" s="161">
        <v>5094935</v>
      </c>
      <c r="E41" s="161">
        <v>1173619</v>
      </c>
      <c r="F41" s="161">
        <v>1066343</v>
      </c>
      <c r="G41" s="161">
        <v>4256430</v>
      </c>
      <c r="H41" s="161">
        <v>4628153</v>
      </c>
      <c r="I41" s="162">
        <f t="shared" ref="I41:I48" si="17">IFERROR(H41/G41-1,"-")</f>
        <v>8.7332106953479816E-2</v>
      </c>
      <c r="J41" s="163">
        <f t="shared" si="14"/>
        <v>2.9434884745390115</v>
      </c>
      <c r="K41" s="161">
        <f t="shared" si="15"/>
        <v>371723</v>
      </c>
      <c r="L41" s="161">
        <f t="shared" si="16"/>
        <v>3454534</v>
      </c>
      <c r="M41" s="162">
        <f t="shared" ref="M41:M48" si="18">H41/H$8</f>
        <v>0.13411078894612427</v>
      </c>
      <c r="N41" s="164"/>
    </row>
    <row r="42" spans="1:14" s="54" customFormat="1" x14ac:dyDescent="0.25">
      <c r="B42" s="160" t="s">
        <v>104</v>
      </c>
      <c r="C42" s="161">
        <v>637223</v>
      </c>
      <c r="D42" s="161">
        <v>470924</v>
      </c>
      <c r="E42" s="161">
        <v>139836</v>
      </c>
      <c r="F42" s="161">
        <v>174981</v>
      </c>
      <c r="G42" s="161">
        <v>311196</v>
      </c>
      <c r="H42" s="161">
        <v>358380</v>
      </c>
      <c r="I42" s="162">
        <f t="shared" si="17"/>
        <v>0.15162148613735393</v>
      </c>
      <c r="J42" s="163">
        <f t="shared" si="14"/>
        <v>1.5628593495237277</v>
      </c>
      <c r="K42" s="161">
        <f t="shared" si="15"/>
        <v>47184</v>
      </c>
      <c r="L42" s="161">
        <f t="shared" si="16"/>
        <v>218544</v>
      </c>
      <c r="M42" s="162">
        <f t="shared" si="18"/>
        <v>1.0384839166404399E-2</v>
      </c>
      <c r="N42" s="164"/>
    </row>
    <row r="43" spans="1:14" x14ac:dyDescent="0.25">
      <c r="A43" s="1"/>
      <c r="B43" s="160" t="s">
        <v>107</v>
      </c>
      <c r="C43" s="161">
        <v>179800</v>
      </c>
      <c r="D43" s="161">
        <v>178407</v>
      </c>
      <c r="E43" s="161">
        <v>67848</v>
      </c>
      <c r="F43" s="161">
        <v>127385</v>
      </c>
      <c r="G43" s="161">
        <v>198903</v>
      </c>
      <c r="H43" s="161">
        <v>247793</v>
      </c>
      <c r="I43" s="162">
        <f t="shared" si="17"/>
        <v>0.24579820314424627</v>
      </c>
      <c r="J43" s="163">
        <f t="shared" si="14"/>
        <v>2.6521783987737293</v>
      </c>
      <c r="K43" s="161">
        <f t="shared" si="15"/>
        <v>48890</v>
      </c>
      <c r="L43" s="161">
        <f t="shared" si="16"/>
        <v>179945</v>
      </c>
      <c r="M43" s="162">
        <f t="shared" si="18"/>
        <v>7.1803405646544043E-3</v>
      </c>
      <c r="N43" s="77"/>
    </row>
    <row r="44" spans="1:14" x14ac:dyDescent="0.25">
      <c r="A44" s="1"/>
      <c r="B44" s="160" t="s">
        <v>114</v>
      </c>
      <c r="C44" s="161">
        <v>472273</v>
      </c>
      <c r="D44" s="161">
        <v>451476</v>
      </c>
      <c r="E44" s="161">
        <v>124287</v>
      </c>
      <c r="F44" s="161">
        <v>239923</v>
      </c>
      <c r="G44" s="161">
        <v>477050</v>
      </c>
      <c r="H44" s="161">
        <v>501096</v>
      </c>
      <c r="I44" s="162">
        <f t="shared" si="17"/>
        <v>5.0405617859763163E-2</v>
      </c>
      <c r="J44" s="163">
        <f t="shared" si="14"/>
        <v>3.0317651886359798</v>
      </c>
      <c r="K44" s="161">
        <f t="shared" si="15"/>
        <v>24046</v>
      </c>
      <c r="L44" s="161">
        <f t="shared" si="16"/>
        <v>376809</v>
      </c>
      <c r="M44" s="162">
        <f t="shared" si="18"/>
        <v>1.4520345351103798E-2</v>
      </c>
      <c r="N44" s="77"/>
    </row>
    <row r="45" spans="1:14" x14ac:dyDescent="0.25">
      <c r="A45" s="1"/>
      <c r="B45" s="160" t="s">
        <v>110</v>
      </c>
      <c r="C45" s="161">
        <v>354256</v>
      </c>
      <c r="D45" s="161">
        <v>353625</v>
      </c>
      <c r="E45" s="161">
        <v>131712</v>
      </c>
      <c r="F45" s="161">
        <v>184201</v>
      </c>
      <c r="G45" s="161">
        <v>318686</v>
      </c>
      <c r="H45" s="161">
        <v>374932</v>
      </c>
      <c r="I45" s="162">
        <f t="shared" si="17"/>
        <v>0.17649347633720969</v>
      </c>
      <c r="J45" s="163">
        <f t="shared" si="14"/>
        <v>1.846604713313897</v>
      </c>
      <c r="K45" s="161">
        <f t="shared" si="15"/>
        <v>56246</v>
      </c>
      <c r="L45" s="161">
        <f t="shared" si="16"/>
        <v>243220</v>
      </c>
      <c r="M45" s="162">
        <f t="shared" si="18"/>
        <v>1.0864469329589637E-2</v>
      </c>
      <c r="N45" s="77"/>
    </row>
    <row r="46" spans="1:14" x14ac:dyDescent="0.25">
      <c r="A46" s="1"/>
      <c r="B46" s="160" t="s">
        <v>119</v>
      </c>
      <c r="C46" s="161">
        <v>243705</v>
      </c>
      <c r="D46" s="161">
        <v>227686</v>
      </c>
      <c r="E46" s="161">
        <v>86739</v>
      </c>
      <c r="F46" s="161">
        <v>81833</v>
      </c>
      <c r="G46" s="161">
        <v>185692</v>
      </c>
      <c r="H46" s="161">
        <v>188339</v>
      </c>
      <c r="I46" s="162">
        <f t="shared" si="17"/>
        <v>1.4254787497576693E-2</v>
      </c>
      <c r="J46" s="163">
        <f t="shared" si="14"/>
        <v>1.1713300822006247</v>
      </c>
      <c r="K46" s="161">
        <f t="shared" si="15"/>
        <v>2647</v>
      </c>
      <c r="L46" s="161">
        <f t="shared" si="16"/>
        <v>101600</v>
      </c>
      <c r="M46" s="162">
        <f t="shared" si="18"/>
        <v>5.4575317365964564E-3</v>
      </c>
      <c r="N46" s="77"/>
    </row>
    <row r="47" spans="1:14" x14ac:dyDescent="0.25">
      <c r="A47" s="159" t="s">
        <v>135</v>
      </c>
      <c r="B47" s="160" t="s">
        <v>122</v>
      </c>
      <c r="C47" s="161">
        <v>418610</v>
      </c>
      <c r="D47" s="161">
        <v>366669</v>
      </c>
      <c r="E47" s="161">
        <v>150036</v>
      </c>
      <c r="F47" s="161">
        <v>88248</v>
      </c>
      <c r="G47" s="161">
        <v>188228</v>
      </c>
      <c r="H47" s="161">
        <v>224522</v>
      </c>
      <c r="I47" s="162">
        <f t="shared" si="17"/>
        <v>0.19281934674968659</v>
      </c>
      <c r="J47" s="163">
        <f t="shared" si="14"/>
        <v>0.49645418432909438</v>
      </c>
      <c r="K47" s="161">
        <f t="shared" si="15"/>
        <v>36294</v>
      </c>
      <c r="L47" s="161">
        <f t="shared" si="16"/>
        <v>74486</v>
      </c>
      <c r="M47" s="162">
        <f t="shared" si="18"/>
        <v>6.5060127778320456E-3</v>
      </c>
      <c r="N47" s="77"/>
    </row>
    <row r="48" spans="1:14" x14ac:dyDescent="0.25">
      <c r="A48" s="165" t="s">
        <v>136</v>
      </c>
      <c r="B48" s="166" t="s">
        <v>136</v>
      </c>
      <c r="C48" s="167">
        <f t="shared" ref="C48:H48" si="19">C40-SUM(C41:C47)</f>
        <v>2435063</v>
      </c>
      <c r="D48" s="167">
        <f t="shared" si="19"/>
        <v>2335325</v>
      </c>
      <c r="E48" s="167">
        <f t="shared" si="19"/>
        <v>742933</v>
      </c>
      <c r="F48" s="167">
        <f t="shared" si="19"/>
        <v>1053374</v>
      </c>
      <c r="G48" s="167">
        <f t="shared" si="19"/>
        <v>2415840</v>
      </c>
      <c r="H48" s="167">
        <f t="shared" si="19"/>
        <v>2639230</v>
      </c>
      <c r="I48" s="168">
        <f t="shared" si="17"/>
        <v>9.2468872110735845E-2</v>
      </c>
      <c r="J48" s="169">
        <f t="shared" si="14"/>
        <v>2.5524468559075988</v>
      </c>
      <c r="K48" s="167">
        <f>H48-G48</f>
        <v>223390</v>
      </c>
      <c r="L48" s="167">
        <f t="shared" si="16"/>
        <v>1896297</v>
      </c>
      <c r="M48" s="168">
        <f t="shared" si="18"/>
        <v>7.6477423609435463E-2</v>
      </c>
      <c r="N48" s="77"/>
    </row>
    <row r="49" spans="1:14" s="142" customFormat="1" x14ac:dyDescent="0.25">
      <c r="B49" s="151" t="s">
        <v>38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59</v>
      </c>
      <c r="C50" s="174">
        <v>241605</v>
      </c>
      <c r="D50" s="174">
        <v>234787</v>
      </c>
      <c r="E50" s="174">
        <v>65275</v>
      </c>
      <c r="F50" s="174">
        <v>98762</v>
      </c>
      <c r="G50" s="174">
        <v>168339</v>
      </c>
      <c r="H50" s="174">
        <v>182035</v>
      </c>
      <c r="I50" s="175">
        <f>IFERROR(H50/G50-1,"-")</f>
        <v>8.1359637398344953E-2</v>
      </c>
      <c r="J50" s="175">
        <f>IFERROR(H50/E50-1,"-")</f>
        <v>1.788739946380697</v>
      </c>
      <c r="K50" s="174">
        <f>H50-G50</f>
        <v>13696</v>
      </c>
      <c r="L50" s="174">
        <f>H50-E50</f>
        <v>116760</v>
      </c>
      <c r="M50" s="175">
        <f>H50/H$8</f>
        <v>5.274859639646255E-3</v>
      </c>
      <c r="N50" s="77"/>
    </row>
    <row r="51" spans="1:14" x14ac:dyDescent="0.25">
      <c r="A51" s="1" t="s">
        <v>87</v>
      </c>
      <c r="B51" s="155" t="s">
        <v>88</v>
      </c>
      <c r="C51" s="156">
        <v>33536</v>
      </c>
      <c r="D51" s="156">
        <v>30969</v>
      </c>
      <c r="E51" s="156">
        <v>6950</v>
      </c>
      <c r="F51" s="156">
        <v>17286</v>
      </c>
      <c r="G51" s="156">
        <v>21218</v>
      </c>
      <c r="H51" s="156">
        <v>40235</v>
      </c>
      <c r="I51" s="157">
        <f>IFERROR(H51/G51-1,"-")</f>
        <v>0.89626732019983035</v>
      </c>
      <c r="J51" s="158">
        <f t="shared" ref="J51:J62" si="20">IFERROR(H51/E51-1,"-")</f>
        <v>4.7892086330935255</v>
      </c>
      <c r="K51" s="156">
        <f t="shared" ref="K51:K61" si="21">H51-G51</f>
        <v>19017</v>
      </c>
      <c r="L51" s="156">
        <f t="shared" ref="L51:L62" si="22">H51-E51</f>
        <v>33285</v>
      </c>
      <c r="M51" s="157">
        <f>H51/H$8</f>
        <v>1.1658965451762961E-3</v>
      </c>
      <c r="N51" s="77"/>
    </row>
    <row r="52" spans="1:14" x14ac:dyDescent="0.25">
      <c r="A52" s="159" t="s">
        <v>94</v>
      </c>
      <c r="B52" s="160" t="s">
        <v>94</v>
      </c>
      <c r="C52" s="161">
        <v>18429</v>
      </c>
      <c r="D52" s="161">
        <v>12961</v>
      </c>
      <c r="E52" s="161">
        <v>5003</v>
      </c>
      <c r="F52" s="161">
        <v>6990</v>
      </c>
      <c r="G52" s="161">
        <v>6990</v>
      </c>
      <c r="H52" s="161">
        <v>25164</v>
      </c>
      <c r="I52" s="162">
        <f>IFERROR(H52/G52-1,"-")</f>
        <v>2.6</v>
      </c>
      <c r="J52" s="163">
        <f t="shared" si="20"/>
        <v>4.0297821307215669</v>
      </c>
      <c r="K52" s="161">
        <f t="shared" si="21"/>
        <v>18174</v>
      </c>
      <c r="L52" s="161">
        <f t="shared" si="22"/>
        <v>20161</v>
      </c>
      <c r="M52" s="162">
        <f>H52/H$8</f>
        <v>7.2918157481835011E-4</v>
      </c>
      <c r="N52" s="77"/>
    </row>
    <row r="53" spans="1:14" x14ac:dyDescent="0.25">
      <c r="A53" s="159" t="s">
        <v>91</v>
      </c>
      <c r="B53" s="160" t="s">
        <v>91</v>
      </c>
      <c r="C53" s="161">
        <v>15107</v>
      </c>
      <c r="D53" s="161">
        <v>18008</v>
      </c>
      <c r="E53" s="161">
        <v>1947</v>
      </c>
      <c r="F53" s="161">
        <v>10296</v>
      </c>
      <c r="G53" s="161">
        <v>14228</v>
      </c>
      <c r="H53" s="161">
        <v>15071</v>
      </c>
      <c r="I53" s="162">
        <f>IFERROR(H53/G53-1,"-")</f>
        <v>5.924936744447562E-2</v>
      </c>
      <c r="J53" s="163">
        <f t="shared" si="20"/>
        <v>6.740626605033385</v>
      </c>
      <c r="K53" s="161">
        <f t="shared" si="21"/>
        <v>843</v>
      </c>
      <c r="L53" s="161">
        <f t="shared" si="22"/>
        <v>13124</v>
      </c>
      <c r="M53" s="162">
        <f>H53/H$8</f>
        <v>4.3671497035794601E-4</v>
      </c>
      <c r="N53" s="77"/>
    </row>
    <row r="54" spans="1:14" x14ac:dyDescent="0.25">
      <c r="A54" s="1"/>
      <c r="B54" s="155" t="s">
        <v>98</v>
      </c>
      <c r="C54" s="156">
        <v>208069</v>
      </c>
      <c r="D54" s="156">
        <v>203818</v>
      </c>
      <c r="E54" s="156">
        <v>58325</v>
      </c>
      <c r="F54" s="156">
        <v>81476</v>
      </c>
      <c r="G54" s="156">
        <v>147121</v>
      </c>
      <c r="H54" s="156">
        <v>141800</v>
      </c>
      <c r="I54" s="157">
        <f>IFERROR(H54/G54-1,"-")</f>
        <v>-3.6167508377457969E-2</v>
      </c>
      <c r="J54" s="158">
        <f t="shared" si="20"/>
        <v>1.4312044577796827</v>
      </c>
      <c r="K54" s="156">
        <f t="shared" si="21"/>
        <v>-5321</v>
      </c>
      <c r="L54" s="156">
        <f t="shared" si="22"/>
        <v>83475</v>
      </c>
      <c r="M54" s="157">
        <f>H54/H$8</f>
        <v>4.108963094469959E-3</v>
      </c>
      <c r="N54" s="77"/>
    </row>
    <row r="55" spans="1:14" s="54" customFormat="1" x14ac:dyDescent="0.25">
      <c r="B55" s="160" t="s">
        <v>101</v>
      </c>
      <c r="C55" s="161">
        <v>68012</v>
      </c>
      <c r="D55" s="161">
        <v>67733</v>
      </c>
      <c r="E55" s="161">
        <v>19771</v>
      </c>
      <c r="F55" s="161">
        <v>20693</v>
      </c>
      <c r="G55" s="161">
        <v>65122</v>
      </c>
      <c r="H55" s="161">
        <v>55484</v>
      </c>
      <c r="I55" s="162">
        <f t="shared" ref="I55:I62" si="23">IFERROR(H55/G55-1,"-")</f>
        <v>-0.14799914007555048</v>
      </c>
      <c r="J55" s="163">
        <f t="shared" si="20"/>
        <v>1.806332507207526</v>
      </c>
      <c r="K55" s="161">
        <f t="shared" si="21"/>
        <v>-9638</v>
      </c>
      <c r="L55" s="161">
        <f t="shared" si="22"/>
        <v>35713</v>
      </c>
      <c r="M55" s="162">
        <f t="shared" ref="M55:M62" si="24">H55/H$8</f>
        <v>1.6077694522818842E-3</v>
      </c>
      <c r="N55" s="164"/>
    </row>
    <row r="56" spans="1:14" s="54" customFormat="1" x14ac:dyDescent="0.25">
      <c r="B56" s="160" t="s">
        <v>104</v>
      </c>
      <c r="C56" s="161">
        <v>80523</v>
      </c>
      <c r="D56" s="161">
        <v>69940</v>
      </c>
      <c r="E56" s="161">
        <v>18669</v>
      </c>
      <c r="F56" s="161">
        <v>31230</v>
      </c>
      <c r="G56" s="161">
        <v>34084</v>
      </c>
      <c r="H56" s="161">
        <v>34465</v>
      </c>
      <c r="I56" s="162">
        <f t="shared" si="23"/>
        <v>1.117826546180023E-2</v>
      </c>
      <c r="J56" s="163">
        <f t="shared" si="20"/>
        <v>0.84610852214901699</v>
      </c>
      <c r="K56" s="161">
        <f t="shared" si="21"/>
        <v>381</v>
      </c>
      <c r="L56" s="161">
        <f t="shared" si="22"/>
        <v>15796</v>
      </c>
      <c r="M56" s="162">
        <f t="shared" si="24"/>
        <v>9.9869825846902061E-4</v>
      </c>
      <c r="N56" s="164"/>
    </row>
    <row r="57" spans="1:14" x14ac:dyDescent="0.25">
      <c r="A57" s="1"/>
      <c r="B57" s="160" t="s">
        <v>107</v>
      </c>
      <c r="C57" s="161">
        <v>4813</v>
      </c>
      <c r="D57" s="161">
        <v>6792</v>
      </c>
      <c r="E57" s="161">
        <v>1519</v>
      </c>
      <c r="F57" s="161">
        <v>3873</v>
      </c>
      <c r="G57" s="161">
        <v>6397</v>
      </c>
      <c r="H57" s="161">
        <v>6784</v>
      </c>
      <c r="I57" s="162">
        <f t="shared" si="23"/>
        <v>6.0497108019384127E-2</v>
      </c>
      <c r="J57" s="163">
        <f t="shared" si="20"/>
        <v>3.4660961158657013</v>
      </c>
      <c r="K57" s="161">
        <f t="shared" si="21"/>
        <v>387</v>
      </c>
      <c r="L57" s="161">
        <f t="shared" si="22"/>
        <v>5265</v>
      </c>
      <c r="M57" s="162">
        <f t="shared" si="24"/>
        <v>1.9658113986519181E-4</v>
      </c>
      <c r="N57" s="77"/>
    </row>
    <row r="58" spans="1:14" x14ac:dyDescent="0.25">
      <c r="A58" s="1"/>
      <c r="B58" s="160" t="s">
        <v>114</v>
      </c>
      <c r="C58" s="161">
        <v>3199</v>
      </c>
      <c r="D58" s="161">
        <v>3713</v>
      </c>
      <c r="E58" s="161">
        <v>1082</v>
      </c>
      <c r="F58" s="161">
        <v>2191</v>
      </c>
      <c r="G58" s="161">
        <v>3053</v>
      </c>
      <c r="H58" s="161">
        <v>2811</v>
      </c>
      <c r="I58" s="162">
        <f t="shared" si="23"/>
        <v>-7.9266295447101176E-2</v>
      </c>
      <c r="J58" s="163">
        <f t="shared" si="20"/>
        <v>1.5979667282809613</v>
      </c>
      <c r="K58" s="161">
        <f t="shared" si="21"/>
        <v>-242</v>
      </c>
      <c r="L58" s="161">
        <f t="shared" si="22"/>
        <v>1729</v>
      </c>
      <c r="M58" s="162">
        <f t="shared" si="24"/>
        <v>8.1454832570910106E-5</v>
      </c>
      <c r="N58" s="77"/>
    </row>
    <row r="59" spans="1:14" x14ac:dyDescent="0.25">
      <c r="A59" s="1"/>
      <c r="B59" s="160" t="s">
        <v>110</v>
      </c>
      <c r="C59" s="161">
        <v>3208</v>
      </c>
      <c r="D59" s="161">
        <v>4285</v>
      </c>
      <c r="E59" s="161">
        <v>1095</v>
      </c>
      <c r="F59" s="161">
        <v>1459</v>
      </c>
      <c r="G59" s="161">
        <v>2254</v>
      </c>
      <c r="H59" s="161">
        <v>2628</v>
      </c>
      <c r="I59" s="162">
        <f t="shared" si="23"/>
        <v>0.16592724046140206</v>
      </c>
      <c r="J59" s="163">
        <f t="shared" si="20"/>
        <v>1.4</v>
      </c>
      <c r="K59" s="161">
        <f t="shared" si="21"/>
        <v>374</v>
      </c>
      <c r="L59" s="161">
        <f t="shared" si="22"/>
        <v>1533</v>
      </c>
      <c r="M59" s="162">
        <f t="shared" si="24"/>
        <v>7.6152009959570182E-5</v>
      </c>
      <c r="N59" s="77"/>
    </row>
    <row r="60" spans="1:14" x14ac:dyDescent="0.25">
      <c r="A60" s="1"/>
      <c r="B60" s="160" t="s">
        <v>119</v>
      </c>
      <c r="C60" s="161">
        <v>1979</v>
      </c>
      <c r="D60" s="161">
        <v>1783</v>
      </c>
      <c r="E60" s="161">
        <v>713</v>
      </c>
      <c r="F60" s="161">
        <v>445</v>
      </c>
      <c r="G60" s="161">
        <v>554</v>
      </c>
      <c r="H60" s="161">
        <v>804</v>
      </c>
      <c r="I60" s="162">
        <f t="shared" si="23"/>
        <v>0.45126353790613716</v>
      </c>
      <c r="J60" s="163">
        <f t="shared" si="20"/>
        <v>0.12762973352033669</v>
      </c>
      <c r="K60" s="161">
        <f t="shared" si="21"/>
        <v>250</v>
      </c>
      <c r="L60" s="161">
        <f t="shared" si="22"/>
        <v>91</v>
      </c>
      <c r="M60" s="162">
        <f t="shared" si="24"/>
        <v>2.3297646882608227E-5</v>
      </c>
      <c r="N60" s="77"/>
    </row>
    <row r="61" spans="1:14" x14ac:dyDescent="0.25">
      <c r="A61" s="159" t="s">
        <v>135</v>
      </c>
      <c r="B61" s="160" t="s">
        <v>122</v>
      </c>
      <c r="C61" s="161">
        <v>2762</v>
      </c>
      <c r="D61" s="161">
        <v>3475</v>
      </c>
      <c r="E61" s="161">
        <v>1531</v>
      </c>
      <c r="F61" s="161">
        <v>432</v>
      </c>
      <c r="G61" s="161">
        <v>418</v>
      </c>
      <c r="H61" s="161">
        <v>635</v>
      </c>
      <c r="I61" s="162">
        <f t="shared" si="23"/>
        <v>0.51913875598086134</v>
      </c>
      <c r="J61" s="163">
        <f t="shared" si="20"/>
        <v>-0.58523840627041146</v>
      </c>
      <c r="K61" s="161">
        <f t="shared" si="21"/>
        <v>217</v>
      </c>
      <c r="L61" s="161">
        <f t="shared" si="22"/>
        <v>-896</v>
      </c>
      <c r="M61" s="162">
        <f t="shared" si="24"/>
        <v>1.8400504689622169E-5</v>
      </c>
      <c r="N61" s="77"/>
    </row>
    <row r="62" spans="1:14" x14ac:dyDescent="0.25">
      <c r="A62" s="165" t="s">
        <v>136</v>
      </c>
      <c r="B62" s="166" t="s">
        <v>136</v>
      </c>
      <c r="C62" s="167">
        <f t="shared" ref="C62:H62" si="25">C54-SUM(C55:C61)</f>
        <v>43573</v>
      </c>
      <c r="D62" s="167">
        <f t="shared" si="25"/>
        <v>46097</v>
      </c>
      <c r="E62" s="167">
        <f t="shared" si="25"/>
        <v>13945</v>
      </c>
      <c r="F62" s="167">
        <f t="shared" si="25"/>
        <v>21153</v>
      </c>
      <c r="G62" s="167">
        <f t="shared" si="25"/>
        <v>35239</v>
      </c>
      <c r="H62" s="167">
        <f t="shared" si="25"/>
        <v>38189</v>
      </c>
      <c r="I62" s="168">
        <f t="shared" si="23"/>
        <v>8.3714066800987474E-2</v>
      </c>
      <c r="J62" s="169">
        <f t="shared" si="20"/>
        <v>1.7385442811043386</v>
      </c>
      <c r="K62" s="167">
        <f>H62-G62</f>
        <v>2950</v>
      </c>
      <c r="L62" s="167">
        <f t="shared" si="22"/>
        <v>24244</v>
      </c>
      <c r="M62" s="168">
        <f t="shared" si="24"/>
        <v>1.1066092497511513E-3</v>
      </c>
      <c r="N62" s="77"/>
    </row>
    <row r="63" spans="1:14" s="142" customFormat="1" x14ac:dyDescent="0.25">
      <c r="B63" s="151" t="s">
        <v>39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59</v>
      </c>
      <c r="C64" s="174">
        <v>886765</v>
      </c>
      <c r="D64" s="174">
        <v>834528</v>
      </c>
      <c r="E64" s="174">
        <v>295880</v>
      </c>
      <c r="F64" s="174">
        <v>419370</v>
      </c>
      <c r="G64" s="174">
        <v>1014697</v>
      </c>
      <c r="H64" s="174">
        <v>1034949</v>
      </c>
      <c r="I64" s="175">
        <f>IFERROR(H64/G64-1,"-")</f>
        <v>1.9958667464277546E-2</v>
      </c>
      <c r="J64" s="175">
        <f>IFERROR(H64/E64-1,"-")</f>
        <v>2.4978673786670273</v>
      </c>
      <c r="K64" s="174">
        <f>H64-G64</f>
        <v>20252</v>
      </c>
      <c r="L64" s="174">
        <f>H64-E64</f>
        <v>739069</v>
      </c>
      <c r="M64" s="175">
        <f>H64/H$8</f>
        <v>2.9989895949637441E-2</v>
      </c>
      <c r="N64" s="77"/>
    </row>
    <row r="65" spans="1:14" x14ac:dyDescent="0.25">
      <c r="A65" s="1" t="s">
        <v>87</v>
      </c>
      <c r="B65" s="155" t="s">
        <v>88</v>
      </c>
      <c r="C65" s="156">
        <v>145700</v>
      </c>
      <c r="D65" s="156">
        <v>158439</v>
      </c>
      <c r="E65" s="156">
        <v>84704</v>
      </c>
      <c r="F65" s="156">
        <v>83752</v>
      </c>
      <c r="G65" s="156">
        <v>119256</v>
      </c>
      <c r="H65" s="156">
        <v>173467</v>
      </c>
      <c r="I65" s="157">
        <f>IFERROR(H65/G65-1,"-")</f>
        <v>0.45457670892869118</v>
      </c>
      <c r="J65" s="158">
        <f t="shared" ref="J65:J76" si="26">IFERROR(H65/E65-1,"-")</f>
        <v>1.047919814884775</v>
      </c>
      <c r="K65" s="156">
        <f t="shared" ref="K65:K75" si="27">H65-G65</f>
        <v>54211</v>
      </c>
      <c r="L65" s="156">
        <f t="shared" ref="L65:L76" si="28">H65-E65</f>
        <v>88763</v>
      </c>
      <c r="M65" s="157">
        <f>H65/H$8</f>
        <v>5.0265832236136834E-3</v>
      </c>
      <c r="N65" s="77"/>
    </row>
    <row r="66" spans="1:14" x14ac:dyDescent="0.25">
      <c r="A66" s="159" t="s">
        <v>94</v>
      </c>
      <c r="B66" s="160" t="s">
        <v>94</v>
      </c>
      <c r="C66" s="161">
        <v>69901</v>
      </c>
      <c r="D66" s="161">
        <v>67992</v>
      </c>
      <c r="E66" s="161">
        <v>23458</v>
      </c>
      <c r="F66" s="161">
        <v>59324</v>
      </c>
      <c r="G66" s="161">
        <v>72718</v>
      </c>
      <c r="H66" s="161">
        <v>91538</v>
      </c>
      <c r="I66" s="162">
        <f>IFERROR(H66/G66-1,"-")</f>
        <v>0.25880799801974752</v>
      </c>
      <c r="J66" s="163">
        <f t="shared" si="26"/>
        <v>2.9022082018927446</v>
      </c>
      <c r="K66" s="161">
        <f t="shared" si="27"/>
        <v>18820</v>
      </c>
      <c r="L66" s="161">
        <f t="shared" si="28"/>
        <v>68080</v>
      </c>
      <c r="M66" s="162">
        <f>H66/H$8</f>
        <v>2.6525124382340698E-3</v>
      </c>
      <c r="N66" s="77"/>
    </row>
    <row r="67" spans="1:14" x14ac:dyDescent="0.25">
      <c r="A67" s="159" t="s">
        <v>91</v>
      </c>
      <c r="B67" s="160" t="s">
        <v>91</v>
      </c>
      <c r="C67" s="161">
        <v>75799</v>
      </c>
      <c r="D67" s="161">
        <v>90447</v>
      </c>
      <c r="E67" s="161">
        <v>61246</v>
      </c>
      <c r="F67" s="161">
        <v>24428</v>
      </c>
      <c r="G67" s="161">
        <v>46538</v>
      </c>
      <c r="H67" s="161">
        <v>81929</v>
      </c>
      <c r="I67" s="162">
        <f>IFERROR(H67/G67-1,"-")</f>
        <v>0.76047531049894701</v>
      </c>
      <c r="J67" s="163">
        <f t="shared" si="26"/>
        <v>0.33770368677138096</v>
      </c>
      <c r="K67" s="161">
        <f t="shared" si="27"/>
        <v>35391</v>
      </c>
      <c r="L67" s="161">
        <f t="shared" si="28"/>
        <v>20683</v>
      </c>
      <c r="M67" s="162">
        <f>H67/H$8</f>
        <v>2.374070785379614E-3</v>
      </c>
      <c r="N67" s="77"/>
    </row>
    <row r="68" spans="1:14" x14ac:dyDescent="0.25">
      <c r="A68" s="1"/>
      <c r="B68" s="155" t="s">
        <v>98</v>
      </c>
      <c r="C68" s="156">
        <v>741065</v>
      </c>
      <c r="D68" s="156">
        <v>676089</v>
      </c>
      <c r="E68" s="156">
        <v>211176</v>
      </c>
      <c r="F68" s="156">
        <v>335618</v>
      </c>
      <c r="G68" s="156">
        <v>895441</v>
      </c>
      <c r="H68" s="156">
        <v>861482</v>
      </c>
      <c r="I68" s="157">
        <f>IFERROR(H68/G68-1,"-")</f>
        <v>-3.792433002286022E-2</v>
      </c>
      <c r="J68" s="158">
        <f t="shared" si="26"/>
        <v>3.0794503163238245</v>
      </c>
      <c r="K68" s="156">
        <f t="shared" si="27"/>
        <v>-33959</v>
      </c>
      <c r="L68" s="156">
        <f t="shared" si="28"/>
        <v>650306</v>
      </c>
      <c r="M68" s="157">
        <f>H68/H$8</f>
        <v>2.496331272602376E-2</v>
      </c>
      <c r="N68" s="77"/>
    </row>
    <row r="69" spans="1:14" s="54" customFormat="1" x14ac:dyDescent="0.25">
      <c r="B69" s="160" t="s">
        <v>101</v>
      </c>
      <c r="C69" s="161">
        <v>336435</v>
      </c>
      <c r="D69" s="161">
        <v>286315</v>
      </c>
      <c r="E69" s="161">
        <v>94120</v>
      </c>
      <c r="F69" s="161">
        <v>85414</v>
      </c>
      <c r="G69" s="161">
        <v>399420</v>
      </c>
      <c r="H69" s="161">
        <v>324780</v>
      </c>
      <c r="I69" s="162">
        <f t="shared" ref="I69:I76" si="29">IFERROR(H69/G69-1,"-")</f>
        <v>-0.18687096289619953</v>
      </c>
      <c r="J69" s="163">
        <f t="shared" si="26"/>
        <v>2.4507012324691884</v>
      </c>
      <c r="K69" s="161">
        <f t="shared" si="27"/>
        <v>-74640</v>
      </c>
      <c r="L69" s="161">
        <f t="shared" si="28"/>
        <v>230660</v>
      </c>
      <c r="M69" s="162">
        <f t="shared" ref="M69:M76" si="30">H69/H$8</f>
        <v>9.4112061623550999E-3</v>
      </c>
      <c r="N69" s="164"/>
    </row>
    <row r="70" spans="1:14" s="54" customFormat="1" x14ac:dyDescent="0.25">
      <c r="B70" s="160" t="s">
        <v>104</v>
      </c>
      <c r="C70" s="161">
        <v>118837</v>
      </c>
      <c r="D70" s="161">
        <v>94492</v>
      </c>
      <c r="E70" s="161">
        <v>27344</v>
      </c>
      <c r="F70" s="161">
        <v>36140</v>
      </c>
      <c r="G70" s="161">
        <v>56705</v>
      </c>
      <c r="H70" s="161">
        <v>85292</v>
      </c>
      <c r="I70" s="162">
        <f t="shared" si="29"/>
        <v>0.50413543779208192</v>
      </c>
      <c r="J70" s="163">
        <f t="shared" si="26"/>
        <v>2.1192217671152722</v>
      </c>
      <c r="K70" s="161">
        <f t="shared" si="27"/>
        <v>28587</v>
      </c>
      <c r="L70" s="161">
        <f t="shared" si="28"/>
        <v>57948</v>
      </c>
      <c r="M70" s="162">
        <f t="shared" si="30"/>
        <v>2.4715210173027625E-3</v>
      </c>
      <c r="N70" s="164"/>
    </row>
    <row r="71" spans="1:14" x14ac:dyDescent="0.25">
      <c r="A71" s="1"/>
      <c r="B71" s="160" t="s">
        <v>107</v>
      </c>
      <c r="C71" s="161">
        <v>45738</v>
      </c>
      <c r="D71" s="161">
        <v>75234</v>
      </c>
      <c r="E71" s="161">
        <v>21566</v>
      </c>
      <c r="F71" s="161">
        <v>44372</v>
      </c>
      <c r="G71" s="161">
        <v>126795</v>
      </c>
      <c r="H71" s="161">
        <v>108706</v>
      </c>
      <c r="I71" s="162">
        <f t="shared" si="29"/>
        <v>-0.14266335423321108</v>
      </c>
      <c r="J71" s="163">
        <f t="shared" si="26"/>
        <v>4.0406194936474078</v>
      </c>
      <c r="K71" s="161">
        <f t="shared" si="27"/>
        <v>-18089</v>
      </c>
      <c r="L71" s="161">
        <f t="shared" si="28"/>
        <v>87140</v>
      </c>
      <c r="M71" s="162">
        <f t="shared" si="30"/>
        <v>3.1499925398268784E-3</v>
      </c>
      <c r="N71" s="77"/>
    </row>
    <row r="72" spans="1:14" x14ac:dyDescent="0.25">
      <c r="A72" s="1"/>
      <c r="B72" s="160" t="s">
        <v>114</v>
      </c>
      <c r="C72" s="161">
        <v>18146</v>
      </c>
      <c r="D72" s="161">
        <v>11792</v>
      </c>
      <c r="E72" s="161">
        <v>3914</v>
      </c>
      <c r="F72" s="161">
        <v>28426</v>
      </c>
      <c r="G72" s="161">
        <v>25157</v>
      </c>
      <c r="H72" s="161">
        <v>26613</v>
      </c>
      <c r="I72" s="162">
        <f t="shared" si="29"/>
        <v>5.7876535357952008E-2</v>
      </c>
      <c r="J72" s="163">
        <f t="shared" si="26"/>
        <v>5.7994379151762905</v>
      </c>
      <c r="K72" s="161">
        <f t="shared" si="27"/>
        <v>1456</v>
      </c>
      <c r="L72" s="161">
        <f t="shared" si="28"/>
        <v>22699</v>
      </c>
      <c r="M72" s="162">
        <f t="shared" si="30"/>
        <v>7.7116949811797605E-4</v>
      </c>
      <c r="N72" s="77"/>
    </row>
    <row r="73" spans="1:14" x14ac:dyDescent="0.25">
      <c r="A73" s="1"/>
      <c r="B73" s="160" t="s">
        <v>110</v>
      </c>
      <c r="C73" s="161">
        <v>19067</v>
      </c>
      <c r="D73" s="161">
        <v>17507</v>
      </c>
      <c r="E73" s="161">
        <v>8571</v>
      </c>
      <c r="F73" s="161">
        <v>16869</v>
      </c>
      <c r="G73" s="161">
        <v>22926</v>
      </c>
      <c r="H73" s="161">
        <v>17467</v>
      </c>
      <c r="I73" s="162">
        <f t="shared" si="29"/>
        <v>-0.23811393178051121</v>
      </c>
      <c r="J73" s="163">
        <f t="shared" si="26"/>
        <v>1.0379185625947964</v>
      </c>
      <c r="K73" s="161">
        <f t="shared" si="27"/>
        <v>-5459</v>
      </c>
      <c r="L73" s="161">
        <f t="shared" si="28"/>
        <v>8896</v>
      </c>
      <c r="M73" s="162">
        <f t="shared" si="30"/>
        <v>5.0614427624193767E-4</v>
      </c>
      <c r="N73" s="77"/>
    </row>
    <row r="74" spans="1:14" x14ac:dyDescent="0.25">
      <c r="A74" s="1"/>
      <c r="B74" s="160" t="s">
        <v>119</v>
      </c>
      <c r="C74" s="161">
        <v>9817</v>
      </c>
      <c r="D74" s="161">
        <v>15819</v>
      </c>
      <c r="E74" s="161">
        <v>5541</v>
      </c>
      <c r="F74" s="161">
        <v>14404</v>
      </c>
      <c r="G74" s="161">
        <v>20957</v>
      </c>
      <c r="H74" s="161">
        <v>26801</v>
      </c>
      <c r="I74" s="162">
        <f t="shared" si="29"/>
        <v>0.27885670658968364</v>
      </c>
      <c r="J74" s="163">
        <f t="shared" si="26"/>
        <v>3.8368525536906697</v>
      </c>
      <c r="K74" s="161">
        <f t="shared" si="27"/>
        <v>5844</v>
      </c>
      <c r="L74" s="161">
        <f t="shared" si="28"/>
        <v>21260</v>
      </c>
      <c r="M74" s="162">
        <f t="shared" si="30"/>
        <v>7.7661720659301381E-4</v>
      </c>
      <c r="N74" s="77"/>
    </row>
    <row r="75" spans="1:14" x14ac:dyDescent="0.25">
      <c r="A75" s="159" t="s">
        <v>135</v>
      </c>
      <c r="B75" s="160" t="s">
        <v>122</v>
      </c>
      <c r="C75" s="161">
        <v>13718</v>
      </c>
      <c r="D75" s="161">
        <v>12733</v>
      </c>
      <c r="E75" s="161">
        <v>5018</v>
      </c>
      <c r="F75" s="161">
        <v>1659</v>
      </c>
      <c r="G75" s="161">
        <v>6100</v>
      </c>
      <c r="H75" s="161">
        <v>7680</v>
      </c>
      <c r="I75" s="162">
        <f t="shared" si="29"/>
        <v>0.25901639344262306</v>
      </c>
      <c r="J75" s="163">
        <f t="shared" si="26"/>
        <v>0.53049023515344751</v>
      </c>
      <c r="K75" s="161">
        <f t="shared" si="27"/>
        <v>1580</v>
      </c>
      <c r="L75" s="161">
        <f t="shared" si="28"/>
        <v>2662</v>
      </c>
      <c r="M75" s="162">
        <f t="shared" si="30"/>
        <v>2.225446866398398E-4</v>
      </c>
      <c r="N75" s="77"/>
    </row>
    <row r="76" spans="1:14" x14ac:dyDescent="0.25">
      <c r="A76" s="165" t="s">
        <v>136</v>
      </c>
      <c r="B76" s="166" t="s">
        <v>136</v>
      </c>
      <c r="C76" s="167">
        <f t="shared" ref="C76:H76" si="31">C68-SUM(C69:C75)</f>
        <v>179307</v>
      </c>
      <c r="D76" s="167">
        <f t="shared" si="31"/>
        <v>162197</v>
      </c>
      <c r="E76" s="167">
        <f t="shared" si="31"/>
        <v>45102</v>
      </c>
      <c r="F76" s="167">
        <f t="shared" si="31"/>
        <v>108334</v>
      </c>
      <c r="G76" s="167">
        <f t="shared" si="31"/>
        <v>237381</v>
      </c>
      <c r="H76" s="167">
        <f t="shared" si="31"/>
        <v>264143</v>
      </c>
      <c r="I76" s="168">
        <f t="shared" si="29"/>
        <v>0.11273859323197732</v>
      </c>
      <c r="J76" s="169">
        <f t="shared" si="26"/>
        <v>4.8565695534566098</v>
      </c>
      <c r="K76" s="167">
        <f>H76-G76</f>
        <v>26762</v>
      </c>
      <c r="L76" s="167">
        <f t="shared" si="28"/>
        <v>219041</v>
      </c>
      <c r="M76" s="168">
        <f t="shared" si="30"/>
        <v>7.6541173389462506E-3</v>
      </c>
      <c r="N76" s="77"/>
    </row>
    <row r="77" spans="1:14" s="142" customFormat="1" x14ac:dyDescent="0.25">
      <c r="B77" s="151" t="s">
        <v>40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59</v>
      </c>
      <c r="C78" s="174">
        <v>5815260</v>
      </c>
      <c r="D78" s="174">
        <v>5492551</v>
      </c>
      <c r="E78" s="174">
        <v>1546641</v>
      </c>
      <c r="F78" s="174">
        <v>1967362</v>
      </c>
      <c r="G78" s="174">
        <v>4352393</v>
      </c>
      <c r="H78" s="174">
        <v>5123327</v>
      </c>
      <c r="I78" s="175">
        <f>IFERROR(H78/G78-1,"-")</f>
        <v>0.17712876571577985</v>
      </c>
      <c r="J78" s="175">
        <f>IFERROR(H78/E78-1,"-")</f>
        <v>2.312550876383078</v>
      </c>
      <c r="K78" s="174">
        <f>H78-G78</f>
        <v>770934</v>
      </c>
      <c r="L78" s="174">
        <f>H78-E78</f>
        <v>3576686</v>
      </c>
      <c r="M78" s="175">
        <f>H78/H$8</f>
        <v>0.14845953148026439</v>
      </c>
      <c r="N78" s="77"/>
    </row>
    <row r="79" spans="1:14" x14ac:dyDescent="0.25">
      <c r="A79" s="1" t="s">
        <v>87</v>
      </c>
      <c r="B79" s="155" t="s">
        <v>88</v>
      </c>
      <c r="C79" s="156">
        <v>1923687</v>
      </c>
      <c r="D79" s="156">
        <v>1871426</v>
      </c>
      <c r="E79" s="156">
        <v>472177</v>
      </c>
      <c r="F79" s="156">
        <v>765462</v>
      </c>
      <c r="G79" s="156">
        <v>1656388</v>
      </c>
      <c r="H79" s="156">
        <v>1641108</v>
      </c>
      <c r="I79" s="157">
        <f>IFERROR(H79/G79-1,"-")</f>
        <v>-9.2248917524154761E-3</v>
      </c>
      <c r="J79" s="158">
        <f t="shared" ref="J79:J90" si="32">IFERROR(H79/E79-1,"-")</f>
        <v>2.4756203711743687</v>
      </c>
      <c r="K79" s="156">
        <f t="shared" ref="K79:K89" si="33">H79-G79</f>
        <v>-15280</v>
      </c>
      <c r="L79" s="156">
        <f t="shared" ref="L79:L90" si="34">H79-E79</f>
        <v>1168931</v>
      </c>
      <c r="M79" s="157">
        <f>H79/H$8</f>
        <v>4.7554670000277889E-2</v>
      </c>
      <c r="N79" s="77"/>
    </row>
    <row r="80" spans="1:14" x14ac:dyDescent="0.25">
      <c r="A80" s="159" t="s">
        <v>94</v>
      </c>
      <c r="B80" s="160" t="s">
        <v>94</v>
      </c>
      <c r="C80" s="161">
        <v>322698</v>
      </c>
      <c r="D80" s="161">
        <v>208038</v>
      </c>
      <c r="E80" s="161">
        <v>71537</v>
      </c>
      <c r="F80" s="161">
        <v>181910</v>
      </c>
      <c r="G80" s="161">
        <v>247663</v>
      </c>
      <c r="H80" s="161">
        <v>255714</v>
      </c>
      <c r="I80" s="162">
        <f>IFERROR(H80/G80-1,"-")</f>
        <v>3.2507883696797579E-2</v>
      </c>
      <c r="J80" s="163">
        <f t="shared" si="32"/>
        <v>2.5745698030389867</v>
      </c>
      <c r="K80" s="161">
        <f t="shared" si="33"/>
        <v>8051</v>
      </c>
      <c r="L80" s="161">
        <f t="shared" si="34"/>
        <v>184177</v>
      </c>
      <c r="M80" s="162">
        <f>H80/H$8</f>
        <v>7.4098687499244784E-3</v>
      </c>
      <c r="N80" s="77"/>
    </row>
    <row r="81" spans="1:14" x14ac:dyDescent="0.25">
      <c r="A81" s="159" t="s">
        <v>91</v>
      </c>
      <c r="B81" s="160" t="s">
        <v>91</v>
      </c>
      <c r="C81" s="161">
        <v>1600989</v>
      </c>
      <c r="D81" s="161">
        <v>1663388</v>
      </c>
      <c r="E81" s="161">
        <v>400640</v>
      </c>
      <c r="F81" s="161">
        <v>583552</v>
      </c>
      <c r="G81" s="161">
        <v>1408725</v>
      </c>
      <c r="H81" s="161">
        <v>1385394</v>
      </c>
      <c r="I81" s="162">
        <f>IFERROR(H81/G81-1,"-")</f>
        <v>-1.6561784592450612E-2</v>
      </c>
      <c r="J81" s="163">
        <f t="shared" si="32"/>
        <v>2.4579522763578274</v>
      </c>
      <c r="K81" s="161">
        <f t="shared" si="33"/>
        <v>-23331</v>
      </c>
      <c r="L81" s="161">
        <f t="shared" si="34"/>
        <v>984754</v>
      </c>
      <c r="M81" s="162">
        <f>H81/H$8</f>
        <v>4.0144801250353412E-2</v>
      </c>
      <c r="N81" s="77"/>
    </row>
    <row r="82" spans="1:14" x14ac:dyDescent="0.25">
      <c r="A82" s="1"/>
      <c r="B82" s="155" t="s">
        <v>98</v>
      </c>
      <c r="C82" s="156">
        <v>3891573</v>
      </c>
      <c r="D82" s="156">
        <v>3621125</v>
      </c>
      <c r="E82" s="156">
        <v>1074464</v>
      </c>
      <c r="F82" s="156">
        <v>1201900</v>
      </c>
      <c r="G82" s="156">
        <v>2696005</v>
      </c>
      <c r="H82" s="156">
        <v>3482219</v>
      </c>
      <c r="I82" s="157">
        <f>IFERROR(H82/G82-1,"-")</f>
        <v>0.2916218627190974</v>
      </c>
      <c r="J82" s="158">
        <f t="shared" si="32"/>
        <v>2.2408894109062749</v>
      </c>
      <c r="K82" s="156">
        <f t="shared" si="33"/>
        <v>786214</v>
      </c>
      <c r="L82" s="156">
        <f t="shared" si="34"/>
        <v>2407755</v>
      </c>
      <c r="M82" s="157">
        <f>H82/H$8</f>
        <v>0.10090486147998649</v>
      </c>
      <c r="N82" s="77"/>
    </row>
    <row r="83" spans="1:14" s="54" customFormat="1" x14ac:dyDescent="0.25">
      <c r="B83" s="160" t="s">
        <v>101</v>
      </c>
      <c r="C83" s="161">
        <v>522391</v>
      </c>
      <c r="D83" s="161">
        <v>574884</v>
      </c>
      <c r="E83" s="161">
        <v>163077</v>
      </c>
      <c r="F83" s="161">
        <v>114301</v>
      </c>
      <c r="G83" s="161">
        <v>504044</v>
      </c>
      <c r="H83" s="161">
        <v>666541</v>
      </c>
      <c r="I83" s="162">
        <f t="shared" ref="I83:I90" si="35">IFERROR(H83/G83-1,"-")</f>
        <v>0.32238653768321823</v>
      </c>
      <c r="J83" s="163">
        <f t="shared" si="32"/>
        <v>3.087277789019911</v>
      </c>
      <c r="K83" s="161">
        <f t="shared" si="33"/>
        <v>162497</v>
      </c>
      <c r="L83" s="161">
        <f t="shared" si="34"/>
        <v>503464</v>
      </c>
      <c r="M83" s="162">
        <f t="shared" ref="M83:M90" si="36">H83/H$8</f>
        <v>1.9314473695000712E-2</v>
      </c>
      <c r="N83" s="164"/>
    </row>
    <row r="84" spans="1:14" s="54" customFormat="1" x14ac:dyDescent="0.25">
      <c r="B84" s="160" t="s">
        <v>104</v>
      </c>
      <c r="C84" s="161">
        <v>1872405</v>
      </c>
      <c r="D84" s="161">
        <v>1562789</v>
      </c>
      <c r="E84" s="161">
        <v>445011</v>
      </c>
      <c r="F84" s="161">
        <v>478237</v>
      </c>
      <c r="G84" s="161">
        <v>1014024</v>
      </c>
      <c r="H84" s="161">
        <v>1210830</v>
      </c>
      <c r="I84" s="162">
        <f t="shared" si="35"/>
        <v>0.1940841636884334</v>
      </c>
      <c r="J84" s="163">
        <f t="shared" si="32"/>
        <v>1.720899033956464</v>
      </c>
      <c r="K84" s="161">
        <f t="shared" si="33"/>
        <v>196806</v>
      </c>
      <c r="L84" s="161">
        <f t="shared" si="34"/>
        <v>765819</v>
      </c>
      <c r="M84" s="162">
        <f t="shared" si="36"/>
        <v>3.5086430068244433E-2</v>
      </c>
      <c r="N84" s="164"/>
    </row>
    <row r="85" spans="1:14" x14ac:dyDescent="0.25">
      <c r="A85" s="1"/>
      <c r="B85" s="160" t="s">
        <v>107</v>
      </c>
      <c r="C85" s="161">
        <v>154431</v>
      </c>
      <c r="D85" s="161">
        <v>173660</v>
      </c>
      <c r="E85" s="161">
        <v>48969</v>
      </c>
      <c r="F85" s="161">
        <v>105849</v>
      </c>
      <c r="G85" s="161">
        <v>179405</v>
      </c>
      <c r="H85" s="161">
        <v>275311</v>
      </c>
      <c r="I85" s="162">
        <f t="shared" si="35"/>
        <v>0.53457818901368404</v>
      </c>
      <c r="J85" s="163">
        <f t="shared" si="32"/>
        <v>4.6221487063244089</v>
      </c>
      <c r="K85" s="161">
        <f t="shared" si="33"/>
        <v>95906</v>
      </c>
      <c r="L85" s="161">
        <f t="shared" si="34"/>
        <v>226342</v>
      </c>
      <c r="M85" s="162">
        <f t="shared" si="36"/>
        <v>7.9777344041016846E-3</v>
      </c>
      <c r="N85" s="77"/>
    </row>
    <row r="86" spans="1:14" x14ac:dyDescent="0.25">
      <c r="A86" s="1"/>
      <c r="B86" s="160" t="s">
        <v>114</v>
      </c>
      <c r="C86" s="161">
        <v>97884</v>
      </c>
      <c r="D86" s="161">
        <v>75235</v>
      </c>
      <c r="E86" s="161">
        <v>15102</v>
      </c>
      <c r="F86" s="161">
        <v>38224</v>
      </c>
      <c r="G86" s="161">
        <v>75513</v>
      </c>
      <c r="H86" s="161">
        <v>90350</v>
      </c>
      <c r="I86" s="162">
        <f t="shared" si="35"/>
        <v>0.19648272482883744</v>
      </c>
      <c r="J86" s="163">
        <f t="shared" si="32"/>
        <v>4.9826513044629852</v>
      </c>
      <c r="K86" s="161">
        <f t="shared" si="33"/>
        <v>14837</v>
      </c>
      <c r="L86" s="161">
        <f t="shared" si="34"/>
        <v>75248</v>
      </c>
      <c r="M86" s="162">
        <f t="shared" si="36"/>
        <v>2.6180875570194695E-3</v>
      </c>
      <c r="N86" s="77"/>
    </row>
    <row r="87" spans="1:14" x14ac:dyDescent="0.25">
      <c r="A87" s="1"/>
      <c r="B87" s="160" t="s">
        <v>110</v>
      </c>
      <c r="C87" s="161">
        <v>56194</v>
      </c>
      <c r="D87" s="161">
        <v>46816</v>
      </c>
      <c r="E87" s="161">
        <v>14962</v>
      </c>
      <c r="F87" s="161">
        <v>33300</v>
      </c>
      <c r="G87" s="161">
        <v>33738</v>
      </c>
      <c r="H87" s="161">
        <v>45567</v>
      </c>
      <c r="I87" s="162">
        <f t="shared" si="35"/>
        <v>0.35061355148497242</v>
      </c>
      <c r="J87" s="163">
        <f t="shared" si="32"/>
        <v>2.0455153054404493</v>
      </c>
      <c r="K87" s="161">
        <f t="shared" si="33"/>
        <v>11829</v>
      </c>
      <c r="L87" s="161">
        <f t="shared" si="34"/>
        <v>30605</v>
      </c>
      <c r="M87" s="162">
        <f t="shared" si="36"/>
        <v>1.3204028302236431E-3</v>
      </c>
      <c r="N87" s="77"/>
    </row>
    <row r="88" spans="1:14" x14ac:dyDescent="0.25">
      <c r="A88" s="1"/>
      <c r="B88" s="160" t="s">
        <v>119</v>
      </c>
      <c r="C88" s="161">
        <v>69026</v>
      </c>
      <c r="D88" s="161">
        <v>74813</v>
      </c>
      <c r="E88" s="161">
        <v>30460</v>
      </c>
      <c r="F88" s="161">
        <v>20871</v>
      </c>
      <c r="G88" s="161">
        <v>63463</v>
      </c>
      <c r="H88" s="161">
        <v>74935</v>
      </c>
      <c r="I88" s="162">
        <f t="shared" si="35"/>
        <v>0.18076674597797138</v>
      </c>
      <c r="J88" s="163">
        <f t="shared" si="32"/>
        <v>1.4601116217990806</v>
      </c>
      <c r="K88" s="161">
        <f t="shared" si="33"/>
        <v>11472</v>
      </c>
      <c r="L88" s="161">
        <f t="shared" si="34"/>
        <v>44475</v>
      </c>
      <c r="M88" s="162">
        <f t="shared" si="36"/>
        <v>2.1714044392391139E-3</v>
      </c>
      <c r="N88" s="77"/>
    </row>
    <row r="89" spans="1:14" x14ac:dyDescent="0.25">
      <c r="A89" s="159" t="s">
        <v>135</v>
      </c>
      <c r="B89" s="160" t="s">
        <v>122</v>
      </c>
      <c r="C89" s="161">
        <v>123411</v>
      </c>
      <c r="D89" s="161">
        <v>112745</v>
      </c>
      <c r="E89" s="161">
        <v>50030</v>
      </c>
      <c r="F89" s="161">
        <v>22441</v>
      </c>
      <c r="G89" s="161">
        <v>59972</v>
      </c>
      <c r="H89" s="161">
        <v>81697</v>
      </c>
      <c r="I89" s="162">
        <f t="shared" si="35"/>
        <v>0.36225238444607477</v>
      </c>
      <c r="J89" s="163">
        <f t="shared" si="32"/>
        <v>0.63296022386568063</v>
      </c>
      <c r="K89" s="161">
        <f t="shared" si="33"/>
        <v>21725</v>
      </c>
      <c r="L89" s="161">
        <f t="shared" si="34"/>
        <v>31667</v>
      </c>
      <c r="M89" s="162">
        <f t="shared" si="36"/>
        <v>2.3673480813040356E-3</v>
      </c>
      <c r="N89" s="77"/>
    </row>
    <row r="90" spans="1:14" x14ac:dyDescent="0.25">
      <c r="A90" s="165" t="s">
        <v>136</v>
      </c>
      <c r="B90" s="166" t="s">
        <v>136</v>
      </c>
      <c r="C90" s="167">
        <f t="shared" ref="C90:H90" si="37">C82-SUM(C83:C89)</f>
        <v>995831</v>
      </c>
      <c r="D90" s="167">
        <f t="shared" si="37"/>
        <v>1000183</v>
      </c>
      <c r="E90" s="167">
        <f t="shared" si="37"/>
        <v>306853</v>
      </c>
      <c r="F90" s="167">
        <f t="shared" si="37"/>
        <v>388677</v>
      </c>
      <c r="G90" s="167">
        <f t="shared" si="37"/>
        <v>765846</v>
      </c>
      <c r="H90" s="167">
        <f t="shared" si="37"/>
        <v>1036988</v>
      </c>
      <c r="I90" s="168">
        <f t="shared" si="35"/>
        <v>0.35404245762202846</v>
      </c>
      <c r="J90" s="169">
        <f t="shared" si="32"/>
        <v>2.379429238104239</v>
      </c>
      <c r="K90" s="167">
        <f>H90-G90</f>
        <v>271142</v>
      </c>
      <c r="L90" s="167">
        <f t="shared" si="34"/>
        <v>730135</v>
      </c>
      <c r="M90" s="168">
        <f t="shared" si="36"/>
        <v>3.0048980404853411E-2</v>
      </c>
      <c r="N90" s="77"/>
    </row>
    <row r="91" spans="1:14" s="142" customFormat="1" x14ac:dyDescent="0.25">
      <c r="B91" s="151" t="s">
        <v>41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59</v>
      </c>
      <c r="C92" s="174">
        <v>138985</v>
      </c>
      <c r="D92" s="174">
        <v>136126</v>
      </c>
      <c r="E92" s="174">
        <v>59047</v>
      </c>
      <c r="F92" s="174">
        <v>83402</v>
      </c>
      <c r="G92" s="174">
        <v>137757</v>
      </c>
      <c r="H92" s="174">
        <v>148334</v>
      </c>
      <c r="I92" s="175">
        <f>IFERROR(H92/G92-1,"-")</f>
        <v>7.6780127325653202E-2</v>
      </c>
      <c r="J92" s="175">
        <f>IFERROR(H92/E92-1,"-")</f>
        <v>1.512134401409047</v>
      </c>
      <c r="K92" s="174">
        <f>H92-G92</f>
        <v>10577</v>
      </c>
      <c r="L92" s="174">
        <f>H92-E92</f>
        <v>89287</v>
      </c>
      <c r="M92" s="175">
        <f>H92/H$8</f>
        <v>4.2982999411502595E-3</v>
      </c>
      <c r="N92" s="77"/>
    </row>
    <row r="93" spans="1:14" x14ac:dyDescent="0.25">
      <c r="A93" s="1" t="s">
        <v>87</v>
      </c>
      <c r="B93" s="155" t="s">
        <v>88</v>
      </c>
      <c r="C93" s="156">
        <v>71206</v>
      </c>
      <c r="D93" s="156">
        <v>72932</v>
      </c>
      <c r="E93" s="156">
        <v>31800</v>
      </c>
      <c r="F93" s="156">
        <v>42063</v>
      </c>
      <c r="G93" s="156">
        <v>70951</v>
      </c>
      <c r="H93" s="156">
        <v>72432</v>
      </c>
      <c r="I93" s="157">
        <f>IFERROR(H93/G93-1,"-")</f>
        <v>2.0873560626347709E-2</v>
      </c>
      <c r="J93" s="158">
        <f t="shared" ref="J93:J104" si="38">IFERROR(H93/E93-1,"-")</f>
        <v>1.277735849056604</v>
      </c>
      <c r="K93" s="156">
        <f t="shared" ref="K93:K103" si="39">H93-G93</f>
        <v>1481</v>
      </c>
      <c r="L93" s="156">
        <f t="shared" ref="L93:L104" si="40">H93-E93</f>
        <v>40632</v>
      </c>
      <c r="M93" s="157">
        <f>H93/H$8</f>
        <v>2.0988745758719891E-3</v>
      </c>
      <c r="N93" s="77"/>
    </row>
    <row r="94" spans="1:14" x14ac:dyDescent="0.25">
      <c r="A94" s="159" t="s">
        <v>94</v>
      </c>
      <c r="B94" s="160" t="s">
        <v>94</v>
      </c>
      <c r="C94" s="161">
        <v>30236</v>
      </c>
      <c r="D94" s="161">
        <v>33003</v>
      </c>
      <c r="E94" s="161">
        <v>15549</v>
      </c>
      <c r="F94" s="161">
        <v>20037</v>
      </c>
      <c r="G94" s="161">
        <v>30228</v>
      </c>
      <c r="H94" s="161">
        <v>19606</v>
      </c>
      <c r="I94" s="162">
        <f>IFERROR(H94/G94-1,"-")</f>
        <v>-0.3513960566362313</v>
      </c>
      <c r="J94" s="163">
        <f t="shared" si="38"/>
        <v>0.2609171007781852</v>
      </c>
      <c r="K94" s="161">
        <f t="shared" si="39"/>
        <v>-10622</v>
      </c>
      <c r="L94" s="161">
        <f t="shared" si="40"/>
        <v>4057</v>
      </c>
      <c r="M94" s="162">
        <f>H94/H$8</f>
        <v>5.6812644873186185E-4</v>
      </c>
      <c r="N94" s="77"/>
    </row>
    <row r="95" spans="1:14" x14ac:dyDescent="0.25">
      <c r="A95" s="159" t="s">
        <v>91</v>
      </c>
      <c r="B95" s="160" t="s">
        <v>91</v>
      </c>
      <c r="C95" s="161">
        <v>40970</v>
      </c>
      <c r="D95" s="161">
        <v>39929</v>
      </c>
      <c r="E95" s="161">
        <v>16251</v>
      </c>
      <c r="F95" s="161">
        <v>22026</v>
      </c>
      <c r="G95" s="161">
        <v>40723</v>
      </c>
      <c r="H95" s="161">
        <v>52826</v>
      </c>
      <c r="I95" s="162">
        <f>IFERROR(H95/G95-1,"-")</f>
        <v>0.29720305478476527</v>
      </c>
      <c r="J95" s="163">
        <f t="shared" si="38"/>
        <v>2.2506307304165896</v>
      </c>
      <c r="K95" s="161">
        <f t="shared" si="39"/>
        <v>12103</v>
      </c>
      <c r="L95" s="161">
        <f t="shared" si="40"/>
        <v>36575</v>
      </c>
      <c r="M95" s="162">
        <f>H95/H$8</f>
        <v>1.5307481271401272E-3</v>
      </c>
      <c r="N95" s="77"/>
    </row>
    <row r="96" spans="1:14" x14ac:dyDescent="0.25">
      <c r="A96" s="1"/>
      <c r="B96" s="155" t="s">
        <v>98</v>
      </c>
      <c r="C96" s="156">
        <v>67779</v>
      </c>
      <c r="D96" s="156">
        <v>63194</v>
      </c>
      <c r="E96" s="156">
        <v>27247</v>
      </c>
      <c r="F96" s="156">
        <v>41339</v>
      </c>
      <c r="G96" s="156">
        <v>66806</v>
      </c>
      <c r="H96" s="156">
        <v>75902</v>
      </c>
      <c r="I96" s="157">
        <f>IFERROR(H96/G96-1,"-")</f>
        <v>0.13615543514055628</v>
      </c>
      <c r="J96" s="158">
        <f t="shared" si="38"/>
        <v>1.7857011781113519</v>
      </c>
      <c r="K96" s="156">
        <f t="shared" si="39"/>
        <v>9096</v>
      </c>
      <c r="L96" s="156">
        <f t="shared" si="40"/>
        <v>48655</v>
      </c>
      <c r="M96" s="157">
        <f>H96/H$8</f>
        <v>2.1994253652782708E-3</v>
      </c>
      <c r="N96" s="77"/>
    </row>
    <row r="97" spans="1:14" s="54" customFormat="1" x14ac:dyDescent="0.25">
      <c r="B97" s="160" t="s">
        <v>101</v>
      </c>
      <c r="C97" s="161">
        <v>7133</v>
      </c>
      <c r="D97" s="161">
        <v>8082</v>
      </c>
      <c r="E97" s="161">
        <v>5019</v>
      </c>
      <c r="F97" s="161">
        <v>3494</v>
      </c>
      <c r="G97" s="161">
        <v>9249</v>
      </c>
      <c r="H97" s="161">
        <v>11177</v>
      </c>
      <c r="I97" s="162">
        <f t="shared" ref="I97:I104" si="41">IFERROR(H97/G97-1,"-")</f>
        <v>0.20845496810465991</v>
      </c>
      <c r="J97" s="163">
        <f t="shared" si="38"/>
        <v>1.226937636979478</v>
      </c>
      <c r="K97" s="161">
        <f t="shared" si="39"/>
        <v>1928</v>
      </c>
      <c r="L97" s="161">
        <f t="shared" si="40"/>
        <v>6158</v>
      </c>
      <c r="M97" s="162">
        <f t="shared" ref="M97:M104" si="42">H97/H$8</f>
        <v>3.2387785971008977E-4</v>
      </c>
      <c r="N97" s="164"/>
    </row>
    <row r="98" spans="1:14" s="54" customFormat="1" x14ac:dyDescent="0.25">
      <c r="B98" s="160" t="s">
        <v>104</v>
      </c>
      <c r="C98" s="161">
        <v>25629</v>
      </c>
      <c r="D98" s="161">
        <v>21366</v>
      </c>
      <c r="E98" s="161">
        <v>7473</v>
      </c>
      <c r="F98" s="161">
        <v>15393</v>
      </c>
      <c r="G98" s="161">
        <v>21050</v>
      </c>
      <c r="H98" s="161">
        <v>22639</v>
      </c>
      <c r="I98" s="162">
        <f t="shared" si="41"/>
        <v>7.5486935866983407E-2</v>
      </c>
      <c r="J98" s="163">
        <f t="shared" si="38"/>
        <v>2.0294393148668539</v>
      </c>
      <c r="K98" s="161">
        <f t="shared" si="39"/>
        <v>1589</v>
      </c>
      <c r="L98" s="161">
        <f t="shared" si="40"/>
        <v>15166</v>
      </c>
      <c r="M98" s="162">
        <f t="shared" si="42"/>
        <v>6.5601421365095479E-4</v>
      </c>
      <c r="N98" s="164"/>
    </row>
    <row r="99" spans="1:14" x14ac:dyDescent="0.25">
      <c r="A99" s="1"/>
      <c r="B99" s="160" t="s">
        <v>107</v>
      </c>
      <c r="C99" s="161">
        <v>8499</v>
      </c>
      <c r="D99" s="161">
        <v>8657</v>
      </c>
      <c r="E99" s="161">
        <v>4658</v>
      </c>
      <c r="F99" s="161">
        <v>7148</v>
      </c>
      <c r="G99" s="161">
        <v>7881</v>
      </c>
      <c r="H99" s="161">
        <v>8902</v>
      </c>
      <c r="I99" s="162">
        <f t="shared" si="41"/>
        <v>0.12955208729856627</v>
      </c>
      <c r="J99" s="163">
        <f t="shared" si="38"/>
        <v>0.91112065264061837</v>
      </c>
      <c r="K99" s="161">
        <f t="shared" si="39"/>
        <v>1021</v>
      </c>
      <c r="L99" s="161">
        <f t="shared" si="40"/>
        <v>4244</v>
      </c>
      <c r="M99" s="162">
        <f t="shared" si="42"/>
        <v>2.5795479172758515E-4</v>
      </c>
      <c r="N99" s="77"/>
    </row>
    <row r="100" spans="1:14" x14ac:dyDescent="0.25">
      <c r="A100" s="1"/>
      <c r="B100" s="160" t="s">
        <v>114</v>
      </c>
      <c r="C100" s="161">
        <v>2168</v>
      </c>
      <c r="D100" s="161">
        <v>2390</v>
      </c>
      <c r="E100" s="161">
        <v>940</v>
      </c>
      <c r="F100" s="161">
        <v>1385</v>
      </c>
      <c r="G100" s="161">
        <v>4981</v>
      </c>
      <c r="H100" s="161">
        <v>3623</v>
      </c>
      <c r="I100" s="162">
        <f t="shared" si="41"/>
        <v>-0.27263601686408356</v>
      </c>
      <c r="J100" s="163">
        <f t="shared" si="38"/>
        <v>2.8542553191489364</v>
      </c>
      <c r="K100" s="161">
        <f t="shared" si="39"/>
        <v>-1358</v>
      </c>
      <c r="L100" s="161">
        <f t="shared" si="40"/>
        <v>2683</v>
      </c>
      <c r="M100" s="162">
        <f t="shared" si="42"/>
        <v>1.0498429683543484E-4</v>
      </c>
      <c r="N100" s="77"/>
    </row>
    <row r="101" spans="1:14" x14ac:dyDescent="0.25">
      <c r="A101" s="1"/>
      <c r="B101" s="160" t="s">
        <v>110</v>
      </c>
      <c r="C101" s="161">
        <v>1567</v>
      </c>
      <c r="D101" s="161">
        <v>1298</v>
      </c>
      <c r="E101" s="161">
        <v>788</v>
      </c>
      <c r="F101" s="161">
        <v>1315</v>
      </c>
      <c r="G101" s="161">
        <v>1892</v>
      </c>
      <c r="H101" s="161">
        <v>1812</v>
      </c>
      <c r="I101" s="162">
        <f t="shared" si="41"/>
        <v>-4.228329809725162E-2</v>
      </c>
      <c r="J101" s="163">
        <f t="shared" si="38"/>
        <v>1.2994923857868019</v>
      </c>
      <c r="K101" s="161">
        <f t="shared" si="39"/>
        <v>-80</v>
      </c>
      <c r="L101" s="161">
        <f t="shared" si="40"/>
        <v>1024</v>
      </c>
      <c r="M101" s="162">
        <f t="shared" si="42"/>
        <v>5.2506637004087203E-5</v>
      </c>
      <c r="N101" s="77"/>
    </row>
    <row r="102" spans="1:14" x14ac:dyDescent="0.25">
      <c r="A102" s="1"/>
      <c r="B102" s="160" t="s">
        <v>119</v>
      </c>
      <c r="C102" s="161">
        <v>439</v>
      </c>
      <c r="D102" s="161">
        <v>444</v>
      </c>
      <c r="E102" s="161">
        <v>599</v>
      </c>
      <c r="F102" s="161">
        <v>275</v>
      </c>
      <c r="G102" s="161">
        <v>817</v>
      </c>
      <c r="H102" s="161">
        <v>420</v>
      </c>
      <c r="I102" s="162">
        <f t="shared" si="41"/>
        <v>-0.48592411260709911</v>
      </c>
      <c r="J102" s="163">
        <f t="shared" si="38"/>
        <v>-0.29883138564273792</v>
      </c>
      <c r="K102" s="161">
        <f t="shared" si="39"/>
        <v>-397</v>
      </c>
      <c r="L102" s="161">
        <f t="shared" si="40"/>
        <v>-179</v>
      </c>
      <c r="M102" s="162">
        <f t="shared" si="42"/>
        <v>1.2170412550616238E-5</v>
      </c>
      <c r="N102" s="77"/>
    </row>
    <row r="103" spans="1:14" x14ac:dyDescent="0.25">
      <c r="A103" s="159" t="s">
        <v>135</v>
      </c>
      <c r="B103" s="160" t="s">
        <v>122</v>
      </c>
      <c r="C103" s="161">
        <v>1158</v>
      </c>
      <c r="D103" s="161">
        <v>699</v>
      </c>
      <c r="E103" s="161">
        <v>259</v>
      </c>
      <c r="F103" s="161">
        <v>259</v>
      </c>
      <c r="G103" s="161">
        <v>385</v>
      </c>
      <c r="H103" s="161">
        <v>950</v>
      </c>
      <c r="I103" s="162">
        <f t="shared" si="41"/>
        <v>1.4675324675324677</v>
      </c>
      <c r="J103" s="163">
        <f t="shared" si="38"/>
        <v>2.6679536679536682</v>
      </c>
      <c r="K103" s="161">
        <f t="shared" si="39"/>
        <v>565</v>
      </c>
      <c r="L103" s="161">
        <f t="shared" si="40"/>
        <v>691</v>
      </c>
      <c r="M103" s="162">
        <f t="shared" si="42"/>
        <v>2.752831410258435E-5</v>
      </c>
      <c r="N103" s="77"/>
    </row>
    <row r="104" spans="1:14" x14ac:dyDescent="0.25">
      <c r="A104" s="165" t="s">
        <v>136</v>
      </c>
      <c r="B104" s="166" t="s">
        <v>136</v>
      </c>
      <c r="C104" s="167">
        <f t="shared" ref="C104:H104" si="43">C96-SUM(C97:C103)</f>
        <v>21186</v>
      </c>
      <c r="D104" s="167">
        <f t="shared" si="43"/>
        <v>20258</v>
      </c>
      <c r="E104" s="167">
        <f t="shared" si="43"/>
        <v>7511</v>
      </c>
      <c r="F104" s="167">
        <f t="shared" si="43"/>
        <v>12070</v>
      </c>
      <c r="G104" s="167">
        <f t="shared" si="43"/>
        <v>20551</v>
      </c>
      <c r="H104" s="167">
        <f t="shared" si="43"/>
        <v>26379</v>
      </c>
      <c r="I104" s="168">
        <f t="shared" si="41"/>
        <v>0.28358717337355843</v>
      </c>
      <c r="J104" s="169">
        <f t="shared" si="38"/>
        <v>2.5120489948076155</v>
      </c>
      <c r="K104" s="167">
        <f>H104-G104</f>
        <v>5828</v>
      </c>
      <c r="L104" s="167">
        <f t="shared" si="40"/>
        <v>18868</v>
      </c>
      <c r="M104" s="168">
        <f t="shared" si="42"/>
        <v>7.6438883969691851E-4</v>
      </c>
      <c r="N104" s="77"/>
    </row>
    <row r="105" spans="1:14" s="142" customFormat="1" x14ac:dyDescent="0.25">
      <c r="B105" s="151" t="s">
        <v>42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59</v>
      </c>
      <c r="C106" s="174">
        <v>1066591</v>
      </c>
      <c r="D106" s="174">
        <v>1055815</v>
      </c>
      <c r="E106" s="174">
        <v>442013</v>
      </c>
      <c r="F106" s="174">
        <v>749212</v>
      </c>
      <c r="G106" s="174">
        <v>1316064</v>
      </c>
      <c r="H106" s="174">
        <v>1447168</v>
      </c>
      <c r="I106" s="175">
        <f>IFERROR(H106/G106-1,"-")</f>
        <v>9.9618255647141885E-2</v>
      </c>
      <c r="J106" s="175">
        <f>IFERROR(H106/E106-1,"-")</f>
        <v>2.2740394513283544</v>
      </c>
      <c r="K106" s="174">
        <f>H106-G106</f>
        <v>131104</v>
      </c>
      <c r="L106" s="174">
        <f>H106-E106</f>
        <v>1005155</v>
      </c>
      <c r="M106" s="175">
        <f>H106/H$8</f>
        <v>4.1934837119167144E-2</v>
      </c>
      <c r="N106" s="77"/>
    </row>
    <row r="107" spans="1:14" x14ac:dyDescent="0.25">
      <c r="A107" s="1" t="s">
        <v>87</v>
      </c>
      <c r="B107" s="155" t="s">
        <v>88</v>
      </c>
      <c r="C107" s="156">
        <v>150928</v>
      </c>
      <c r="D107" s="156">
        <v>162637</v>
      </c>
      <c r="E107" s="156">
        <v>125264</v>
      </c>
      <c r="F107" s="156">
        <v>199003</v>
      </c>
      <c r="G107" s="156">
        <v>220579</v>
      </c>
      <c r="H107" s="156">
        <v>219096</v>
      </c>
      <c r="I107" s="157">
        <f>IFERROR(H107/G107-1,"-")</f>
        <v>-6.7232148119268365E-3</v>
      </c>
      <c r="J107" s="158">
        <f t="shared" ref="J107:J118" si="44">IFERROR(H107/E107-1,"-")</f>
        <v>0.7490739558053392</v>
      </c>
      <c r="K107" s="156">
        <f t="shared" ref="K107:K117" si="45">H107-G107</f>
        <v>-1483</v>
      </c>
      <c r="L107" s="156">
        <f t="shared" ref="L107:L118" si="46">H107-E107</f>
        <v>93832</v>
      </c>
      <c r="M107" s="157">
        <f>H107/H$8</f>
        <v>6.3487826385471794E-3</v>
      </c>
      <c r="N107" s="77"/>
    </row>
    <row r="108" spans="1:14" x14ac:dyDescent="0.25">
      <c r="A108" s="159" t="s">
        <v>94</v>
      </c>
      <c r="B108" s="160" t="s">
        <v>94</v>
      </c>
      <c r="C108" s="161">
        <v>49909</v>
      </c>
      <c r="D108" s="161">
        <v>42419</v>
      </c>
      <c r="E108" s="161">
        <v>16702</v>
      </c>
      <c r="F108" s="161">
        <v>106031</v>
      </c>
      <c r="G108" s="161">
        <v>75504</v>
      </c>
      <c r="H108" s="161">
        <v>57419</v>
      </c>
      <c r="I108" s="162">
        <f>IFERROR(H108/G108-1,"-")</f>
        <v>-0.23952373384191561</v>
      </c>
      <c r="J108" s="163">
        <f t="shared" si="44"/>
        <v>2.4378517542809246</v>
      </c>
      <c r="K108" s="161">
        <f t="shared" si="45"/>
        <v>-18085</v>
      </c>
      <c r="L108" s="161">
        <f t="shared" si="46"/>
        <v>40717</v>
      </c>
      <c r="M108" s="162">
        <f>H108/H$8</f>
        <v>1.6638402815329376E-3</v>
      </c>
      <c r="N108" s="77"/>
    </row>
    <row r="109" spans="1:14" x14ac:dyDescent="0.25">
      <c r="A109" s="159" t="s">
        <v>91</v>
      </c>
      <c r="B109" s="160" t="s">
        <v>91</v>
      </c>
      <c r="C109" s="161">
        <v>101019</v>
      </c>
      <c r="D109" s="161">
        <v>120218</v>
      </c>
      <c r="E109" s="161">
        <v>108562</v>
      </c>
      <c r="F109" s="161">
        <v>92972</v>
      </c>
      <c r="G109" s="161">
        <v>145075</v>
      </c>
      <c r="H109" s="161">
        <v>161677</v>
      </c>
      <c r="I109" s="162">
        <f>IFERROR(H109/G109-1,"-")</f>
        <v>0.11443735998621407</v>
      </c>
      <c r="J109" s="163">
        <f t="shared" si="44"/>
        <v>0.48925959359628601</v>
      </c>
      <c r="K109" s="161">
        <f t="shared" si="45"/>
        <v>16602</v>
      </c>
      <c r="L109" s="161">
        <f t="shared" si="46"/>
        <v>53115</v>
      </c>
      <c r="M109" s="162">
        <f>H109/H$8</f>
        <v>4.6849423570142421E-3</v>
      </c>
      <c r="N109" s="77"/>
    </row>
    <row r="110" spans="1:14" x14ac:dyDescent="0.25">
      <c r="A110" s="1"/>
      <c r="B110" s="155" t="s">
        <v>98</v>
      </c>
      <c r="C110" s="156">
        <v>915663</v>
      </c>
      <c r="D110" s="156">
        <v>893178</v>
      </c>
      <c r="E110" s="156">
        <v>316749</v>
      </c>
      <c r="F110" s="156">
        <v>550209</v>
      </c>
      <c r="G110" s="156">
        <v>1095485</v>
      </c>
      <c r="H110" s="156">
        <v>1228072</v>
      </c>
      <c r="I110" s="157">
        <f>IFERROR(H110/G110-1,"-")</f>
        <v>0.12103041118773872</v>
      </c>
      <c r="J110" s="158">
        <f t="shared" si="44"/>
        <v>2.8771140556086996</v>
      </c>
      <c r="K110" s="156">
        <f t="shared" si="45"/>
        <v>132587</v>
      </c>
      <c r="L110" s="156">
        <f t="shared" si="46"/>
        <v>911323</v>
      </c>
      <c r="M110" s="157">
        <f>H110/H$8</f>
        <v>3.5586054480619966E-2</v>
      </c>
      <c r="N110" s="77"/>
    </row>
    <row r="111" spans="1:14" s="54" customFormat="1" x14ac:dyDescent="0.25">
      <c r="B111" s="160" t="s">
        <v>101</v>
      </c>
      <c r="C111" s="161">
        <v>501490</v>
      </c>
      <c r="D111" s="161">
        <v>476582</v>
      </c>
      <c r="E111" s="161">
        <v>181253</v>
      </c>
      <c r="F111" s="161">
        <v>251557</v>
      </c>
      <c r="G111" s="161">
        <v>673877</v>
      </c>
      <c r="H111" s="161">
        <v>775590</v>
      </c>
      <c r="I111" s="162">
        <f t="shared" ref="I111:I118" si="47">IFERROR(H111/G111-1,"-")</f>
        <v>0.15093704043913059</v>
      </c>
      <c r="J111" s="163">
        <f t="shared" si="44"/>
        <v>3.2790464157834629</v>
      </c>
      <c r="K111" s="161">
        <f t="shared" si="45"/>
        <v>101713</v>
      </c>
      <c r="L111" s="161">
        <f t="shared" si="46"/>
        <v>594337</v>
      </c>
      <c r="M111" s="162">
        <f t="shared" ref="M111:M118" si="48">H111/H$8</f>
        <v>2.2474405405077259E-2</v>
      </c>
      <c r="N111" s="164"/>
    </row>
    <row r="112" spans="1:14" s="54" customFormat="1" x14ac:dyDescent="0.25">
      <c r="B112" s="160" t="s">
        <v>104</v>
      </c>
      <c r="C112" s="161">
        <v>114306</v>
      </c>
      <c r="D112" s="161">
        <v>91753</v>
      </c>
      <c r="E112" s="161">
        <v>22554</v>
      </c>
      <c r="F112" s="161">
        <v>57079</v>
      </c>
      <c r="G112" s="161">
        <v>45927</v>
      </c>
      <c r="H112" s="161">
        <v>60304</v>
      </c>
      <c r="I112" s="162">
        <f t="shared" si="47"/>
        <v>0.31304025954231718</v>
      </c>
      <c r="J112" s="163">
        <f t="shared" si="44"/>
        <v>1.6737607519730426</v>
      </c>
      <c r="K112" s="161">
        <f t="shared" si="45"/>
        <v>14377</v>
      </c>
      <c r="L112" s="161">
        <f t="shared" si="46"/>
        <v>37750</v>
      </c>
      <c r="M112" s="162">
        <f t="shared" si="48"/>
        <v>1.7474394248865753E-3</v>
      </c>
      <c r="N112" s="164"/>
    </row>
    <row r="113" spans="1:14" x14ac:dyDescent="0.25">
      <c r="A113" s="1"/>
      <c r="B113" s="160" t="s">
        <v>107</v>
      </c>
      <c r="C113" s="161">
        <v>102904</v>
      </c>
      <c r="D113" s="161">
        <v>92528</v>
      </c>
      <c r="E113" s="161">
        <v>13883</v>
      </c>
      <c r="F113" s="161">
        <v>67210</v>
      </c>
      <c r="G113" s="161">
        <v>65652</v>
      </c>
      <c r="H113" s="161">
        <v>76293</v>
      </c>
      <c r="I113" s="162">
        <f t="shared" si="47"/>
        <v>0.16208188630963272</v>
      </c>
      <c r="J113" s="163">
        <f t="shared" si="44"/>
        <v>4.4954260606497156</v>
      </c>
      <c r="K113" s="161">
        <f t="shared" si="45"/>
        <v>10641</v>
      </c>
      <c r="L113" s="161">
        <f t="shared" si="46"/>
        <v>62410</v>
      </c>
      <c r="M113" s="162">
        <f t="shared" si="48"/>
        <v>2.2107554398194396E-3</v>
      </c>
      <c r="N113" s="77"/>
    </row>
    <row r="114" spans="1:14" x14ac:dyDescent="0.25">
      <c r="A114" s="1"/>
      <c r="B114" s="160" t="s">
        <v>114</v>
      </c>
      <c r="C114" s="161">
        <v>16800</v>
      </c>
      <c r="D114" s="161">
        <v>18644</v>
      </c>
      <c r="E114" s="161">
        <v>9005</v>
      </c>
      <c r="F114" s="161">
        <v>29461</v>
      </c>
      <c r="G114" s="161">
        <v>41263</v>
      </c>
      <c r="H114" s="161">
        <v>42135</v>
      </c>
      <c r="I114" s="162">
        <f t="shared" si="47"/>
        <v>2.113273392627768E-2</v>
      </c>
      <c r="J114" s="163">
        <f t="shared" si="44"/>
        <v>3.6790671848972796</v>
      </c>
      <c r="K114" s="161">
        <f t="shared" si="45"/>
        <v>872</v>
      </c>
      <c r="L114" s="161">
        <f t="shared" si="46"/>
        <v>33130</v>
      </c>
      <c r="M114" s="162">
        <f t="shared" si="48"/>
        <v>1.2209531733814649E-3</v>
      </c>
      <c r="N114" s="77"/>
    </row>
    <row r="115" spans="1:14" x14ac:dyDescent="0.25">
      <c r="A115" s="1"/>
      <c r="B115" s="160" t="s">
        <v>110</v>
      </c>
      <c r="C115" s="161">
        <v>28295</v>
      </c>
      <c r="D115" s="161">
        <v>29965</v>
      </c>
      <c r="E115" s="161">
        <v>19818</v>
      </c>
      <c r="F115" s="161">
        <v>36897</v>
      </c>
      <c r="G115" s="161">
        <v>41249</v>
      </c>
      <c r="H115" s="161">
        <v>42266</v>
      </c>
      <c r="I115" s="162">
        <f t="shared" si="47"/>
        <v>2.4655143154985515E-2</v>
      </c>
      <c r="J115" s="163">
        <f t="shared" si="44"/>
        <v>1.1327076395196287</v>
      </c>
      <c r="K115" s="161">
        <f t="shared" si="45"/>
        <v>1017</v>
      </c>
      <c r="L115" s="161">
        <f t="shared" si="46"/>
        <v>22448</v>
      </c>
      <c r="M115" s="162">
        <f t="shared" si="48"/>
        <v>1.2247491830103476E-3</v>
      </c>
      <c r="N115" s="77"/>
    </row>
    <row r="116" spans="1:14" x14ac:dyDescent="0.25">
      <c r="A116" s="1"/>
      <c r="B116" s="160" t="s">
        <v>119</v>
      </c>
      <c r="C116" s="161">
        <v>4205</v>
      </c>
      <c r="D116" s="161">
        <v>5890</v>
      </c>
      <c r="E116" s="161">
        <v>2343</v>
      </c>
      <c r="F116" s="161">
        <v>2314</v>
      </c>
      <c r="G116" s="161">
        <v>11983</v>
      </c>
      <c r="H116" s="161">
        <v>11780</v>
      </c>
      <c r="I116" s="162">
        <f t="shared" si="47"/>
        <v>-1.6940665943419808E-2</v>
      </c>
      <c r="J116" s="163">
        <f t="shared" si="44"/>
        <v>4.0277422108408025</v>
      </c>
      <c r="K116" s="161">
        <f t="shared" si="45"/>
        <v>-203</v>
      </c>
      <c r="L116" s="161">
        <f t="shared" si="46"/>
        <v>9437</v>
      </c>
      <c r="M116" s="162">
        <f t="shared" si="48"/>
        <v>3.4135109487204592E-4</v>
      </c>
      <c r="N116" s="77"/>
    </row>
    <row r="117" spans="1:14" x14ac:dyDescent="0.25">
      <c r="A117" s="159" t="s">
        <v>135</v>
      </c>
      <c r="B117" s="160" t="s">
        <v>122</v>
      </c>
      <c r="C117" s="161">
        <v>12806</v>
      </c>
      <c r="D117" s="161">
        <v>13480</v>
      </c>
      <c r="E117" s="161">
        <v>7286</v>
      </c>
      <c r="F117" s="161">
        <v>3610</v>
      </c>
      <c r="G117" s="161">
        <v>7507</v>
      </c>
      <c r="H117" s="161">
        <v>7656</v>
      </c>
      <c r="I117" s="162">
        <f t="shared" si="47"/>
        <v>1.9848141734381208E-2</v>
      </c>
      <c r="J117" s="163">
        <f t="shared" si="44"/>
        <v>5.0782322261872181E-2</v>
      </c>
      <c r="K117" s="161">
        <f t="shared" si="45"/>
        <v>149</v>
      </c>
      <c r="L117" s="161">
        <f t="shared" si="46"/>
        <v>370</v>
      </c>
      <c r="M117" s="162">
        <f t="shared" si="48"/>
        <v>2.2184923449409031E-4</v>
      </c>
      <c r="N117" s="77"/>
    </row>
    <row r="118" spans="1:14" x14ac:dyDescent="0.25">
      <c r="A118" s="165" t="s">
        <v>136</v>
      </c>
      <c r="B118" s="166" t="s">
        <v>136</v>
      </c>
      <c r="C118" s="167">
        <f t="shared" ref="C118:H118" si="49">C110-SUM(C111:C117)</f>
        <v>134857</v>
      </c>
      <c r="D118" s="167">
        <f t="shared" si="49"/>
        <v>164336</v>
      </c>
      <c r="E118" s="167">
        <f t="shared" si="49"/>
        <v>60607</v>
      </c>
      <c r="F118" s="167">
        <f t="shared" si="49"/>
        <v>102081</v>
      </c>
      <c r="G118" s="167">
        <f t="shared" si="49"/>
        <v>208027</v>
      </c>
      <c r="H118" s="167">
        <f t="shared" si="49"/>
        <v>212048</v>
      </c>
      <c r="I118" s="168">
        <f t="shared" si="47"/>
        <v>1.9329221687569342E-2</v>
      </c>
      <c r="J118" s="169">
        <f t="shared" si="44"/>
        <v>2.4987377695645718</v>
      </c>
      <c r="K118" s="167">
        <f>H118-G118</f>
        <v>4021</v>
      </c>
      <c r="L118" s="167">
        <f t="shared" si="46"/>
        <v>151441</v>
      </c>
      <c r="M118" s="168">
        <f t="shared" si="48"/>
        <v>6.1445515250787433E-3</v>
      </c>
      <c r="N118" s="77"/>
    </row>
    <row r="119" spans="1:14" s="142" customFormat="1" x14ac:dyDescent="0.25">
      <c r="B119" s="151" t="s">
        <v>43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59</v>
      </c>
      <c r="C120" s="174">
        <v>535197</v>
      </c>
      <c r="D120" s="174">
        <v>503437</v>
      </c>
      <c r="E120" s="174">
        <v>216673</v>
      </c>
      <c r="F120" s="174">
        <v>359169</v>
      </c>
      <c r="G120" s="174">
        <v>543499</v>
      </c>
      <c r="H120" s="174">
        <v>576462</v>
      </c>
      <c r="I120" s="175">
        <f>IFERROR(H120/G120-1,"-")</f>
        <v>6.0649605611049928E-2</v>
      </c>
      <c r="J120" s="175">
        <f>IFERROR(H120/E120-1,"-")</f>
        <v>1.6605160772223582</v>
      </c>
      <c r="K120" s="174">
        <f>H120-G120</f>
        <v>32963</v>
      </c>
      <c r="L120" s="174">
        <f>H120-E120</f>
        <v>359789</v>
      </c>
      <c r="M120" s="175">
        <f>H120/H$8</f>
        <v>1.6704238951793661E-2</v>
      </c>
      <c r="N120" s="77"/>
    </row>
    <row r="121" spans="1:14" x14ac:dyDescent="0.25">
      <c r="A121" s="1" t="s">
        <v>87</v>
      </c>
      <c r="B121" s="155" t="s">
        <v>88</v>
      </c>
      <c r="C121" s="156">
        <v>266568</v>
      </c>
      <c r="D121" s="156">
        <v>235408</v>
      </c>
      <c r="E121" s="156">
        <v>116562</v>
      </c>
      <c r="F121" s="156">
        <v>206631</v>
      </c>
      <c r="G121" s="156">
        <v>271944</v>
      </c>
      <c r="H121" s="156">
        <v>302350</v>
      </c>
      <c r="I121" s="157">
        <f>IFERROR(H121/G121-1,"-")</f>
        <v>0.11180978436736977</v>
      </c>
      <c r="J121" s="158">
        <f t="shared" ref="J121:J132" si="50">IFERROR(H121/E121-1,"-")</f>
        <v>1.5938985261062784</v>
      </c>
      <c r="K121" s="156">
        <f t="shared" ref="K121:K131" si="51">H121-G121</f>
        <v>30406</v>
      </c>
      <c r="L121" s="156">
        <f t="shared" ref="L121:L132" si="52">H121-E121</f>
        <v>185788</v>
      </c>
      <c r="M121" s="157">
        <f>H121/H$8</f>
        <v>8.7612481778067131E-3</v>
      </c>
      <c r="N121" s="77"/>
    </row>
    <row r="122" spans="1:14" x14ac:dyDescent="0.25">
      <c r="A122" s="159" t="s">
        <v>94</v>
      </c>
      <c r="B122" s="160" t="s">
        <v>94</v>
      </c>
      <c r="C122" s="161">
        <v>136290</v>
      </c>
      <c r="D122" s="161">
        <v>110711</v>
      </c>
      <c r="E122" s="161">
        <v>45374</v>
      </c>
      <c r="F122" s="161">
        <v>96469</v>
      </c>
      <c r="G122" s="161">
        <v>128559</v>
      </c>
      <c r="H122" s="161">
        <v>120954</v>
      </c>
      <c r="I122" s="162">
        <f>IFERROR(H122/G122-1,"-")</f>
        <v>-5.9155718386110667E-2</v>
      </c>
      <c r="J122" s="163">
        <f t="shared" si="50"/>
        <v>1.6657116410279014</v>
      </c>
      <c r="K122" s="161">
        <f t="shared" si="51"/>
        <v>-7605</v>
      </c>
      <c r="L122" s="161">
        <f t="shared" si="52"/>
        <v>75580</v>
      </c>
      <c r="M122" s="162">
        <f>H122/H$8</f>
        <v>3.5049049515410392E-3</v>
      </c>
      <c r="N122" s="77"/>
    </row>
    <row r="123" spans="1:14" x14ac:dyDescent="0.25">
      <c r="A123" s="159" t="s">
        <v>91</v>
      </c>
      <c r="B123" s="160" t="s">
        <v>91</v>
      </c>
      <c r="C123" s="161">
        <v>130278</v>
      </c>
      <c r="D123" s="161">
        <v>124697</v>
      </c>
      <c r="E123" s="161">
        <v>71188</v>
      </c>
      <c r="F123" s="161">
        <v>110162</v>
      </c>
      <c r="G123" s="161">
        <v>143385</v>
      </c>
      <c r="H123" s="161">
        <v>181396</v>
      </c>
      <c r="I123" s="162">
        <f>IFERROR(H123/G123-1,"-")</f>
        <v>0.26509746486731522</v>
      </c>
      <c r="J123" s="163">
        <f t="shared" si="50"/>
        <v>1.548126088666629</v>
      </c>
      <c r="K123" s="161">
        <f t="shared" si="51"/>
        <v>38011</v>
      </c>
      <c r="L123" s="161">
        <f t="shared" si="52"/>
        <v>110208</v>
      </c>
      <c r="M123" s="162">
        <f>H123/H$8</f>
        <v>5.2563432262656747E-3</v>
      </c>
      <c r="N123" s="77"/>
    </row>
    <row r="124" spans="1:14" x14ac:dyDescent="0.25">
      <c r="A124" s="1"/>
      <c r="B124" s="155" t="s">
        <v>98</v>
      </c>
      <c r="C124" s="156">
        <v>268629</v>
      </c>
      <c r="D124" s="156">
        <v>268029</v>
      </c>
      <c r="E124" s="156">
        <v>100111</v>
      </c>
      <c r="F124" s="156">
        <v>152538</v>
      </c>
      <c r="G124" s="156">
        <v>271555</v>
      </c>
      <c r="H124" s="156">
        <v>274112</v>
      </c>
      <c r="I124" s="157">
        <f>IFERROR(H124/G124-1,"-")</f>
        <v>9.4161403767192287E-3</v>
      </c>
      <c r="J124" s="158">
        <f t="shared" si="50"/>
        <v>1.7380807303892678</v>
      </c>
      <c r="K124" s="156">
        <f t="shared" si="51"/>
        <v>2557</v>
      </c>
      <c r="L124" s="156">
        <f t="shared" si="52"/>
        <v>174001</v>
      </c>
      <c r="M124" s="157">
        <f>H124/H$8</f>
        <v>7.9429907739869479E-3</v>
      </c>
      <c r="N124" s="77"/>
    </row>
    <row r="125" spans="1:14" s="54" customFormat="1" x14ac:dyDescent="0.25">
      <c r="B125" s="160" t="s">
        <v>101</v>
      </c>
      <c r="C125" s="161">
        <v>36190</v>
      </c>
      <c r="D125" s="161">
        <v>33000</v>
      </c>
      <c r="E125" s="161">
        <v>11431</v>
      </c>
      <c r="F125" s="161">
        <v>11117</v>
      </c>
      <c r="G125" s="161">
        <v>33351</v>
      </c>
      <c r="H125" s="161">
        <v>40267</v>
      </c>
      <c r="I125" s="162">
        <f t="shared" ref="I125:I132" si="53">IFERROR(H125/G125-1,"-")</f>
        <v>0.2073700938502594</v>
      </c>
      <c r="J125" s="163">
        <f t="shared" si="50"/>
        <v>2.5226139445367859</v>
      </c>
      <c r="K125" s="161">
        <f t="shared" si="51"/>
        <v>6916</v>
      </c>
      <c r="L125" s="161">
        <f t="shared" si="52"/>
        <v>28836</v>
      </c>
      <c r="M125" s="162">
        <f t="shared" ref="M125:M132" si="54">H125/H$8</f>
        <v>1.1668238147039621E-3</v>
      </c>
      <c r="N125" s="164"/>
    </row>
    <row r="126" spans="1:14" s="54" customFormat="1" x14ac:dyDescent="0.25">
      <c r="B126" s="160" t="s">
        <v>104</v>
      </c>
      <c r="C126" s="161">
        <v>35550</v>
      </c>
      <c r="D126" s="161">
        <v>30865</v>
      </c>
      <c r="E126" s="161">
        <v>11548</v>
      </c>
      <c r="F126" s="161">
        <v>23428</v>
      </c>
      <c r="G126" s="161">
        <v>34791</v>
      </c>
      <c r="H126" s="161">
        <v>43445</v>
      </c>
      <c r="I126" s="162">
        <f t="shared" si="53"/>
        <v>0.24874249087407674</v>
      </c>
      <c r="J126" s="163">
        <f t="shared" si="50"/>
        <v>2.7621233113959125</v>
      </c>
      <c r="K126" s="161">
        <f t="shared" si="51"/>
        <v>8654</v>
      </c>
      <c r="L126" s="161">
        <f t="shared" si="52"/>
        <v>31897</v>
      </c>
      <c r="M126" s="162">
        <f t="shared" si="54"/>
        <v>1.2589132696702917E-3</v>
      </c>
      <c r="N126" s="164"/>
    </row>
    <row r="127" spans="1:14" x14ac:dyDescent="0.25">
      <c r="A127" s="1"/>
      <c r="B127" s="160" t="s">
        <v>107</v>
      </c>
      <c r="C127" s="161">
        <v>18689</v>
      </c>
      <c r="D127" s="161">
        <v>20310</v>
      </c>
      <c r="E127" s="161">
        <v>7014</v>
      </c>
      <c r="F127" s="161">
        <v>18250</v>
      </c>
      <c r="G127" s="161">
        <v>23874</v>
      </c>
      <c r="H127" s="161">
        <v>26737</v>
      </c>
      <c r="I127" s="162">
        <f t="shared" si="53"/>
        <v>0.11992125324620928</v>
      </c>
      <c r="J127" s="163">
        <f t="shared" si="50"/>
        <v>2.8119475335044197</v>
      </c>
      <c r="K127" s="161">
        <f t="shared" si="51"/>
        <v>2863</v>
      </c>
      <c r="L127" s="161">
        <f t="shared" si="52"/>
        <v>19723</v>
      </c>
      <c r="M127" s="162">
        <f t="shared" si="54"/>
        <v>7.7476266753768184E-4</v>
      </c>
      <c r="N127" s="77"/>
    </row>
    <row r="128" spans="1:14" x14ac:dyDescent="0.25">
      <c r="A128" s="1"/>
      <c r="B128" s="160" t="s">
        <v>114</v>
      </c>
      <c r="C128" s="161">
        <v>4857</v>
      </c>
      <c r="D128" s="161">
        <v>4930</v>
      </c>
      <c r="E128" s="161">
        <v>1882</v>
      </c>
      <c r="F128" s="161">
        <v>3678</v>
      </c>
      <c r="G128" s="161">
        <v>6463</v>
      </c>
      <c r="H128" s="161">
        <v>7383</v>
      </c>
      <c r="I128" s="162">
        <f t="shared" si="53"/>
        <v>0.14234875444839856</v>
      </c>
      <c r="J128" s="163">
        <f t="shared" si="50"/>
        <v>2.9229543039319874</v>
      </c>
      <c r="K128" s="161">
        <f t="shared" si="51"/>
        <v>920</v>
      </c>
      <c r="L128" s="161">
        <f t="shared" si="52"/>
        <v>5501</v>
      </c>
      <c r="M128" s="162">
        <f t="shared" si="54"/>
        <v>2.1393846633618974E-4</v>
      </c>
      <c r="N128" s="77"/>
    </row>
    <row r="129" spans="1:14" x14ac:dyDescent="0.25">
      <c r="A129" s="1"/>
      <c r="B129" s="160" t="s">
        <v>110</v>
      </c>
      <c r="C129" s="161">
        <v>5017</v>
      </c>
      <c r="D129" s="161">
        <v>3923</v>
      </c>
      <c r="E129" s="161">
        <v>1919</v>
      </c>
      <c r="F129" s="161">
        <v>3450</v>
      </c>
      <c r="G129" s="161">
        <v>4851</v>
      </c>
      <c r="H129" s="161">
        <v>5958</v>
      </c>
      <c r="I129" s="162">
        <f t="shared" si="53"/>
        <v>0.22820037105751401</v>
      </c>
      <c r="J129" s="163">
        <f t="shared" si="50"/>
        <v>2.1047420531526835</v>
      </c>
      <c r="K129" s="161">
        <f t="shared" si="51"/>
        <v>1107</v>
      </c>
      <c r="L129" s="161">
        <f t="shared" si="52"/>
        <v>4039</v>
      </c>
      <c r="M129" s="162">
        <f t="shared" si="54"/>
        <v>1.7264599518231321E-4</v>
      </c>
      <c r="N129" s="77"/>
    </row>
    <row r="130" spans="1:14" x14ac:dyDescent="0.25">
      <c r="A130" s="1"/>
      <c r="B130" s="160" t="s">
        <v>119</v>
      </c>
      <c r="C130" s="161">
        <v>4529</v>
      </c>
      <c r="D130" s="161">
        <v>4303</v>
      </c>
      <c r="E130" s="161">
        <v>1701</v>
      </c>
      <c r="F130" s="161">
        <v>1442</v>
      </c>
      <c r="G130" s="161">
        <v>2747</v>
      </c>
      <c r="H130" s="161">
        <v>3505</v>
      </c>
      <c r="I130" s="162">
        <f t="shared" si="53"/>
        <v>0.27593738623953401</v>
      </c>
      <c r="J130" s="163">
        <f t="shared" si="50"/>
        <v>1.0605526161081715</v>
      </c>
      <c r="K130" s="161">
        <f t="shared" si="51"/>
        <v>758</v>
      </c>
      <c r="L130" s="161">
        <f t="shared" si="52"/>
        <v>1804</v>
      </c>
      <c r="M130" s="162">
        <f t="shared" si="54"/>
        <v>1.0156499045216647E-4</v>
      </c>
      <c r="N130" s="77"/>
    </row>
    <row r="131" spans="1:14" x14ac:dyDescent="0.25">
      <c r="A131" s="159" t="s">
        <v>135</v>
      </c>
      <c r="B131" s="160" t="s">
        <v>122</v>
      </c>
      <c r="C131" s="161">
        <v>7923</v>
      </c>
      <c r="D131" s="161">
        <v>5879</v>
      </c>
      <c r="E131" s="161">
        <v>2155</v>
      </c>
      <c r="F131" s="161">
        <v>2010</v>
      </c>
      <c r="G131" s="161">
        <v>4022</v>
      </c>
      <c r="H131" s="161">
        <v>4912</v>
      </c>
      <c r="I131" s="162">
        <f t="shared" si="53"/>
        <v>0.22128294380905023</v>
      </c>
      <c r="J131" s="163">
        <f t="shared" si="50"/>
        <v>1.2793503480278421</v>
      </c>
      <c r="K131" s="161">
        <f t="shared" si="51"/>
        <v>890</v>
      </c>
      <c r="L131" s="161">
        <f t="shared" si="52"/>
        <v>2757</v>
      </c>
      <c r="M131" s="162">
        <f t="shared" si="54"/>
        <v>1.4233587249673087E-4</v>
      </c>
      <c r="N131" s="77"/>
    </row>
    <row r="132" spans="1:14" x14ac:dyDescent="0.25">
      <c r="A132" s="165" t="s">
        <v>136</v>
      </c>
      <c r="B132" s="166" t="s">
        <v>136</v>
      </c>
      <c r="C132" s="167">
        <f t="shared" ref="C132:H132" si="55">C124-SUM(C125:C131)</f>
        <v>155874</v>
      </c>
      <c r="D132" s="167">
        <f t="shared" si="55"/>
        <v>164819</v>
      </c>
      <c r="E132" s="167">
        <f t="shared" si="55"/>
        <v>62461</v>
      </c>
      <c r="F132" s="167">
        <f t="shared" si="55"/>
        <v>89163</v>
      </c>
      <c r="G132" s="167">
        <f t="shared" si="55"/>
        <v>161456</v>
      </c>
      <c r="H132" s="167">
        <f t="shared" si="55"/>
        <v>141905</v>
      </c>
      <c r="I132" s="168">
        <f t="shared" si="53"/>
        <v>-0.12109181448815776</v>
      </c>
      <c r="J132" s="169">
        <f t="shared" si="50"/>
        <v>1.2718976641424247</v>
      </c>
      <c r="K132" s="167">
        <f>H132-G132</f>
        <v>-19551</v>
      </c>
      <c r="L132" s="167">
        <f t="shared" si="52"/>
        <v>79444</v>
      </c>
      <c r="M132" s="168">
        <f t="shared" si="54"/>
        <v>4.1120056976076125E-3</v>
      </c>
      <c r="N132" s="77"/>
    </row>
    <row r="133" spans="1:14" s="142" customFormat="1" x14ac:dyDescent="0.25">
      <c r="B133" s="151" t="s">
        <v>44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59</v>
      </c>
      <c r="C134" s="174">
        <v>2070855</v>
      </c>
      <c r="D134" s="174">
        <v>1856756</v>
      </c>
      <c r="E134" s="174">
        <v>610766</v>
      </c>
      <c r="F134" s="174">
        <v>774989</v>
      </c>
      <c r="G134" s="174">
        <v>1753117</v>
      </c>
      <c r="H134" s="174">
        <v>1886738</v>
      </c>
      <c r="I134" s="175">
        <f>IFERROR(H134/G134-1,"-")</f>
        <v>7.6219100037247856E-2</v>
      </c>
      <c r="J134" s="175">
        <f>IFERROR(H134/E134-1,"-")</f>
        <v>2.0891339727489742</v>
      </c>
      <c r="K134" s="174">
        <f>H134-G134</f>
        <v>133621</v>
      </c>
      <c r="L134" s="174">
        <f>H134-E134</f>
        <v>1275972</v>
      </c>
      <c r="M134" s="175">
        <f>H134/H$8</f>
        <v>5.4672332940296622E-2</v>
      </c>
      <c r="N134" s="77"/>
    </row>
    <row r="135" spans="1:14" x14ac:dyDescent="0.25">
      <c r="A135" s="1" t="s">
        <v>87</v>
      </c>
      <c r="B135" s="155" t="s">
        <v>88</v>
      </c>
      <c r="C135" s="156">
        <v>212961</v>
      </c>
      <c r="D135" s="156">
        <v>192906</v>
      </c>
      <c r="E135" s="156">
        <v>77176</v>
      </c>
      <c r="F135" s="156">
        <v>141993</v>
      </c>
      <c r="G135" s="156">
        <v>105219</v>
      </c>
      <c r="H135" s="156">
        <v>114083</v>
      </c>
      <c r="I135" s="157">
        <f>IFERROR(H135/G135-1,"-")</f>
        <v>8.4243340081163964E-2</v>
      </c>
      <c r="J135" s="158">
        <f t="shared" ref="J135:J146" si="56">IFERROR(H135/E135-1,"-")</f>
        <v>0.47821861718669023</v>
      </c>
      <c r="K135" s="156">
        <f t="shared" ref="K135:K145" si="57">H135-G135</f>
        <v>8864</v>
      </c>
      <c r="L135" s="156">
        <f t="shared" ref="L135:L146" si="58">H135-E135</f>
        <v>36907</v>
      </c>
      <c r="M135" s="157">
        <f>H135/H$8</f>
        <v>3.3058027976475058E-3</v>
      </c>
      <c r="N135" s="77"/>
    </row>
    <row r="136" spans="1:14" x14ac:dyDescent="0.25">
      <c r="A136" s="159" t="s">
        <v>94</v>
      </c>
      <c r="B136" s="160" t="s">
        <v>94</v>
      </c>
      <c r="C136" s="161">
        <v>148508</v>
      </c>
      <c r="D136" s="161">
        <v>94828</v>
      </c>
      <c r="E136" s="161">
        <v>51058</v>
      </c>
      <c r="F136" s="161">
        <v>86437</v>
      </c>
      <c r="G136" s="161">
        <v>57546</v>
      </c>
      <c r="H136" s="161">
        <v>60090</v>
      </c>
      <c r="I136" s="162">
        <f>IFERROR(H136/G136-1,"-")</f>
        <v>4.4208111771452341E-2</v>
      </c>
      <c r="J136" s="163">
        <f t="shared" si="56"/>
        <v>0.1768968623917897</v>
      </c>
      <c r="K136" s="161">
        <f t="shared" si="57"/>
        <v>2544</v>
      </c>
      <c r="L136" s="161">
        <f t="shared" si="58"/>
        <v>9032</v>
      </c>
      <c r="M136" s="162">
        <f>H136/H$8</f>
        <v>1.741238309920309E-3</v>
      </c>
      <c r="N136" s="77"/>
    </row>
    <row r="137" spans="1:14" x14ac:dyDescent="0.25">
      <c r="A137" s="159" t="s">
        <v>91</v>
      </c>
      <c r="B137" s="160" t="s">
        <v>91</v>
      </c>
      <c r="C137" s="161">
        <v>64453</v>
      </c>
      <c r="D137" s="161">
        <v>98078</v>
      </c>
      <c r="E137" s="161">
        <v>26118</v>
      </c>
      <c r="F137" s="161">
        <v>55556</v>
      </c>
      <c r="G137" s="161">
        <v>47673</v>
      </c>
      <c r="H137" s="161">
        <v>53993</v>
      </c>
      <c r="I137" s="162">
        <f>IFERROR(H137/G137-1,"-")</f>
        <v>0.132569798418392</v>
      </c>
      <c r="J137" s="163">
        <f t="shared" si="56"/>
        <v>1.0672716134466653</v>
      </c>
      <c r="K137" s="161">
        <f t="shared" si="57"/>
        <v>6320</v>
      </c>
      <c r="L137" s="161">
        <f t="shared" si="58"/>
        <v>27875</v>
      </c>
      <c r="M137" s="162">
        <f>H137/H$8</f>
        <v>1.5645644877271966E-3</v>
      </c>
      <c r="N137" s="77"/>
    </row>
    <row r="138" spans="1:14" x14ac:dyDescent="0.25">
      <c r="A138" s="1"/>
      <c r="B138" s="155" t="s">
        <v>98</v>
      </c>
      <c r="C138" s="156">
        <v>1857894</v>
      </c>
      <c r="D138" s="156">
        <v>1663850</v>
      </c>
      <c r="E138" s="156">
        <v>533590</v>
      </c>
      <c r="F138" s="156">
        <v>632996</v>
      </c>
      <c r="G138" s="156">
        <v>1647898</v>
      </c>
      <c r="H138" s="156">
        <v>1772655</v>
      </c>
      <c r="I138" s="157">
        <f>IFERROR(H138/G138-1,"-")</f>
        <v>7.5706748840037363E-2</v>
      </c>
      <c r="J138" s="158">
        <f t="shared" si="56"/>
        <v>2.3221293502501923</v>
      </c>
      <c r="K138" s="156">
        <f t="shared" si="57"/>
        <v>124757</v>
      </c>
      <c r="L138" s="156">
        <f t="shared" si="58"/>
        <v>1239065</v>
      </c>
      <c r="M138" s="157">
        <f>H138/H$8</f>
        <v>5.1366530142649115E-2</v>
      </c>
      <c r="N138" s="77"/>
    </row>
    <row r="139" spans="1:14" s="54" customFormat="1" x14ac:dyDescent="0.25">
      <c r="B139" s="160" t="s">
        <v>101</v>
      </c>
      <c r="C139" s="161">
        <v>1012432</v>
      </c>
      <c r="D139" s="161">
        <v>847716</v>
      </c>
      <c r="E139" s="161">
        <v>226701</v>
      </c>
      <c r="F139" s="161">
        <v>182984</v>
      </c>
      <c r="G139" s="161">
        <v>740061</v>
      </c>
      <c r="H139" s="161">
        <v>745732</v>
      </c>
      <c r="I139" s="162">
        <f t="shared" ref="I139:I146" si="59">IFERROR(H139/G139-1,"-")</f>
        <v>7.6628818435238166E-3</v>
      </c>
      <c r="J139" s="163">
        <f t="shared" si="56"/>
        <v>2.2894958557747871</v>
      </c>
      <c r="K139" s="161">
        <f t="shared" si="57"/>
        <v>5671</v>
      </c>
      <c r="L139" s="161">
        <f t="shared" si="58"/>
        <v>519031</v>
      </c>
      <c r="M139" s="162">
        <f t="shared" ref="M139:M146" si="60">H139/H$8</f>
        <v>2.1609204981419401E-2</v>
      </c>
      <c r="N139" s="164"/>
    </row>
    <row r="140" spans="1:14" s="54" customFormat="1" x14ac:dyDescent="0.25">
      <c r="B140" s="160" t="s">
        <v>104</v>
      </c>
      <c r="C140" s="161">
        <v>127265</v>
      </c>
      <c r="D140" s="161">
        <v>113771</v>
      </c>
      <c r="E140" s="161">
        <v>45672</v>
      </c>
      <c r="F140" s="161">
        <v>69325</v>
      </c>
      <c r="G140" s="161">
        <v>132461</v>
      </c>
      <c r="H140" s="161">
        <v>181229</v>
      </c>
      <c r="I140" s="162">
        <f t="shared" si="59"/>
        <v>0.36816874400767019</v>
      </c>
      <c r="J140" s="163">
        <f t="shared" si="56"/>
        <v>2.9680548257137853</v>
      </c>
      <c r="K140" s="161">
        <f t="shared" si="57"/>
        <v>48768</v>
      </c>
      <c r="L140" s="161">
        <f t="shared" si="58"/>
        <v>135557</v>
      </c>
      <c r="M140" s="162">
        <f t="shared" si="60"/>
        <v>5.2515040384181677E-3</v>
      </c>
      <c r="N140" s="164"/>
    </row>
    <row r="141" spans="1:14" x14ac:dyDescent="0.25">
      <c r="A141" s="1"/>
      <c r="B141" s="160" t="s">
        <v>107</v>
      </c>
      <c r="C141" s="161">
        <v>159535</v>
      </c>
      <c r="D141" s="161">
        <v>132722</v>
      </c>
      <c r="E141" s="161">
        <v>42455</v>
      </c>
      <c r="F141" s="161">
        <v>94016</v>
      </c>
      <c r="G141" s="161">
        <v>171222</v>
      </c>
      <c r="H141" s="161">
        <v>162316</v>
      </c>
      <c r="I141" s="162">
        <f t="shared" si="59"/>
        <v>-5.2014343951127806E-2</v>
      </c>
      <c r="J141" s="163">
        <f t="shared" si="56"/>
        <v>2.8232481450948064</v>
      </c>
      <c r="K141" s="161">
        <f t="shared" si="57"/>
        <v>-8906</v>
      </c>
      <c r="L141" s="161">
        <f t="shared" si="58"/>
        <v>119861</v>
      </c>
      <c r="M141" s="162">
        <f t="shared" si="60"/>
        <v>4.7034587703948224E-3</v>
      </c>
      <c r="N141" s="77"/>
    </row>
    <row r="142" spans="1:14" x14ac:dyDescent="0.25">
      <c r="A142" s="1"/>
      <c r="B142" s="160" t="s">
        <v>114</v>
      </c>
      <c r="C142" s="161">
        <v>37533</v>
      </c>
      <c r="D142" s="161">
        <v>38846</v>
      </c>
      <c r="E142" s="161">
        <v>8958</v>
      </c>
      <c r="F142" s="161">
        <v>22357</v>
      </c>
      <c r="G142" s="161">
        <v>60881</v>
      </c>
      <c r="H142" s="161">
        <v>78552</v>
      </c>
      <c r="I142" s="162">
        <f t="shared" si="59"/>
        <v>0.29025475928450595</v>
      </c>
      <c r="J142" s="163">
        <f t="shared" si="56"/>
        <v>7.7689216342933687</v>
      </c>
      <c r="K142" s="161">
        <f t="shared" si="57"/>
        <v>17671</v>
      </c>
      <c r="L142" s="161">
        <f t="shared" si="58"/>
        <v>69594</v>
      </c>
      <c r="M142" s="162">
        <f t="shared" si="60"/>
        <v>2.2762148730381114E-3</v>
      </c>
      <c r="N142" s="77"/>
    </row>
    <row r="143" spans="1:14" x14ac:dyDescent="0.25">
      <c r="A143" s="1"/>
      <c r="B143" s="160" t="s">
        <v>110</v>
      </c>
      <c r="C143" s="161">
        <v>39264</v>
      </c>
      <c r="D143" s="161">
        <v>39195</v>
      </c>
      <c r="E143" s="161">
        <v>12571</v>
      </c>
      <c r="F143" s="161">
        <v>20808</v>
      </c>
      <c r="G143" s="161">
        <v>32138</v>
      </c>
      <c r="H143" s="161">
        <v>40929</v>
      </c>
      <c r="I143" s="162">
        <f t="shared" si="59"/>
        <v>0.27353911257701169</v>
      </c>
      <c r="J143" s="163">
        <f t="shared" si="56"/>
        <v>2.2558269031898814</v>
      </c>
      <c r="K143" s="161">
        <f t="shared" si="57"/>
        <v>8791</v>
      </c>
      <c r="L143" s="161">
        <f t="shared" si="58"/>
        <v>28358</v>
      </c>
      <c r="M143" s="162">
        <f t="shared" si="60"/>
        <v>1.1860067030575524E-3</v>
      </c>
      <c r="N143" s="77"/>
    </row>
    <row r="144" spans="1:14" x14ac:dyDescent="0.25">
      <c r="A144" s="1"/>
      <c r="B144" s="160" t="s">
        <v>119</v>
      </c>
      <c r="C144" s="161">
        <v>17025</v>
      </c>
      <c r="D144" s="161">
        <v>18681</v>
      </c>
      <c r="E144" s="161">
        <v>15372</v>
      </c>
      <c r="F144" s="161">
        <v>9958</v>
      </c>
      <c r="G144" s="161">
        <v>24691</v>
      </c>
      <c r="H144" s="161">
        <v>28155</v>
      </c>
      <c r="I144" s="162">
        <f t="shared" si="59"/>
        <v>0.14029403426349685</v>
      </c>
      <c r="J144" s="163">
        <f t="shared" si="56"/>
        <v>0.83157689305230287</v>
      </c>
      <c r="K144" s="161">
        <f t="shared" si="57"/>
        <v>3464</v>
      </c>
      <c r="L144" s="161">
        <f t="shared" si="58"/>
        <v>12783</v>
      </c>
      <c r="M144" s="162">
        <f t="shared" si="60"/>
        <v>8.1585229848238144E-4</v>
      </c>
      <c r="N144" s="77"/>
    </row>
    <row r="145" spans="1:14" x14ac:dyDescent="0.25">
      <c r="A145" s="159" t="s">
        <v>135</v>
      </c>
      <c r="B145" s="160" t="s">
        <v>122</v>
      </c>
      <c r="C145" s="161">
        <v>77288</v>
      </c>
      <c r="D145" s="161">
        <v>47882</v>
      </c>
      <c r="E145" s="161">
        <v>29519</v>
      </c>
      <c r="F145" s="161">
        <v>6358</v>
      </c>
      <c r="G145" s="161">
        <v>14264</v>
      </c>
      <c r="H145" s="161">
        <v>21375</v>
      </c>
      <c r="I145" s="162">
        <f t="shared" si="59"/>
        <v>0.49852776219854178</v>
      </c>
      <c r="J145" s="163">
        <f t="shared" si="56"/>
        <v>-0.27589010467834274</v>
      </c>
      <c r="K145" s="161">
        <f t="shared" si="57"/>
        <v>7111</v>
      </c>
      <c r="L145" s="161">
        <f t="shared" si="58"/>
        <v>-8144</v>
      </c>
      <c r="M145" s="162">
        <f t="shared" si="60"/>
        <v>6.1938706730814788E-4</v>
      </c>
      <c r="N145" s="77"/>
    </row>
    <row r="146" spans="1:14" x14ac:dyDescent="0.25">
      <c r="A146" s="165" t="s">
        <v>136</v>
      </c>
      <c r="B146" s="166" t="s">
        <v>136</v>
      </c>
      <c r="C146" s="167">
        <f t="shared" ref="C146:H146" si="61">C138-SUM(C139:C145)</f>
        <v>387552</v>
      </c>
      <c r="D146" s="167">
        <f t="shared" si="61"/>
        <v>425037</v>
      </c>
      <c r="E146" s="167">
        <f t="shared" si="61"/>
        <v>152342</v>
      </c>
      <c r="F146" s="167">
        <f t="shared" si="61"/>
        <v>227190</v>
      </c>
      <c r="G146" s="167">
        <f t="shared" si="61"/>
        <v>472180</v>
      </c>
      <c r="H146" s="167">
        <f t="shared" si="61"/>
        <v>514367</v>
      </c>
      <c r="I146" s="168">
        <f t="shared" si="59"/>
        <v>8.9345164979456992E-2</v>
      </c>
      <c r="J146" s="169">
        <f t="shared" si="56"/>
        <v>2.3763965288626907</v>
      </c>
      <c r="K146" s="167">
        <f>H146-G146</f>
        <v>42187</v>
      </c>
      <c r="L146" s="167">
        <f t="shared" si="58"/>
        <v>362025</v>
      </c>
      <c r="M146" s="168">
        <f t="shared" si="60"/>
        <v>1.4904901410530531E-2</v>
      </c>
      <c r="N146" s="77"/>
    </row>
    <row r="147" spans="1:14" s="142" customFormat="1" x14ac:dyDescent="0.25">
      <c r="B147" s="151" t="s">
        <v>45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59</v>
      </c>
      <c r="C148" s="174">
        <v>791792</v>
      </c>
      <c r="D148" s="174">
        <v>721244</v>
      </c>
      <c r="E148" s="174">
        <v>235241</v>
      </c>
      <c r="F148" s="174">
        <v>320278</v>
      </c>
      <c r="G148" s="174">
        <v>622441</v>
      </c>
      <c r="H148" s="174">
        <v>781085</v>
      </c>
      <c r="I148" s="175">
        <f>IFERROR(H148/G148-1,"-")</f>
        <v>0.25487395592513984</v>
      </c>
      <c r="J148" s="175">
        <f>IFERROR(H148/E148-1,"-")</f>
        <v>2.3203608214554436</v>
      </c>
      <c r="K148" s="174">
        <f>H148-G148</f>
        <v>158644</v>
      </c>
      <c r="L148" s="174">
        <f>H148-E148</f>
        <v>545844</v>
      </c>
      <c r="M148" s="175">
        <f>H148/H$8</f>
        <v>2.2633634969281155E-2</v>
      </c>
      <c r="N148" s="77"/>
    </row>
    <row r="149" spans="1:14" x14ac:dyDescent="0.25">
      <c r="A149" s="1" t="s">
        <v>87</v>
      </c>
      <c r="B149" s="155" t="s">
        <v>88</v>
      </c>
      <c r="C149" s="156">
        <v>267197</v>
      </c>
      <c r="D149" s="156">
        <v>261107</v>
      </c>
      <c r="E149" s="156">
        <v>90513</v>
      </c>
      <c r="F149" s="156">
        <v>118326</v>
      </c>
      <c r="G149" s="156">
        <v>251371</v>
      </c>
      <c r="H149" s="156">
        <v>299320</v>
      </c>
      <c r="I149" s="157">
        <f>IFERROR(H149/G149-1,"-")</f>
        <v>0.19074992739814856</v>
      </c>
      <c r="J149" s="158">
        <f t="shared" ref="J149:J160" si="62">IFERROR(H149/E149-1,"-")</f>
        <v>2.3069282865444745</v>
      </c>
      <c r="K149" s="156">
        <f t="shared" ref="K149:K159" si="63">H149-G149</f>
        <v>47949</v>
      </c>
      <c r="L149" s="156">
        <f t="shared" ref="L149:L160" si="64">H149-E149</f>
        <v>208807</v>
      </c>
      <c r="M149" s="157">
        <f>H149/H$8</f>
        <v>8.6734473444058397E-3</v>
      </c>
      <c r="N149" s="77"/>
    </row>
    <row r="150" spans="1:14" x14ac:dyDescent="0.25">
      <c r="A150" s="159" t="s">
        <v>94</v>
      </c>
      <c r="B150" s="160" t="s">
        <v>94</v>
      </c>
      <c r="C150" s="161">
        <v>113785</v>
      </c>
      <c r="D150" s="161">
        <v>111386</v>
      </c>
      <c r="E150" s="161">
        <v>46140</v>
      </c>
      <c r="F150" s="161">
        <v>86621</v>
      </c>
      <c r="G150" s="161">
        <v>153781</v>
      </c>
      <c r="H150" s="161">
        <v>212501</v>
      </c>
      <c r="I150" s="162">
        <f>IFERROR(H150/G150-1,"-")</f>
        <v>0.38184170996416977</v>
      </c>
      <c r="J150" s="163">
        <f t="shared" si="62"/>
        <v>3.6055700043346341</v>
      </c>
      <c r="K150" s="161">
        <f t="shared" si="63"/>
        <v>58720</v>
      </c>
      <c r="L150" s="161">
        <f t="shared" si="64"/>
        <v>166361</v>
      </c>
      <c r="M150" s="162">
        <f>H150/H$8</f>
        <v>6.1576781843297648E-3</v>
      </c>
      <c r="N150" s="77"/>
    </row>
    <row r="151" spans="1:14" x14ac:dyDescent="0.25">
      <c r="A151" s="159" t="s">
        <v>91</v>
      </c>
      <c r="B151" s="160" t="s">
        <v>91</v>
      </c>
      <c r="C151" s="161">
        <v>153412</v>
      </c>
      <c r="D151" s="161">
        <v>149721</v>
      </c>
      <c r="E151" s="161">
        <v>44373</v>
      </c>
      <c r="F151" s="161">
        <v>31705</v>
      </c>
      <c r="G151" s="161">
        <v>97590</v>
      </c>
      <c r="H151" s="161">
        <v>86819</v>
      </c>
      <c r="I151" s="162">
        <f>IFERROR(H151/G151-1,"-")</f>
        <v>-0.11036991495030224</v>
      </c>
      <c r="J151" s="163">
        <f t="shared" si="62"/>
        <v>0.95657269060013972</v>
      </c>
      <c r="K151" s="161">
        <f t="shared" si="63"/>
        <v>-10771</v>
      </c>
      <c r="L151" s="161">
        <f t="shared" si="64"/>
        <v>42446</v>
      </c>
      <c r="M151" s="162">
        <f>H151/H$8</f>
        <v>2.5157691600760745E-3</v>
      </c>
      <c r="N151" s="77"/>
    </row>
    <row r="152" spans="1:14" x14ac:dyDescent="0.25">
      <c r="A152" s="1"/>
      <c r="B152" s="155" t="s">
        <v>98</v>
      </c>
      <c r="C152" s="156">
        <v>524595</v>
      </c>
      <c r="D152" s="156">
        <v>460137</v>
      </c>
      <c r="E152" s="156">
        <v>144728</v>
      </c>
      <c r="F152" s="156">
        <v>201952</v>
      </c>
      <c r="G152" s="156">
        <v>371070</v>
      </c>
      <c r="H152" s="156">
        <v>481765</v>
      </c>
      <c r="I152" s="157">
        <f>IFERROR(H152/G152-1,"-")</f>
        <v>0.29831298676799523</v>
      </c>
      <c r="J152" s="158">
        <f t="shared" si="62"/>
        <v>2.3287615388867393</v>
      </c>
      <c r="K152" s="156">
        <f t="shared" si="63"/>
        <v>110695</v>
      </c>
      <c r="L152" s="156">
        <f t="shared" si="64"/>
        <v>337037</v>
      </c>
      <c r="M152" s="157">
        <f>H152/H$8</f>
        <v>1.3960187624875315E-2</v>
      </c>
      <c r="N152" s="77"/>
    </row>
    <row r="153" spans="1:14" s="54" customFormat="1" x14ac:dyDescent="0.25">
      <c r="B153" s="160" t="s">
        <v>101</v>
      </c>
      <c r="C153" s="161">
        <v>156082</v>
      </c>
      <c r="D153" s="161">
        <v>120718</v>
      </c>
      <c r="E153" s="161">
        <v>31890</v>
      </c>
      <c r="F153" s="161">
        <v>39412</v>
      </c>
      <c r="G153" s="161">
        <v>136400</v>
      </c>
      <c r="H153" s="161">
        <v>179243</v>
      </c>
      <c r="I153" s="162">
        <f t="shared" ref="I153:I160" si="65">IFERROR(H153/G153-1,"-")</f>
        <v>0.31409824046920831</v>
      </c>
      <c r="J153" s="163">
        <f t="shared" si="62"/>
        <v>4.6206647851991223</v>
      </c>
      <c r="K153" s="161">
        <f t="shared" si="63"/>
        <v>42843</v>
      </c>
      <c r="L153" s="161">
        <f t="shared" si="64"/>
        <v>147353</v>
      </c>
      <c r="M153" s="162">
        <f t="shared" ref="M153:M160" si="66">H153/H$8</f>
        <v>5.1939553733573963E-3</v>
      </c>
      <c r="N153" s="164"/>
    </row>
    <row r="154" spans="1:14" s="54" customFormat="1" x14ac:dyDescent="0.25">
      <c r="B154" s="160" t="s">
        <v>104</v>
      </c>
      <c r="C154" s="161">
        <v>185381</v>
      </c>
      <c r="D154" s="161">
        <v>154372</v>
      </c>
      <c r="E154" s="161">
        <v>49978</v>
      </c>
      <c r="F154" s="161">
        <v>69931</v>
      </c>
      <c r="G154" s="161">
        <v>98479</v>
      </c>
      <c r="H154" s="161">
        <v>105256</v>
      </c>
      <c r="I154" s="162">
        <f t="shared" si="65"/>
        <v>6.8816702037997945E-2</v>
      </c>
      <c r="J154" s="163">
        <f t="shared" si="62"/>
        <v>1.1060466605306334</v>
      </c>
      <c r="K154" s="161">
        <f t="shared" si="63"/>
        <v>6777</v>
      </c>
      <c r="L154" s="161">
        <f t="shared" si="64"/>
        <v>55278</v>
      </c>
      <c r="M154" s="162">
        <f t="shared" si="66"/>
        <v>3.0500212938753875E-3</v>
      </c>
      <c r="N154" s="164"/>
    </row>
    <row r="155" spans="1:14" x14ac:dyDescent="0.25">
      <c r="A155" s="1"/>
      <c r="B155" s="160" t="s">
        <v>107</v>
      </c>
      <c r="C155" s="161">
        <v>70665</v>
      </c>
      <c r="D155" s="161">
        <v>63972</v>
      </c>
      <c r="E155" s="161">
        <v>14033</v>
      </c>
      <c r="F155" s="161">
        <v>26362</v>
      </c>
      <c r="G155" s="161">
        <v>41410</v>
      </c>
      <c r="H155" s="161">
        <v>72199</v>
      </c>
      <c r="I155" s="162">
        <f t="shared" si="65"/>
        <v>0.74351605892296546</v>
      </c>
      <c r="J155" s="163">
        <f t="shared" si="62"/>
        <v>4.1449440604289887</v>
      </c>
      <c r="K155" s="161">
        <f t="shared" si="63"/>
        <v>30789</v>
      </c>
      <c r="L155" s="161">
        <f t="shared" si="64"/>
        <v>58166</v>
      </c>
      <c r="M155" s="162">
        <f t="shared" si="66"/>
        <v>2.0921228946236708E-3</v>
      </c>
      <c r="N155" s="77"/>
    </row>
    <row r="156" spans="1:14" x14ac:dyDescent="0.25">
      <c r="A156" s="1"/>
      <c r="B156" s="160" t="s">
        <v>114</v>
      </c>
      <c r="C156" s="161">
        <v>7417</v>
      </c>
      <c r="D156" s="161">
        <v>7808</v>
      </c>
      <c r="E156" s="161">
        <v>2588</v>
      </c>
      <c r="F156" s="161">
        <v>4562</v>
      </c>
      <c r="G156" s="161">
        <v>9484</v>
      </c>
      <c r="H156" s="161">
        <v>12559</v>
      </c>
      <c r="I156" s="162">
        <f t="shared" si="65"/>
        <v>0.32423028258118936</v>
      </c>
      <c r="J156" s="163">
        <f t="shared" si="62"/>
        <v>3.8527820710973728</v>
      </c>
      <c r="K156" s="161">
        <f t="shared" si="63"/>
        <v>3075</v>
      </c>
      <c r="L156" s="161">
        <f t="shared" si="64"/>
        <v>9971</v>
      </c>
      <c r="M156" s="162">
        <f t="shared" si="66"/>
        <v>3.6392431243616511E-4</v>
      </c>
      <c r="N156" s="77"/>
    </row>
    <row r="157" spans="1:14" x14ac:dyDescent="0.25">
      <c r="A157" s="1"/>
      <c r="B157" s="160" t="s">
        <v>110</v>
      </c>
      <c r="C157" s="161">
        <v>17321</v>
      </c>
      <c r="D157" s="161">
        <v>21924</v>
      </c>
      <c r="E157" s="161">
        <v>10906</v>
      </c>
      <c r="F157" s="161">
        <v>13772</v>
      </c>
      <c r="G157" s="161">
        <v>27289</v>
      </c>
      <c r="H157" s="161">
        <v>21390</v>
      </c>
      <c r="I157" s="162">
        <f t="shared" si="65"/>
        <v>-0.21616768661365382</v>
      </c>
      <c r="J157" s="163">
        <f t="shared" si="62"/>
        <v>0.96130570328259668</v>
      </c>
      <c r="K157" s="161">
        <f t="shared" si="63"/>
        <v>-5899</v>
      </c>
      <c r="L157" s="161">
        <f t="shared" si="64"/>
        <v>10484</v>
      </c>
      <c r="M157" s="162">
        <f t="shared" si="66"/>
        <v>6.1982172489924133E-4</v>
      </c>
      <c r="N157" s="77"/>
    </row>
    <row r="158" spans="1:14" x14ac:dyDescent="0.25">
      <c r="A158" s="1"/>
      <c r="B158" s="160" t="s">
        <v>119</v>
      </c>
      <c r="C158" s="161">
        <v>2280</v>
      </c>
      <c r="D158" s="161">
        <v>2951</v>
      </c>
      <c r="E158" s="161">
        <v>2836</v>
      </c>
      <c r="F158" s="161">
        <v>1823</v>
      </c>
      <c r="G158" s="161">
        <v>2563</v>
      </c>
      <c r="H158" s="161">
        <v>4469</v>
      </c>
      <c r="I158" s="162">
        <f t="shared" si="65"/>
        <v>0.74365977370269221</v>
      </c>
      <c r="J158" s="163">
        <f t="shared" si="62"/>
        <v>0.57581100141043717</v>
      </c>
      <c r="K158" s="161">
        <f t="shared" si="63"/>
        <v>1906</v>
      </c>
      <c r="L158" s="161">
        <f t="shared" si="64"/>
        <v>1633</v>
      </c>
      <c r="M158" s="162">
        <f t="shared" si="66"/>
        <v>1.2949898497310471E-4</v>
      </c>
      <c r="N158" s="77"/>
    </row>
    <row r="159" spans="1:14" x14ac:dyDescent="0.25">
      <c r="A159" s="159" t="s">
        <v>135</v>
      </c>
      <c r="B159" s="160" t="s">
        <v>122</v>
      </c>
      <c r="C159" s="161">
        <v>7782</v>
      </c>
      <c r="D159" s="161">
        <v>7381</v>
      </c>
      <c r="E159" s="161">
        <v>3788</v>
      </c>
      <c r="F159" s="161">
        <v>2712</v>
      </c>
      <c r="G159" s="161">
        <v>4129</v>
      </c>
      <c r="H159" s="161">
        <v>6277</v>
      </c>
      <c r="I159" s="162">
        <f t="shared" si="65"/>
        <v>0.52022281424073635</v>
      </c>
      <c r="J159" s="163">
        <f t="shared" si="62"/>
        <v>0.65707497360084477</v>
      </c>
      <c r="K159" s="161">
        <f t="shared" si="63"/>
        <v>2148</v>
      </c>
      <c r="L159" s="161">
        <f t="shared" si="64"/>
        <v>2489</v>
      </c>
      <c r="M159" s="162">
        <f t="shared" si="66"/>
        <v>1.8188971328623365E-4</v>
      </c>
      <c r="N159" s="77"/>
    </row>
    <row r="160" spans="1:14" x14ac:dyDescent="0.25">
      <c r="A160" s="165" t="s">
        <v>136</v>
      </c>
      <c r="B160" s="166" t="s">
        <v>136</v>
      </c>
      <c r="C160" s="167">
        <f t="shared" ref="C160:H160" si="67">C152-SUM(C153:C159)</f>
        <v>77667</v>
      </c>
      <c r="D160" s="167">
        <f t="shared" si="67"/>
        <v>81011</v>
      </c>
      <c r="E160" s="167">
        <f t="shared" si="67"/>
        <v>28709</v>
      </c>
      <c r="F160" s="167">
        <f t="shared" si="67"/>
        <v>43378</v>
      </c>
      <c r="G160" s="167">
        <f t="shared" si="67"/>
        <v>51316</v>
      </c>
      <c r="H160" s="167">
        <f t="shared" si="67"/>
        <v>80372</v>
      </c>
      <c r="I160" s="168">
        <f t="shared" si="65"/>
        <v>0.56621716423727486</v>
      </c>
      <c r="J160" s="169">
        <f t="shared" si="62"/>
        <v>1.7995402138702148</v>
      </c>
      <c r="K160" s="167">
        <f>H160-G160</f>
        <v>29056</v>
      </c>
      <c r="L160" s="167">
        <f t="shared" si="64"/>
        <v>51663</v>
      </c>
      <c r="M160" s="168">
        <f t="shared" si="66"/>
        <v>2.3289533274241151E-3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30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E7A9F-A379-4C9A-ABA9-5544855ECE25}">
  <sheetPr>
    <tabColor theme="3" tint="0.39997558519241921"/>
  </sheetPr>
  <dimension ref="A4:A24"/>
  <sheetViews>
    <sheetView showGridLines="0" workbookViewId="0">
      <selection activeCell="B72" sqref="B72:B7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EFDCC-C03A-4C87-B6A8-9865407489B4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224</v>
      </c>
      <c r="E1" t="s">
        <v>224</v>
      </c>
      <c r="G1" t="s">
        <v>224</v>
      </c>
    </row>
    <row r="4" spans="1:16" ht="48.75" customHeight="1" thickBot="1" x14ac:dyDescent="0.3">
      <c r="B4" s="265" t="s">
        <v>282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57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58</v>
      </c>
    </row>
    <row r="6" spans="1:16" ht="22.5" thickTop="1" thickBot="1" x14ac:dyDescent="0.3">
      <c r="B6" s="106" t="s">
        <v>26</v>
      </c>
      <c r="C6" s="287" t="s">
        <v>59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60</v>
      </c>
      <c r="D8" s="110" t="str">
        <f>CONCATENATE("dif ",RIGHT(2019,2),"/",RIGHT(2018,2))</f>
        <v>dif 19/18</v>
      </c>
      <c r="E8" s="111" t="s">
        <v>60</v>
      </c>
      <c r="F8" s="110" t="str">
        <f>CONCATENATE("dif ",RIGHT(E7,2),"/",RIGHT(C7,2))</f>
        <v>dif 20/19</v>
      </c>
      <c r="G8" s="111" t="s">
        <v>60</v>
      </c>
      <c r="H8" s="110" t="str">
        <f>CONCATENATE("dif ",RIGHT(G7,2),"/",RIGHT(E7,2))</f>
        <v>dif 21/20</v>
      </c>
      <c r="I8" s="111" t="s">
        <v>60</v>
      </c>
      <c r="J8" s="110" t="str">
        <f>CONCATENATE("dif ",RIGHT(I7,2),"/",RIGHT(G7,2))</f>
        <v>dif 22/21</v>
      </c>
      <c r="K8" s="111" t="s">
        <v>60</v>
      </c>
      <c r="L8" s="110" t="str">
        <f>CONCATENATE("dif ",RIGHT(K7,2),"/",RIGHT(I7,2))</f>
        <v>dif 23/22</v>
      </c>
      <c r="M8" s="111" t="s">
        <v>60</v>
      </c>
      <c r="N8" s="110" t="str">
        <f>CONCATENATE("dif ",RIGHT(M7,2),"/",RIGHT(K7,2))</f>
        <v>dif 24/23</v>
      </c>
      <c r="O8" s="110" t="str">
        <f>CONCATENATE("dif ",RIGHT(M7,2),"/",RIGHT(C7,2))</f>
        <v>dif 24/19</v>
      </c>
    </row>
    <row r="9" spans="1:16" x14ac:dyDescent="0.25">
      <c r="A9" s="1" t="s">
        <v>61</v>
      </c>
      <c r="B9" s="112" t="s">
        <v>62</v>
      </c>
      <c r="C9" s="182">
        <v>8.4391259025923144</v>
      </c>
      <c r="D9" s="183">
        <v>-5.9962589926898957E-2</v>
      </c>
      <c r="E9" s="182">
        <v>8.3584141926140472</v>
      </c>
      <c r="F9" s="183">
        <f t="shared" ref="F9:J21" si="0">IFERROR(E9-C9,"-")</f>
        <v>-8.0711709978267265E-2</v>
      </c>
      <c r="G9" s="182">
        <v>6.4821499143722834</v>
      </c>
      <c r="H9" s="183">
        <f t="shared" si="0"/>
        <v>-1.8762642782417638</v>
      </c>
      <c r="I9" s="182">
        <v>7.8675924721608022</v>
      </c>
      <c r="J9" s="183">
        <f t="shared" si="0"/>
        <v>1.3854425577885188</v>
      </c>
      <c r="K9" s="182">
        <v>7.9193492929900717</v>
      </c>
      <c r="L9" s="183">
        <f t="shared" ref="L9:L21" si="1">IFERROR(K9-I9,"-")</f>
        <v>5.1756820829269579E-2</v>
      </c>
      <c r="M9" s="182">
        <v>7.7202650323008113</v>
      </c>
      <c r="N9" s="183">
        <f t="shared" ref="N9:N13" si="2">IFERROR(M9-K9,"-")</f>
        <v>-0.19908426068926044</v>
      </c>
      <c r="O9" s="183">
        <f t="shared" ref="O9:O13" si="3">IFERROR(M9-C9,"-")</f>
        <v>-0.71886087029150314</v>
      </c>
    </row>
    <row r="10" spans="1:16" x14ac:dyDescent="0.25">
      <c r="A10" s="1" t="s">
        <v>63</v>
      </c>
      <c r="B10" s="112" t="s">
        <v>64</v>
      </c>
      <c r="C10" s="182">
        <v>7.8240038206453502</v>
      </c>
      <c r="D10" s="183">
        <v>-4.7672353798990486E-2</v>
      </c>
      <c r="E10" s="182">
        <v>7.5206875631951462</v>
      </c>
      <c r="F10" s="183">
        <f t="shared" si="0"/>
        <v>-0.30331625745020396</v>
      </c>
      <c r="G10" s="182">
        <v>5.3613997002119191</v>
      </c>
      <c r="H10" s="183">
        <f t="shared" si="0"/>
        <v>-2.1592878629832271</v>
      </c>
      <c r="I10" s="182">
        <v>6.9710077389092184</v>
      </c>
      <c r="J10" s="183">
        <f t="shared" si="0"/>
        <v>1.6096080386972993</v>
      </c>
      <c r="K10" s="182">
        <v>7.327375365571652</v>
      </c>
      <c r="L10" s="183">
        <f t="shared" si="1"/>
        <v>0.3563676266624336</v>
      </c>
      <c r="M10" s="182">
        <v>7.2083939787951126</v>
      </c>
      <c r="N10" s="183">
        <f t="shared" si="2"/>
        <v>-0.11898138677653947</v>
      </c>
      <c r="O10" s="183">
        <f>IFERROR(M10-C10,"-")</f>
        <v>-0.61560984185023759</v>
      </c>
    </row>
    <row r="11" spans="1:16" x14ac:dyDescent="0.25">
      <c r="A11" s="1" t="s">
        <v>65</v>
      </c>
      <c r="B11" s="112" t="s">
        <v>66</v>
      </c>
      <c r="C11" s="182">
        <v>7.2115145221524903</v>
      </c>
      <c r="D11" s="183">
        <v>0.10031589881540626</v>
      </c>
      <c r="E11" s="182">
        <v>8.5986659736659732</v>
      </c>
      <c r="F11" s="183">
        <f t="shared" si="0"/>
        <v>1.3871514515134828</v>
      </c>
      <c r="G11" s="182">
        <v>4.9198430493273539</v>
      </c>
      <c r="H11" s="183">
        <f t="shared" si="0"/>
        <v>-3.6788229243386192</v>
      </c>
      <c r="I11" s="182">
        <v>7.5340370483881314</v>
      </c>
      <c r="J11" s="183">
        <f t="shared" si="0"/>
        <v>2.6141939990607774</v>
      </c>
      <c r="K11" s="182">
        <v>7.125946545716455</v>
      </c>
      <c r="L11" s="183">
        <f t="shared" si="1"/>
        <v>-0.40809050267167635</v>
      </c>
      <c r="M11" s="182">
        <v>6.8141729239968853</v>
      </c>
      <c r="N11" s="183">
        <f t="shared" si="2"/>
        <v>-0.31177362171956968</v>
      </c>
      <c r="O11" s="183">
        <f t="shared" si="3"/>
        <v>-0.39734159815560499</v>
      </c>
    </row>
    <row r="12" spans="1:16" x14ac:dyDescent="0.25">
      <c r="A12" s="1" t="s">
        <v>67</v>
      </c>
      <c r="B12" s="112" t="s">
        <v>68</v>
      </c>
      <c r="C12" s="182">
        <v>6.7539957361586662</v>
      </c>
      <c r="D12" s="183">
        <v>-0.49015256143103603</v>
      </c>
      <c r="E12" s="182" t="s">
        <v>224</v>
      </c>
      <c r="F12" s="183" t="str">
        <f t="shared" si="0"/>
        <v>-</v>
      </c>
      <c r="G12" s="182">
        <v>4.7232504955023629</v>
      </c>
      <c r="H12" s="183" t="str">
        <f t="shared" si="0"/>
        <v>-</v>
      </c>
      <c r="I12" s="182">
        <v>6.7202182570716973</v>
      </c>
      <c r="J12" s="183">
        <f t="shared" si="0"/>
        <v>1.9969677615693344</v>
      </c>
      <c r="K12" s="182">
        <v>6.6100999254287842</v>
      </c>
      <c r="L12" s="183">
        <f t="shared" si="1"/>
        <v>-0.11011833164291307</v>
      </c>
      <c r="M12" s="182">
        <v>6.8861707753128698</v>
      </c>
      <c r="N12" s="183">
        <f t="shared" si="2"/>
        <v>0.27607084988408559</v>
      </c>
      <c r="O12" s="183">
        <f t="shared" si="3"/>
        <v>0.13217503915420359</v>
      </c>
    </row>
    <row r="13" spans="1:16" x14ac:dyDescent="0.25">
      <c r="A13" s="1" t="s">
        <v>69</v>
      </c>
      <c r="B13" s="112" t="s">
        <v>70</v>
      </c>
      <c r="C13" s="182">
        <v>6.6788553582945793</v>
      </c>
      <c r="D13" s="183">
        <v>-0.55405278156042659</v>
      </c>
      <c r="E13" s="182" t="s">
        <v>224</v>
      </c>
      <c r="F13" s="183" t="str">
        <f t="shared" si="0"/>
        <v>-</v>
      </c>
      <c r="G13" s="182">
        <v>4.458180606464512</v>
      </c>
      <c r="H13" s="183" t="str">
        <f t="shared" si="0"/>
        <v>-</v>
      </c>
      <c r="I13" s="182">
        <v>6.827112159401012</v>
      </c>
      <c r="J13" s="183">
        <f t="shared" si="0"/>
        <v>2.3689315529365</v>
      </c>
      <c r="K13" s="182">
        <v>6.9096158323632126</v>
      </c>
      <c r="L13" s="183">
        <f t="shared" si="1"/>
        <v>8.2503672962200625E-2</v>
      </c>
      <c r="M13" s="182">
        <v>6.7384641095313844</v>
      </c>
      <c r="N13" s="183">
        <f t="shared" si="2"/>
        <v>-0.17115172283182822</v>
      </c>
      <c r="O13" s="183">
        <f t="shared" si="3"/>
        <v>5.9608751236805091E-2</v>
      </c>
    </row>
    <row r="14" spans="1:16" x14ac:dyDescent="0.25">
      <c r="A14" s="1" t="s">
        <v>71</v>
      </c>
      <c r="B14" s="112" t="s">
        <v>72</v>
      </c>
      <c r="C14" s="182">
        <v>7.0132457341722736</v>
      </c>
      <c r="D14" s="183">
        <v>0.19709295639449564</v>
      </c>
      <c r="E14" s="182" t="s">
        <v>224</v>
      </c>
      <c r="F14" s="183" t="str">
        <f t="shared" si="0"/>
        <v>-</v>
      </c>
      <c r="G14" s="182">
        <v>5.1354900166233959</v>
      </c>
      <c r="H14" s="183" t="str">
        <f t="shared" si="0"/>
        <v>-</v>
      </c>
      <c r="I14" s="182">
        <v>7.103049196835622</v>
      </c>
      <c r="J14" s="183">
        <f t="shared" si="0"/>
        <v>1.9675591802122261</v>
      </c>
      <c r="K14" s="182">
        <v>6.7967333968859229</v>
      </c>
      <c r="L14" s="183">
        <f t="shared" si="1"/>
        <v>-0.30631579994969904</v>
      </c>
      <c r="M14" s="182"/>
      <c r="N14" s="183"/>
      <c r="O14" s="183"/>
    </row>
    <row r="15" spans="1:16" x14ac:dyDescent="0.25">
      <c r="A15" s="1" t="s">
        <v>73</v>
      </c>
      <c r="B15" s="112" t="s">
        <v>74</v>
      </c>
      <c r="C15" s="182">
        <v>7.5966545734741713</v>
      </c>
      <c r="D15" s="183">
        <v>-4.1390654380276004E-2</v>
      </c>
      <c r="E15" s="182" t="s">
        <v>224</v>
      </c>
      <c r="F15" s="183" t="str">
        <f t="shared" si="0"/>
        <v>-</v>
      </c>
      <c r="G15" s="182">
        <v>5.8762640210740988</v>
      </c>
      <c r="H15" s="183" t="str">
        <f t="shared" si="0"/>
        <v>-</v>
      </c>
      <c r="I15" s="182">
        <v>7.1580594869057226</v>
      </c>
      <c r="J15" s="183">
        <f t="shared" si="0"/>
        <v>1.2817954658316237</v>
      </c>
      <c r="K15" s="182">
        <v>7.3515560678412646</v>
      </c>
      <c r="L15" s="183">
        <f t="shared" si="1"/>
        <v>0.19349658093554201</v>
      </c>
      <c r="M15" s="182"/>
      <c r="N15" s="183"/>
      <c r="O15" s="183"/>
    </row>
    <row r="16" spans="1:16" x14ac:dyDescent="0.25">
      <c r="A16" s="1" t="s">
        <v>75</v>
      </c>
      <c r="B16" s="112" t="s">
        <v>76</v>
      </c>
      <c r="C16" s="182">
        <v>7.7168808475008195</v>
      </c>
      <c r="D16" s="183">
        <v>-3.7806535314610201E-2</v>
      </c>
      <c r="E16" s="182">
        <v>5.4009281181930104</v>
      </c>
      <c r="F16" s="183">
        <f t="shared" si="0"/>
        <v>-2.315952729307809</v>
      </c>
      <c r="G16" s="182">
        <v>6.7355987274081093</v>
      </c>
      <c r="H16" s="183">
        <f t="shared" si="0"/>
        <v>1.3346706092150988</v>
      </c>
      <c r="I16" s="182">
        <v>7.5394597811433499</v>
      </c>
      <c r="J16" s="183">
        <f t="shared" si="0"/>
        <v>0.80386105373524064</v>
      </c>
      <c r="K16" s="182">
        <v>7.6174015116125862</v>
      </c>
      <c r="L16" s="183">
        <f t="shared" si="1"/>
        <v>7.7941730469236248E-2</v>
      </c>
      <c r="M16" s="182"/>
      <c r="N16" s="183"/>
      <c r="O16" s="183"/>
    </row>
    <row r="17" spans="1:16" x14ac:dyDescent="0.25">
      <c r="A17" s="1" t="s">
        <v>77</v>
      </c>
      <c r="B17" s="112" t="s">
        <v>78</v>
      </c>
      <c r="C17" s="182">
        <v>7.7557068277203403</v>
      </c>
      <c r="D17" s="183">
        <v>0.17760180652933411</v>
      </c>
      <c r="E17" s="182">
        <v>4.7376679810090927</v>
      </c>
      <c r="F17" s="183">
        <f t="shared" si="0"/>
        <v>-3.0180388467112476</v>
      </c>
      <c r="G17" s="182">
        <v>7.2308130266454107</v>
      </c>
      <c r="H17" s="183">
        <f t="shared" si="0"/>
        <v>2.493145045636318</v>
      </c>
      <c r="I17" s="182">
        <v>7.2205562876170806</v>
      </c>
      <c r="J17" s="183">
        <f t="shared" si="0"/>
        <v>-1.0256739028330131E-2</v>
      </c>
      <c r="K17" s="182">
        <v>7.2048057386634614</v>
      </c>
      <c r="L17" s="183">
        <f t="shared" si="1"/>
        <v>-1.5750548953619159E-2</v>
      </c>
      <c r="M17" s="182"/>
      <c r="N17" s="183"/>
      <c r="O17" s="183"/>
    </row>
    <row r="18" spans="1:16" x14ac:dyDescent="0.25">
      <c r="A18" s="1" t="s">
        <v>79</v>
      </c>
      <c r="B18" s="112" t="s">
        <v>80</v>
      </c>
      <c r="C18" s="182">
        <v>7.3055867189371115</v>
      </c>
      <c r="D18" s="183">
        <v>7.9517410251213505E-2</v>
      </c>
      <c r="E18" s="182">
        <v>4.6237507545777721</v>
      </c>
      <c r="F18" s="183">
        <f t="shared" si="0"/>
        <v>-2.6818359643593395</v>
      </c>
      <c r="G18" s="182">
        <v>6.852862524082008</v>
      </c>
      <c r="H18" s="183">
        <f t="shared" si="0"/>
        <v>2.229111769504236</v>
      </c>
      <c r="I18" s="182">
        <v>7.0641728353204876</v>
      </c>
      <c r="J18" s="183">
        <f t="shared" si="0"/>
        <v>0.21131031123847954</v>
      </c>
      <c r="K18" s="182">
        <v>7.0118722097404369</v>
      </c>
      <c r="L18" s="183">
        <f t="shared" si="1"/>
        <v>-5.2300625580050664E-2</v>
      </c>
      <c r="M18" s="182"/>
      <c r="N18" s="183"/>
      <c r="O18" s="183"/>
    </row>
    <row r="19" spans="1:16" x14ac:dyDescent="0.25">
      <c r="A19" s="1" t="s">
        <v>81</v>
      </c>
      <c r="B19" s="112" t="s">
        <v>82</v>
      </c>
      <c r="C19" s="182">
        <v>7.5315155703237568</v>
      </c>
      <c r="D19" s="183">
        <v>9.0742562477712951E-2</v>
      </c>
      <c r="E19" s="182">
        <v>7.0349666024117994</v>
      </c>
      <c r="F19" s="183">
        <f t="shared" si="0"/>
        <v>-0.49654896791195746</v>
      </c>
      <c r="G19" s="182">
        <v>7.5835991820040896</v>
      </c>
      <c r="H19" s="183">
        <f t="shared" si="0"/>
        <v>0.54863257959229017</v>
      </c>
      <c r="I19" s="182">
        <v>7.3048140088825431</v>
      </c>
      <c r="J19" s="183">
        <f t="shared" si="0"/>
        <v>-0.27878517312154649</v>
      </c>
      <c r="K19" s="182">
        <v>7.4515604133442244</v>
      </c>
      <c r="L19" s="183">
        <f t="shared" si="1"/>
        <v>0.1467464044616813</v>
      </c>
      <c r="M19" s="182"/>
      <c r="N19" s="183"/>
      <c r="O19" s="183"/>
    </row>
    <row r="20" spans="1:16" x14ac:dyDescent="0.25">
      <c r="A20" s="1" t="s">
        <v>83</v>
      </c>
      <c r="B20" s="112" t="s">
        <v>84</v>
      </c>
      <c r="C20" s="182">
        <v>7.6105102871914729</v>
      </c>
      <c r="D20" s="183">
        <v>0.42879364546062781</v>
      </c>
      <c r="E20" s="182">
        <v>7.0923387678545664</v>
      </c>
      <c r="F20" s="183">
        <f t="shared" si="0"/>
        <v>-0.51817151933690653</v>
      </c>
      <c r="G20" s="182">
        <v>7.2716303604914039</v>
      </c>
      <c r="H20" s="183">
        <f t="shared" si="0"/>
        <v>0.17929159263683747</v>
      </c>
      <c r="I20" s="182">
        <v>7.2045591816853385</v>
      </c>
      <c r="J20" s="183">
        <f t="shared" si="0"/>
        <v>-6.707117880606539E-2</v>
      </c>
      <c r="K20" s="182">
        <v>7.1449588922544356</v>
      </c>
      <c r="L20" s="183">
        <f t="shared" si="1"/>
        <v>-5.9600289430902897E-2</v>
      </c>
      <c r="M20" s="182"/>
      <c r="N20" s="183"/>
      <c r="O20" s="183"/>
    </row>
    <row r="21" spans="1:16" ht="15.75" x14ac:dyDescent="0.25">
      <c r="A21" s="1" t="s">
        <v>0</v>
      </c>
      <c r="B21" s="115" t="s">
        <v>26</v>
      </c>
      <c r="C21" s="184">
        <v>7.4350901875799549</v>
      </c>
      <c r="D21" s="185">
        <v>-1.6775117483494917E-2</v>
      </c>
      <c r="E21" s="184">
        <v>7.1048165891222386</v>
      </c>
      <c r="F21" s="185">
        <f t="shared" si="0"/>
        <v>-0.33027359845771631</v>
      </c>
      <c r="G21" s="184">
        <v>6.5418610854156141</v>
      </c>
      <c r="H21" s="185">
        <f t="shared" si="0"/>
        <v>-0.5629555037066245</v>
      </c>
      <c r="I21" s="184">
        <v>7.1895473603752658</v>
      </c>
      <c r="J21" s="185">
        <f t="shared" si="0"/>
        <v>0.6476862749596517</v>
      </c>
      <c r="K21" s="184">
        <v>7.1971014630901768</v>
      </c>
      <c r="L21" s="185">
        <f t="shared" si="1"/>
        <v>7.5541027149110818E-3</v>
      </c>
      <c r="M21" s="184">
        <v>7.0597279797269321</v>
      </c>
      <c r="N21" s="185">
        <v>-9.4409058213215324E-2</v>
      </c>
      <c r="O21" s="185">
        <v>-0.27926630178738066</v>
      </c>
    </row>
    <row r="22" spans="1:16" ht="6" customHeight="1" x14ac:dyDescent="0.25"/>
    <row r="23" spans="1:16" x14ac:dyDescent="0.25">
      <c r="B23" s="103" t="s">
        <v>30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59.25" customHeight="1" thickBot="1" x14ac:dyDescent="0.3">
      <c r="B26" s="265" t="s">
        <v>283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85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86</v>
      </c>
    </row>
    <row r="28" spans="1:16" ht="22.5" thickTop="1" thickBot="1" x14ac:dyDescent="0.3">
      <c r="B28" s="119" t="s">
        <v>87</v>
      </c>
      <c r="C28" s="287" t="s">
        <v>88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60</v>
      </c>
      <c r="D30" s="110" t="str">
        <f>CONCATENATE("dif ",RIGHT(2019,2),"/",RIGHT(2018,2))</f>
        <v>dif 19/18</v>
      </c>
      <c r="E30" s="111" t="s">
        <v>60</v>
      </c>
      <c r="F30" s="110" t="str">
        <f>CONCATENATE("dif ",RIGHT(E29,2),"/",RIGHT(C29,2))</f>
        <v>dif 20/19</v>
      </c>
      <c r="G30" s="111" t="s">
        <v>60</v>
      </c>
      <c r="H30" s="110" t="str">
        <f>CONCATENATE("dif ",RIGHT(G29,2),"/",RIGHT(E29,2))</f>
        <v>dif 21/20</v>
      </c>
      <c r="I30" s="111" t="s">
        <v>60</v>
      </c>
      <c r="J30" s="110" t="str">
        <f>CONCATENATE("dif ",RIGHT(I29,2),"/",RIGHT(G29,2))</f>
        <v>dif 22/21</v>
      </c>
      <c r="K30" s="111" t="s">
        <v>60</v>
      </c>
      <c r="L30" s="110" t="str">
        <f>CONCATENATE("dif ",RIGHT(K29,2),"/",RIGHT(I29,2))</f>
        <v>dif 23/22</v>
      </c>
      <c r="M30" s="111" t="s">
        <v>60</v>
      </c>
      <c r="N30" s="110" t="str">
        <f>CONCATENATE("dif ",RIGHT(M29,2),"/",RIGHT(K29,2))</f>
        <v>dif 24/23</v>
      </c>
      <c r="O30" s="110" t="str">
        <f>CONCATENATE("dif ",RIGHT(M29,2),"/",RIGHT(C29,2))</f>
        <v>dif 24/19</v>
      </c>
    </row>
    <row r="31" spans="1:16" x14ac:dyDescent="0.25">
      <c r="B31" s="112" t="s">
        <v>62</v>
      </c>
      <c r="C31" s="182">
        <v>6.448392116182573</v>
      </c>
      <c r="D31" s="183">
        <v>0.29432604248498695</v>
      </c>
      <c r="E31" s="182">
        <v>5.3996354522670309</v>
      </c>
      <c r="F31" s="183">
        <f t="shared" ref="F31:J43" si="4">IFERROR(E31-C31,"-")</f>
        <v>-1.0487566639155421</v>
      </c>
      <c r="G31" s="182">
        <v>3.2507989907485282</v>
      </c>
      <c r="H31" s="183">
        <f t="shared" si="4"/>
        <v>-2.1488364615185027</v>
      </c>
      <c r="I31" s="182">
        <v>4.966194354568783</v>
      </c>
      <c r="J31" s="183">
        <f t="shared" si="4"/>
        <v>1.7153953638202548</v>
      </c>
      <c r="K31" s="182">
        <v>5.6963794683776348</v>
      </c>
      <c r="L31" s="183">
        <f t="shared" ref="L31:N43" si="5">IFERROR(K31-I31,"-")</f>
        <v>0.73018511380885176</v>
      </c>
      <c r="M31" s="182">
        <v>5.7876056338028166</v>
      </c>
      <c r="N31" s="183">
        <f t="shared" si="5"/>
        <v>9.1226165425181804E-2</v>
      </c>
      <c r="O31" s="183">
        <f t="shared" ref="O31:O34" si="6">IFERROR(M31-C31,"-")</f>
        <v>-0.66078648237975646</v>
      </c>
    </row>
    <row r="32" spans="1:16" x14ac:dyDescent="0.25">
      <c r="B32" s="112" t="s">
        <v>64</v>
      </c>
      <c r="C32" s="182">
        <v>5.6305861868833427</v>
      </c>
      <c r="D32" s="183">
        <v>-0.24958438880962142</v>
      </c>
      <c r="E32" s="182">
        <v>4.0778135815729799</v>
      </c>
      <c r="F32" s="183">
        <f t="shared" si="4"/>
        <v>-1.5527726053103628</v>
      </c>
      <c r="G32" s="182">
        <v>2.6325698525002998</v>
      </c>
      <c r="H32" s="183">
        <f t="shared" si="4"/>
        <v>-1.4452437290726801</v>
      </c>
      <c r="I32" s="182">
        <v>3.9576526896264697</v>
      </c>
      <c r="J32" s="183">
        <f t="shared" si="4"/>
        <v>1.3250828371261698</v>
      </c>
      <c r="K32" s="182">
        <v>5.0522075910147173</v>
      </c>
      <c r="L32" s="183">
        <f t="shared" si="5"/>
        <v>1.0945549013882476</v>
      </c>
      <c r="M32" s="182">
        <v>5.333158653216298</v>
      </c>
      <c r="N32" s="183">
        <f t="shared" si="5"/>
        <v>0.28095106220158073</v>
      </c>
      <c r="O32" s="183">
        <f>IFERROR(M32-C32,"-")</f>
        <v>-0.29742753366704466</v>
      </c>
    </row>
    <row r="33" spans="2:16" x14ac:dyDescent="0.25">
      <c r="B33" s="112" t="s">
        <v>66</v>
      </c>
      <c r="C33" s="182">
        <v>5.2939627426119182</v>
      </c>
      <c r="D33" s="183">
        <v>1.184528168100683</v>
      </c>
      <c r="E33" s="182">
        <v>4.4766025641025644</v>
      </c>
      <c r="F33" s="183">
        <f t="shared" si="4"/>
        <v>-0.81736017850935383</v>
      </c>
      <c r="G33" s="182">
        <v>2.6382978723404253</v>
      </c>
      <c r="H33" s="183">
        <f t="shared" si="4"/>
        <v>-1.8383046917621391</v>
      </c>
      <c r="I33" s="182">
        <v>4.8065188089694892</v>
      </c>
      <c r="J33" s="183">
        <f t="shared" si="4"/>
        <v>2.1682209366290639</v>
      </c>
      <c r="K33" s="182">
        <v>4.6109823911028727</v>
      </c>
      <c r="L33" s="183">
        <f t="shared" si="5"/>
        <v>-0.19553641786661657</v>
      </c>
      <c r="M33" s="182">
        <v>4.5300551470588237</v>
      </c>
      <c r="N33" s="183">
        <f t="shared" si="5"/>
        <v>-8.092724404404894E-2</v>
      </c>
      <c r="O33" s="183">
        <f t="shared" si="6"/>
        <v>-0.76390759555309451</v>
      </c>
    </row>
    <row r="34" spans="2:16" x14ac:dyDescent="0.25">
      <c r="B34" s="112" t="s">
        <v>68</v>
      </c>
      <c r="C34" s="182">
        <v>4.110975677322843</v>
      </c>
      <c r="D34" s="183">
        <v>-0.26798234918673014</v>
      </c>
      <c r="E34" s="182" t="s">
        <v>224</v>
      </c>
      <c r="F34" s="183" t="str">
        <f>IFERROR(E34-C34,"-")</f>
        <v>-</v>
      </c>
      <c r="G34" s="182">
        <v>2.7222969941677881</v>
      </c>
      <c r="H34" s="183" t="str">
        <f>IFERROR(G34-E34,"-")</f>
        <v>-</v>
      </c>
      <c r="I34" s="182">
        <v>3.9488382484361035</v>
      </c>
      <c r="J34" s="183">
        <f>IFERROR(I34-G34,"-")</f>
        <v>1.2265412542683154</v>
      </c>
      <c r="K34" s="182">
        <v>4.0137828784800398</v>
      </c>
      <c r="L34" s="183">
        <f>IFERROR(K34-I34,"-")</f>
        <v>6.4944630043936247E-2</v>
      </c>
      <c r="M34" s="182">
        <v>4.3234122593494133</v>
      </c>
      <c r="N34" s="183">
        <f>IFERROR(M34-K34,"-")</f>
        <v>0.30962938086937353</v>
      </c>
      <c r="O34" s="183">
        <f t="shared" si="6"/>
        <v>0.21243658202657034</v>
      </c>
    </row>
    <row r="35" spans="2:16" x14ac:dyDescent="0.25">
      <c r="B35" s="112" t="s">
        <v>70</v>
      </c>
      <c r="C35" s="182">
        <v>3.8716160187307938</v>
      </c>
      <c r="D35" s="183">
        <v>-0.41604641165618306</v>
      </c>
      <c r="E35" s="182" t="s">
        <v>224</v>
      </c>
      <c r="F35" s="183" t="str">
        <f t="shared" si="4"/>
        <v>-</v>
      </c>
      <c r="G35" s="182">
        <v>2.6605492297387809</v>
      </c>
      <c r="H35" s="183" t="str">
        <f t="shared" si="4"/>
        <v>-</v>
      </c>
      <c r="I35" s="182">
        <v>3.7467770772560458</v>
      </c>
      <c r="J35" s="183">
        <f t="shared" si="4"/>
        <v>1.0862278475172649</v>
      </c>
      <c r="K35" s="182">
        <v>3.7665472874386525</v>
      </c>
      <c r="L35" s="183">
        <f t="shared" si="5"/>
        <v>1.9770210182606718E-2</v>
      </c>
      <c r="M35" s="182">
        <v>3.8825780064648066</v>
      </c>
      <c r="N35" s="183">
        <f t="shared" si="5"/>
        <v>0.11603071902615403</v>
      </c>
      <c r="O35" s="183">
        <f>IFERROR(M35-C35,"-")</f>
        <v>1.0961987734012801E-2</v>
      </c>
    </row>
    <row r="36" spans="2:16" x14ac:dyDescent="0.25">
      <c r="B36" s="112" t="s">
        <v>72</v>
      </c>
      <c r="C36" s="182">
        <v>3.8859991814562638</v>
      </c>
      <c r="D36" s="183">
        <v>0.39526192557034401</v>
      </c>
      <c r="E36" s="182" t="s">
        <v>224</v>
      </c>
      <c r="F36" s="183" t="str">
        <f t="shared" si="4"/>
        <v>-</v>
      </c>
      <c r="G36" s="182">
        <v>3.1300522211889263</v>
      </c>
      <c r="H36" s="183" t="str">
        <f t="shared" si="4"/>
        <v>-</v>
      </c>
      <c r="I36" s="182">
        <v>3.8604025068408507</v>
      </c>
      <c r="J36" s="183">
        <f t="shared" si="4"/>
        <v>0.73035028565192439</v>
      </c>
      <c r="K36" s="182">
        <v>3.5541641905085322</v>
      </c>
      <c r="L36" s="183">
        <f t="shared" si="5"/>
        <v>-0.30623831633231857</v>
      </c>
      <c r="M36" s="182"/>
      <c r="N36" s="183"/>
      <c r="O36" s="183"/>
    </row>
    <row r="37" spans="2:16" x14ac:dyDescent="0.25">
      <c r="B37" s="112" t="s">
        <v>74</v>
      </c>
      <c r="C37" s="182">
        <v>4.6115814308514329</v>
      </c>
      <c r="D37" s="183">
        <v>-0.12204164303240717</v>
      </c>
      <c r="E37" s="182" t="s">
        <v>224</v>
      </c>
      <c r="F37" s="183" t="str">
        <f t="shared" si="4"/>
        <v>-</v>
      </c>
      <c r="G37" s="182">
        <v>3.9157191278636505</v>
      </c>
      <c r="H37" s="183" t="str">
        <f t="shared" si="4"/>
        <v>-</v>
      </c>
      <c r="I37" s="182">
        <v>4.3538162147898936</v>
      </c>
      <c r="J37" s="183">
        <f t="shared" si="4"/>
        <v>0.43809708692624305</v>
      </c>
      <c r="K37" s="182">
        <v>4.6739476972125287</v>
      </c>
      <c r="L37" s="183">
        <f t="shared" si="5"/>
        <v>0.32013148242263512</v>
      </c>
      <c r="M37" s="182"/>
      <c r="N37" s="183"/>
      <c r="O37" s="183"/>
    </row>
    <row r="38" spans="2:16" x14ac:dyDescent="0.25">
      <c r="B38" s="112" t="s">
        <v>76</v>
      </c>
      <c r="C38" s="182">
        <v>4.6714719087489378</v>
      </c>
      <c r="D38" s="183">
        <v>-0.17201516365786684</v>
      </c>
      <c r="E38" s="182">
        <v>3.6635724242808263</v>
      </c>
      <c r="F38" s="183">
        <f t="shared" si="4"/>
        <v>-1.0078994844681115</v>
      </c>
      <c r="G38" s="182">
        <v>4.722777006892473</v>
      </c>
      <c r="H38" s="183">
        <f t="shared" si="4"/>
        <v>1.0592045826116467</v>
      </c>
      <c r="I38" s="182">
        <v>4.9381933438985737</v>
      </c>
      <c r="J38" s="183">
        <f t="shared" si="4"/>
        <v>0.21541633700610063</v>
      </c>
      <c r="K38" s="182">
        <v>4.8646268822375971</v>
      </c>
      <c r="L38" s="183">
        <f t="shared" si="5"/>
        <v>-7.3566461660976579E-2</v>
      </c>
      <c r="M38" s="182"/>
      <c r="N38" s="183"/>
      <c r="O38" s="183"/>
    </row>
    <row r="39" spans="2:16" x14ac:dyDescent="0.25">
      <c r="B39" s="112" t="s">
        <v>78</v>
      </c>
      <c r="C39" s="182">
        <v>4.808375356281517</v>
      </c>
      <c r="D39" s="183">
        <v>0.13022220312836374</v>
      </c>
      <c r="E39" s="182">
        <v>3.0958340061359602</v>
      </c>
      <c r="F39" s="183">
        <f t="shared" si="4"/>
        <v>-1.7125413501455569</v>
      </c>
      <c r="G39" s="182">
        <v>4.2850326846494857</v>
      </c>
      <c r="H39" s="183">
        <f t="shared" si="4"/>
        <v>1.1891986785135256</v>
      </c>
      <c r="I39" s="182">
        <v>4.6020143445750037</v>
      </c>
      <c r="J39" s="183">
        <f t="shared" si="4"/>
        <v>0.31698165992551797</v>
      </c>
      <c r="K39" s="182">
        <v>4.5418088259969798</v>
      </c>
      <c r="L39" s="183">
        <f t="shared" si="5"/>
        <v>-6.020551857802392E-2</v>
      </c>
      <c r="M39" s="182"/>
      <c r="N39" s="183"/>
      <c r="O39" s="183"/>
    </row>
    <row r="40" spans="2:16" x14ac:dyDescent="0.25">
      <c r="B40" s="112" t="s">
        <v>80</v>
      </c>
      <c r="C40" s="182">
        <v>4.4355788859725864</v>
      </c>
      <c r="D40" s="183">
        <v>-0.4281991887236023</v>
      </c>
      <c r="E40" s="182">
        <v>2.8831619894415117</v>
      </c>
      <c r="F40" s="183">
        <f t="shared" si="4"/>
        <v>-1.5524168965310747</v>
      </c>
      <c r="G40" s="182">
        <v>4.1557573981834164</v>
      </c>
      <c r="H40" s="183">
        <f t="shared" si="4"/>
        <v>1.2725954087419047</v>
      </c>
      <c r="I40" s="182">
        <v>4.7164167004458859</v>
      </c>
      <c r="J40" s="183">
        <f t="shared" si="4"/>
        <v>0.56065930226246952</v>
      </c>
      <c r="K40" s="182">
        <v>4.5896226415094343</v>
      </c>
      <c r="L40" s="183">
        <f t="shared" si="5"/>
        <v>-0.12679405893645157</v>
      </c>
      <c r="M40" s="182"/>
      <c r="N40" s="183"/>
      <c r="O40" s="183"/>
    </row>
    <row r="41" spans="2:16" x14ac:dyDescent="0.25">
      <c r="B41" s="112" t="s">
        <v>82</v>
      </c>
      <c r="C41" s="182">
        <v>4.4543781480046496</v>
      </c>
      <c r="D41" s="183">
        <v>-1.1390773216554164</v>
      </c>
      <c r="E41" s="182">
        <v>3.9435465513316639</v>
      </c>
      <c r="F41" s="183">
        <f t="shared" si="4"/>
        <v>-0.51083159667298572</v>
      </c>
      <c r="G41" s="182">
        <v>4.535933081998115</v>
      </c>
      <c r="H41" s="183">
        <f t="shared" si="4"/>
        <v>0.59238653066645108</v>
      </c>
      <c r="I41" s="182">
        <v>4.8944105589441058</v>
      </c>
      <c r="J41" s="183">
        <f t="shared" si="4"/>
        <v>0.35847747694599086</v>
      </c>
      <c r="K41" s="182">
        <v>5.3227344992050876</v>
      </c>
      <c r="L41" s="183">
        <f t="shared" si="5"/>
        <v>0.42832394026098175</v>
      </c>
      <c r="M41" s="182"/>
      <c r="N41" s="183"/>
      <c r="O41" s="183"/>
    </row>
    <row r="42" spans="2:16" x14ac:dyDescent="0.25">
      <c r="B42" s="112" t="s">
        <v>84</v>
      </c>
      <c r="C42" s="182">
        <v>4.4876632801161103</v>
      </c>
      <c r="D42" s="183">
        <v>-0.55398669985986082</v>
      </c>
      <c r="E42" s="182">
        <v>3.5629353636805443</v>
      </c>
      <c r="F42" s="183">
        <f t="shared" si="4"/>
        <v>-0.92472791643556596</v>
      </c>
      <c r="G42" s="182">
        <v>4.2730122542034765</v>
      </c>
      <c r="H42" s="183">
        <f t="shared" si="4"/>
        <v>0.71007689052293221</v>
      </c>
      <c r="I42" s="182">
        <v>5.4105883264863186</v>
      </c>
      <c r="J42" s="183">
        <f t="shared" si="4"/>
        <v>1.1375760722828421</v>
      </c>
      <c r="K42" s="182">
        <v>4.9361162751394287</v>
      </c>
      <c r="L42" s="183">
        <f t="shared" si="5"/>
        <v>-0.47447205134688986</v>
      </c>
      <c r="M42" s="182"/>
      <c r="N42" s="183"/>
      <c r="O42" s="183"/>
    </row>
    <row r="43" spans="2:16" ht="15.75" x14ac:dyDescent="0.25">
      <c r="B43" s="115" t="s">
        <v>26</v>
      </c>
      <c r="C43" s="184">
        <v>4.5454622915237213</v>
      </c>
      <c r="D43" s="185">
        <v>-9.9458869383889592E-2</v>
      </c>
      <c r="E43" s="184">
        <v>3.5573192538793359</v>
      </c>
      <c r="F43" s="185">
        <f t="shared" si="4"/>
        <v>-0.98814303764438538</v>
      </c>
      <c r="G43" s="184">
        <v>3.7405244280728964</v>
      </c>
      <c r="H43" s="185">
        <f t="shared" si="4"/>
        <v>0.18320517419356053</v>
      </c>
      <c r="I43" s="184">
        <v>4.4598857186981196</v>
      </c>
      <c r="J43" s="185">
        <f t="shared" si="4"/>
        <v>0.71936129062522314</v>
      </c>
      <c r="K43" s="184">
        <v>4.5024130635991009</v>
      </c>
      <c r="L43" s="185">
        <f t="shared" si="5"/>
        <v>4.2527344900981312E-2</v>
      </c>
      <c r="M43" s="184">
        <v>4.5978317606906245</v>
      </c>
      <c r="N43" s="185">
        <v>0.18449819386518307</v>
      </c>
      <c r="O43" s="185">
        <v>-7.6510188936388168E-2</v>
      </c>
    </row>
    <row r="44" spans="2:16" ht="6" customHeight="1" x14ac:dyDescent="0.25"/>
    <row r="45" spans="2:16" x14ac:dyDescent="0.25">
      <c r="B45" s="103" t="s">
        <v>30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5" t="s">
        <v>284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89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90</v>
      </c>
    </row>
    <row r="50" spans="1:16" ht="22.5" thickTop="1" thickBot="1" x14ac:dyDescent="0.3">
      <c r="B50" s="107"/>
      <c r="C50" s="287" t="s">
        <v>91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60</v>
      </c>
      <c r="D52" s="110" t="str">
        <f>CONCATENATE("dif ",RIGHT(2019,2),"/",RIGHT(2018,2))</f>
        <v>dif 19/18</v>
      </c>
      <c r="E52" s="111" t="s">
        <v>60</v>
      </c>
      <c r="F52" s="110" t="str">
        <f>CONCATENATE("dif ",RIGHT(E51,2),"/",RIGHT(C51,2))</f>
        <v>dif 20/19</v>
      </c>
      <c r="G52" s="111" t="s">
        <v>60</v>
      </c>
      <c r="H52" s="110" t="str">
        <f>CONCATENATE("dif ",RIGHT(G51,2),"/",RIGHT(E51,2))</f>
        <v>dif 21/20</v>
      </c>
      <c r="I52" s="111" t="s">
        <v>60</v>
      </c>
      <c r="J52" s="110" t="str">
        <f>CONCATENATE("dif ",RIGHT(I51,2),"/",RIGHT(G51,2))</f>
        <v>dif 22/21</v>
      </c>
      <c r="K52" s="111" t="s">
        <v>60</v>
      </c>
      <c r="L52" s="110" t="str">
        <f>CONCATENATE("dif ",RIGHT(K51,2),"/",RIGHT(I51,2))</f>
        <v>dif 23/22</v>
      </c>
      <c r="M52" s="111" t="s">
        <v>60</v>
      </c>
      <c r="N52" s="110" t="str">
        <f>CONCATENATE("dif ",RIGHT(M51,2),"/",RIGHT(K51,2))</f>
        <v>dif 24/23</v>
      </c>
      <c r="O52" s="110" t="str">
        <f>CONCATENATE("dif ",RIGHT(M51,2),"/",RIGHT(C51,2))</f>
        <v>dif 24/19</v>
      </c>
    </row>
    <row r="53" spans="1:16" x14ac:dyDescent="0.25">
      <c r="A53" s="1">
        <v>1</v>
      </c>
      <c r="B53" s="112" t="s">
        <v>62</v>
      </c>
      <c r="C53" s="182">
        <v>7.1071038251366119</v>
      </c>
      <c r="D53" s="183">
        <v>0.23073533381484967</v>
      </c>
      <c r="E53" s="182">
        <v>6.489559164733179</v>
      </c>
      <c r="F53" s="183">
        <f t="shared" ref="F53:J65" si="7">IFERROR(E53-C53,"-")</f>
        <v>-0.61754466040343292</v>
      </c>
      <c r="G53" s="182">
        <v>5.7575210589651027</v>
      </c>
      <c r="H53" s="183">
        <f t="shared" si="7"/>
        <v>-0.73203810576807626</v>
      </c>
      <c r="I53" s="182">
        <v>6.3740490278951816</v>
      </c>
      <c r="J53" s="183">
        <f t="shared" si="7"/>
        <v>0.61652796893007888</v>
      </c>
      <c r="K53" s="182">
        <v>6.566951566951567</v>
      </c>
      <c r="L53" s="183">
        <f t="shared" ref="L53:N65" si="8">IFERROR(K53-I53,"-")</f>
        <v>0.19290253905638544</v>
      </c>
      <c r="M53" s="182">
        <v>6.2255353211927158</v>
      </c>
      <c r="N53" s="183">
        <f t="shared" si="8"/>
        <v>-0.34141624575885121</v>
      </c>
      <c r="O53" s="183">
        <f t="shared" ref="O53:O57" si="9">IFERROR(M53-C53,"-")</f>
        <v>-0.88156850394389608</v>
      </c>
    </row>
    <row r="54" spans="1:16" x14ac:dyDescent="0.25">
      <c r="A54" s="1">
        <v>2</v>
      </c>
      <c r="B54" s="112" t="s">
        <v>64</v>
      </c>
      <c r="C54" s="182">
        <v>6.8339100346020762</v>
      </c>
      <c r="D54" s="183">
        <v>0.52541471422770591</v>
      </c>
      <c r="E54" s="182">
        <v>4.5534747292418771</v>
      </c>
      <c r="F54" s="183">
        <f t="shared" si="7"/>
        <v>-2.2804353053601991</v>
      </c>
      <c r="G54" s="182">
        <v>4.5533578656853724</v>
      </c>
      <c r="H54" s="183">
        <f t="shared" si="7"/>
        <v>-1.1686355650475377E-4</v>
      </c>
      <c r="I54" s="182">
        <v>4.9751328777524675</v>
      </c>
      <c r="J54" s="183">
        <f t="shared" si="7"/>
        <v>0.42177501206709511</v>
      </c>
      <c r="K54" s="182">
        <v>5.4543435340572559</v>
      </c>
      <c r="L54" s="183">
        <f t="shared" si="8"/>
        <v>0.47921065630478843</v>
      </c>
      <c r="M54" s="182">
        <v>5.2079124579124576</v>
      </c>
      <c r="N54" s="183">
        <f t="shared" si="8"/>
        <v>-0.24643107614479831</v>
      </c>
      <c r="O54" s="183">
        <f>IFERROR(M54-C54,"-")</f>
        <v>-1.6259975766896186</v>
      </c>
    </row>
    <row r="55" spans="1:16" x14ac:dyDescent="0.25">
      <c r="A55" s="1">
        <v>3</v>
      </c>
      <c r="B55" s="112" t="s">
        <v>66</v>
      </c>
      <c r="C55" s="182">
        <v>5.139812138728324</v>
      </c>
      <c r="D55" s="183">
        <v>0.55976249553874879</v>
      </c>
      <c r="E55" s="182">
        <v>4.9200463499420621</v>
      </c>
      <c r="F55" s="183">
        <f t="shared" si="7"/>
        <v>-0.21976578878626185</v>
      </c>
      <c r="G55" s="182">
        <v>3.9244038559107053</v>
      </c>
      <c r="H55" s="183">
        <f t="shared" si="7"/>
        <v>-0.99564249403135685</v>
      </c>
      <c r="I55" s="182">
        <v>5.8718330849478386</v>
      </c>
      <c r="J55" s="183">
        <f t="shared" si="7"/>
        <v>1.9474292290371333</v>
      </c>
      <c r="K55" s="182">
        <v>5.0450780196493934</v>
      </c>
      <c r="L55" s="183">
        <f t="shared" si="8"/>
        <v>-0.82675506529844522</v>
      </c>
      <c r="M55" s="182">
        <v>4.8511896178803173</v>
      </c>
      <c r="N55" s="183">
        <f t="shared" si="8"/>
        <v>-0.19388840176907607</v>
      </c>
      <c r="O55" s="183">
        <f t="shared" si="9"/>
        <v>-0.28862252084800666</v>
      </c>
    </row>
    <row r="56" spans="1:16" x14ac:dyDescent="0.25">
      <c r="A56" s="1">
        <v>4</v>
      </c>
      <c r="B56" s="112" t="s">
        <v>68</v>
      </c>
      <c r="C56" s="182">
        <v>4.4540550771269043</v>
      </c>
      <c r="D56" s="183">
        <v>-0.68272966401750956</v>
      </c>
      <c r="E56" s="182" t="s">
        <v>224</v>
      </c>
      <c r="F56" s="183" t="str">
        <f>IFERROR(E56-C56,"-")</f>
        <v>-</v>
      </c>
      <c r="G56" s="182">
        <v>3.3561384104913889</v>
      </c>
      <c r="H56" s="183" t="str">
        <f>IFERROR(G56-E56,"-")</f>
        <v>-</v>
      </c>
      <c r="I56" s="182">
        <v>4.8981984863020998</v>
      </c>
      <c r="J56" s="183">
        <f>IFERROR(I56-G56,"-")</f>
        <v>1.5420600758107108</v>
      </c>
      <c r="K56" s="182">
        <v>4.6936875122524997</v>
      </c>
      <c r="L56" s="183">
        <f>IFERROR(K56-I56,"-")</f>
        <v>-0.20451097404960006</v>
      </c>
      <c r="M56" s="182">
        <v>4.7204922617937726</v>
      </c>
      <c r="N56" s="183">
        <f>IFERROR(M56-K56,"-")</f>
        <v>2.6804749541272876E-2</v>
      </c>
      <c r="O56" s="183">
        <f t="shared" si="9"/>
        <v>0.26643718466686828</v>
      </c>
    </row>
    <row r="57" spans="1:16" x14ac:dyDescent="0.25">
      <c r="A57" s="1">
        <v>5</v>
      </c>
      <c r="B57" s="112" t="s">
        <v>70</v>
      </c>
      <c r="C57" s="182">
        <v>4.5667355371900831</v>
      </c>
      <c r="D57" s="183">
        <v>-1.2011517004382304</v>
      </c>
      <c r="E57" s="182" t="s">
        <v>224</v>
      </c>
      <c r="F57" s="183" t="str">
        <f t="shared" si="7"/>
        <v>-</v>
      </c>
      <c r="G57" s="182">
        <v>3.1633121855173925</v>
      </c>
      <c r="H57" s="183" t="str">
        <f t="shared" si="7"/>
        <v>-</v>
      </c>
      <c r="I57" s="182">
        <v>4.7135969141755059</v>
      </c>
      <c r="J57" s="183">
        <f t="shared" si="7"/>
        <v>1.5502847286581134</v>
      </c>
      <c r="K57" s="182">
        <v>4.5477278191873047</v>
      </c>
      <c r="L57" s="183">
        <f t="shared" si="8"/>
        <v>-0.16586909498820113</v>
      </c>
      <c r="M57" s="182">
        <v>4.3936494127881689</v>
      </c>
      <c r="N57" s="183">
        <f t="shared" si="8"/>
        <v>-0.15407840639913584</v>
      </c>
      <c r="O57" s="183">
        <f t="shared" si="9"/>
        <v>-0.17308612440191418</v>
      </c>
    </row>
    <row r="58" spans="1:16" x14ac:dyDescent="0.25">
      <c r="A58" s="1">
        <v>6</v>
      </c>
      <c r="B58" s="112" t="s">
        <v>72</v>
      </c>
      <c r="C58" s="182">
        <v>4.739632795188351</v>
      </c>
      <c r="D58" s="183">
        <v>0.33402274528299891</v>
      </c>
      <c r="E58" s="182" t="s">
        <v>224</v>
      </c>
      <c r="F58" s="183" t="str">
        <f t="shared" si="7"/>
        <v>-</v>
      </c>
      <c r="G58" s="182">
        <v>3.8764035667107</v>
      </c>
      <c r="H58" s="183" t="str">
        <f t="shared" si="7"/>
        <v>-</v>
      </c>
      <c r="I58" s="182">
        <v>4.5667229729729728</v>
      </c>
      <c r="J58" s="183">
        <f t="shared" si="7"/>
        <v>0.69031940626227284</v>
      </c>
      <c r="K58" s="182">
        <v>4.2290403667011685</v>
      </c>
      <c r="L58" s="183">
        <f t="shared" si="8"/>
        <v>-0.33768260627180435</v>
      </c>
      <c r="M58" s="182"/>
      <c r="N58" s="183"/>
      <c r="O58" s="183"/>
    </row>
    <row r="59" spans="1:16" x14ac:dyDescent="0.25">
      <c r="A59" s="1">
        <v>7</v>
      </c>
      <c r="B59" s="112" t="s">
        <v>74</v>
      </c>
      <c r="C59" s="182">
        <v>6.0426565874730018</v>
      </c>
      <c r="D59" s="183">
        <v>0.45759142368293482</v>
      </c>
      <c r="E59" s="182" t="s">
        <v>224</v>
      </c>
      <c r="F59" s="183" t="str">
        <f t="shared" si="7"/>
        <v>-</v>
      </c>
      <c r="G59" s="182">
        <v>4.8507611003207014</v>
      </c>
      <c r="H59" s="183" t="str">
        <f t="shared" si="7"/>
        <v>-</v>
      </c>
      <c r="I59" s="182">
        <v>5.3125453226976074</v>
      </c>
      <c r="J59" s="183">
        <f t="shared" si="7"/>
        <v>0.46178422237690597</v>
      </c>
      <c r="K59" s="182">
        <v>5.6553571428571425</v>
      </c>
      <c r="L59" s="183">
        <f t="shared" si="8"/>
        <v>0.34281182015953515</v>
      </c>
      <c r="M59" s="182"/>
      <c r="N59" s="183"/>
      <c r="O59" s="183"/>
    </row>
    <row r="60" spans="1:16" x14ac:dyDescent="0.25">
      <c r="A60" s="1">
        <v>8</v>
      </c>
      <c r="B60" s="112" t="s">
        <v>76</v>
      </c>
      <c r="C60" s="182">
        <v>6.230075434568711</v>
      </c>
      <c r="D60" s="183">
        <v>0.50891717768797751</v>
      </c>
      <c r="E60" s="182">
        <v>4.4993650556510048</v>
      </c>
      <c r="F60" s="183">
        <f t="shared" si="7"/>
        <v>-1.7307103789177063</v>
      </c>
      <c r="G60" s="182">
        <v>5.66058465764175</v>
      </c>
      <c r="H60" s="183">
        <f t="shared" si="7"/>
        <v>1.1612196019907453</v>
      </c>
      <c r="I60" s="182">
        <v>5.8033076186154391</v>
      </c>
      <c r="J60" s="183">
        <f t="shared" si="7"/>
        <v>0.14272296097368908</v>
      </c>
      <c r="K60" s="182">
        <v>5.9049734748010607</v>
      </c>
      <c r="L60" s="183">
        <f t="shared" si="8"/>
        <v>0.10166585618562163</v>
      </c>
      <c r="M60" s="182"/>
      <c r="N60" s="183"/>
      <c r="O60" s="183"/>
    </row>
    <row r="61" spans="1:16" x14ac:dyDescent="0.25">
      <c r="A61" s="1">
        <v>9</v>
      </c>
      <c r="B61" s="112" t="s">
        <v>78</v>
      </c>
      <c r="C61" s="182">
        <v>5.9232158129810895</v>
      </c>
      <c r="D61" s="183">
        <v>3.0826654840719669E-2</v>
      </c>
      <c r="E61" s="182">
        <v>3.8355297838692675</v>
      </c>
      <c r="F61" s="183">
        <f t="shared" si="7"/>
        <v>-2.087686029111822</v>
      </c>
      <c r="G61" s="182">
        <v>5.2874042209974457</v>
      </c>
      <c r="H61" s="183">
        <f t="shared" si="7"/>
        <v>1.4518744371281782</v>
      </c>
      <c r="I61" s="182">
        <v>5.4376607785971531</v>
      </c>
      <c r="J61" s="183">
        <f t="shared" si="7"/>
        <v>0.15025655759970746</v>
      </c>
      <c r="K61" s="182">
        <v>5.3570825911690259</v>
      </c>
      <c r="L61" s="183">
        <f t="shared" si="8"/>
        <v>-8.0578187428127279E-2</v>
      </c>
      <c r="M61" s="182"/>
      <c r="N61" s="183"/>
      <c r="O61" s="183"/>
    </row>
    <row r="62" spans="1:16" x14ac:dyDescent="0.25">
      <c r="A62" s="1">
        <v>10</v>
      </c>
      <c r="B62" s="112" t="s">
        <v>80</v>
      </c>
      <c r="C62" s="182">
        <v>5.202939196769127</v>
      </c>
      <c r="D62" s="183">
        <v>-0.66046159296433782</v>
      </c>
      <c r="E62" s="182">
        <v>3.7902843601895735</v>
      </c>
      <c r="F62" s="183">
        <f t="shared" si="7"/>
        <v>-1.4126548365795535</v>
      </c>
      <c r="G62" s="182">
        <v>5.3159762078680997</v>
      </c>
      <c r="H62" s="183">
        <f t="shared" si="7"/>
        <v>1.5256918476785262</v>
      </c>
      <c r="I62" s="182">
        <v>5.2120803724577307</v>
      </c>
      <c r="J62" s="183">
        <f t="shared" si="7"/>
        <v>-0.10389583541036895</v>
      </c>
      <c r="K62" s="182">
        <v>5.5661025912215756</v>
      </c>
      <c r="L62" s="183">
        <f t="shared" si="8"/>
        <v>0.35402221876384488</v>
      </c>
      <c r="M62" s="182"/>
      <c r="N62" s="183"/>
      <c r="O62" s="183"/>
    </row>
    <row r="63" spans="1:16" x14ac:dyDescent="0.25">
      <c r="A63" s="1">
        <v>11</v>
      </c>
      <c r="B63" s="112" t="s">
        <v>82</v>
      </c>
      <c r="C63" s="182">
        <v>5.1825259515570936</v>
      </c>
      <c r="D63" s="183">
        <v>-1.1174379082188368</v>
      </c>
      <c r="E63" s="182">
        <v>5.4083703233988585</v>
      </c>
      <c r="F63" s="183">
        <f t="shared" si="7"/>
        <v>0.22584437184176487</v>
      </c>
      <c r="G63" s="182">
        <v>5.7964547677261615</v>
      </c>
      <c r="H63" s="183">
        <f t="shared" si="7"/>
        <v>0.38808444432730305</v>
      </c>
      <c r="I63" s="182">
        <v>5.5494057724957555</v>
      </c>
      <c r="J63" s="183">
        <f t="shared" si="7"/>
        <v>-0.24704899523040602</v>
      </c>
      <c r="K63" s="182">
        <v>5.9795880497309337</v>
      </c>
      <c r="L63" s="183">
        <f t="shared" si="8"/>
        <v>0.43018227723517821</v>
      </c>
      <c r="M63" s="182"/>
      <c r="N63" s="183"/>
      <c r="O63" s="183"/>
    </row>
    <row r="64" spans="1:16" x14ac:dyDescent="0.25">
      <c r="A64" s="1">
        <v>12</v>
      </c>
      <c r="B64" s="112" t="s">
        <v>84</v>
      </c>
      <c r="C64" s="182">
        <v>5.295339109650433</v>
      </c>
      <c r="D64" s="183">
        <v>-0.70496876154032595</v>
      </c>
      <c r="E64" s="182">
        <v>4.9156308851224102</v>
      </c>
      <c r="F64" s="183">
        <f t="shared" si="7"/>
        <v>-0.37970822452802278</v>
      </c>
      <c r="G64" s="182">
        <v>4.9558617468472672</v>
      </c>
      <c r="H64" s="183">
        <f t="shared" si="7"/>
        <v>4.0230861724857014E-2</v>
      </c>
      <c r="I64" s="182">
        <v>5.3994532921321605</v>
      </c>
      <c r="J64" s="183">
        <f t="shared" si="7"/>
        <v>0.44359154528489331</v>
      </c>
      <c r="K64" s="182">
        <v>5.2259140474663246</v>
      </c>
      <c r="L64" s="183">
        <f t="shared" si="8"/>
        <v>-0.17353924466583592</v>
      </c>
      <c r="M64" s="182"/>
      <c r="N64" s="183"/>
      <c r="O64" s="183"/>
    </row>
    <row r="65" spans="1:16" ht="15.75" x14ac:dyDescent="0.25">
      <c r="B65" s="115" t="s">
        <v>26</v>
      </c>
      <c r="C65" s="184">
        <v>5.4969705240174669</v>
      </c>
      <c r="D65" s="185">
        <v>-8.349906082638725E-2</v>
      </c>
      <c r="E65" s="184">
        <v>4.4893277599402275</v>
      </c>
      <c r="F65" s="185">
        <f t="shared" si="7"/>
        <v>-1.0076427640772394</v>
      </c>
      <c r="G65" s="184">
        <v>4.831373327378885</v>
      </c>
      <c r="H65" s="185">
        <f t="shared" si="7"/>
        <v>0.34204556743865755</v>
      </c>
      <c r="I65" s="184">
        <v>5.2954226434213476</v>
      </c>
      <c r="J65" s="185">
        <f t="shared" si="7"/>
        <v>0.46404931604246258</v>
      </c>
      <c r="K65" s="184">
        <v>5.2830842864949403</v>
      </c>
      <c r="L65" s="185">
        <f t="shared" si="8"/>
        <v>-1.2338356926407279E-2</v>
      </c>
      <c r="M65" s="184">
        <v>4.968152866242038</v>
      </c>
      <c r="N65" s="185">
        <v>-0.1202273400192464</v>
      </c>
      <c r="O65" s="185">
        <v>-0.24703107044270478</v>
      </c>
    </row>
    <row r="66" spans="1:16" ht="6" customHeight="1" x14ac:dyDescent="0.25"/>
    <row r="67" spans="1:16" x14ac:dyDescent="0.25">
      <c r="B67" s="103" t="s">
        <v>30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5" t="s">
        <v>285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92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93</v>
      </c>
    </row>
    <row r="72" spans="1:16" ht="22.5" thickTop="1" thickBot="1" x14ac:dyDescent="0.3">
      <c r="B72" s="107"/>
      <c r="C72" s="287" t="s">
        <v>94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60</v>
      </c>
      <c r="D74" s="110" t="str">
        <f>CONCATENATE("dif ",RIGHT(2019,2),"/",RIGHT(2018,2))</f>
        <v>dif 19/18</v>
      </c>
      <c r="E74" s="111" t="s">
        <v>60</v>
      </c>
      <c r="F74" s="110" t="str">
        <f>CONCATENATE("dif ",RIGHT(E73,2),"/",RIGHT(C73,2))</f>
        <v>dif 20/19</v>
      </c>
      <c r="G74" s="111" t="s">
        <v>60</v>
      </c>
      <c r="H74" s="110" t="str">
        <f>CONCATENATE("dif ",RIGHT(G73,2),"/",RIGHT(E73,2))</f>
        <v>dif 21/20</v>
      </c>
      <c r="I74" s="111" t="s">
        <v>60</v>
      </c>
      <c r="J74" s="110" t="str">
        <f>CONCATENATE("dif ",RIGHT(I73,2),"/",RIGHT(G73,2))</f>
        <v>dif 22/21</v>
      </c>
      <c r="K74" s="111" t="s">
        <v>60</v>
      </c>
      <c r="L74" s="110" t="str">
        <f>CONCATENATE("dif ",RIGHT(K73,2),"/",RIGHT(I73,2))</f>
        <v>dif 23/22</v>
      </c>
      <c r="M74" s="111" t="s">
        <v>60</v>
      </c>
      <c r="N74" s="110" t="str">
        <f>CONCATENATE("dif ",RIGHT(M73,2),"/",RIGHT(K73,2))</f>
        <v>dif 24/23</v>
      </c>
      <c r="O74" s="110" t="str">
        <f>CONCATENATE("dif ",RIGHT(M73,2),"/",RIGHT(C73,2))</f>
        <v>dif 24/19</v>
      </c>
    </row>
    <row r="75" spans="1:16" x14ac:dyDescent="0.25">
      <c r="A75" s="1">
        <v>1</v>
      </c>
      <c r="B75" s="112" t="s">
        <v>62</v>
      </c>
      <c r="C75" s="182">
        <v>5.4877271278291362</v>
      </c>
      <c r="D75" s="183">
        <v>0.39403837831913968</v>
      </c>
      <c r="E75" s="182">
        <v>4.1196432994798116</v>
      </c>
      <c r="F75" s="183">
        <f t="shared" ref="F75:J77" si="10">IFERROR(E75-C75,"-")</f>
        <v>-1.3680838283493246</v>
      </c>
      <c r="G75" s="182">
        <v>2.2780761148727526</v>
      </c>
      <c r="H75" s="183">
        <f t="shared" si="10"/>
        <v>-1.8415671846070589</v>
      </c>
      <c r="I75" s="182">
        <v>3.3916331836445286</v>
      </c>
      <c r="J75" s="183">
        <f t="shared" si="10"/>
        <v>1.113557068771776</v>
      </c>
      <c r="K75" s="182">
        <v>4.5747246984792866</v>
      </c>
      <c r="L75" s="183">
        <f t="shared" ref="L75:L77" si="11">IFERROR(K75-I75,"-")</f>
        <v>1.1830915148347581</v>
      </c>
      <c r="M75" s="182">
        <v>4.747028055159296</v>
      </c>
      <c r="N75" s="183">
        <f t="shared" ref="N75:N77" si="12">IFERROR(M75-K75,"-")</f>
        <v>0.1723033566800094</v>
      </c>
      <c r="O75" s="183">
        <f t="shared" ref="O75" si="13">IFERROR(M75-C75,"-")</f>
        <v>-0.74069907266984014</v>
      </c>
    </row>
    <row r="76" spans="1:16" x14ac:dyDescent="0.25">
      <c r="A76" s="1">
        <v>2</v>
      </c>
      <c r="B76" s="112" t="s">
        <v>64</v>
      </c>
      <c r="C76" s="182">
        <v>4.1885167464114836</v>
      </c>
      <c r="D76" s="183">
        <v>-1.0693284418730356</v>
      </c>
      <c r="E76" s="182">
        <v>3.5437040790473779</v>
      </c>
      <c r="F76" s="183">
        <f t="shared" si="10"/>
        <v>-0.6448126673641057</v>
      </c>
      <c r="G76" s="182">
        <v>1.9552311435523115</v>
      </c>
      <c r="H76" s="183">
        <f t="shared" si="10"/>
        <v>-1.5884729354950664</v>
      </c>
      <c r="I76" s="182">
        <v>2.7234630439788163</v>
      </c>
      <c r="J76" s="183">
        <f t="shared" si="10"/>
        <v>0.7682319004265048</v>
      </c>
      <c r="K76" s="182">
        <v>4.37411568872243</v>
      </c>
      <c r="L76" s="183">
        <f t="shared" si="11"/>
        <v>1.6506526447436136</v>
      </c>
      <c r="M76" s="182">
        <v>5.5397431447414096</v>
      </c>
      <c r="N76" s="183">
        <f t="shared" si="12"/>
        <v>1.1656274560189797</v>
      </c>
      <c r="O76" s="183">
        <f>IFERROR(M76-C76,"-")</f>
        <v>1.351226398329926</v>
      </c>
    </row>
    <row r="77" spans="1:16" x14ac:dyDescent="0.25">
      <c r="A77" s="1">
        <v>3</v>
      </c>
      <c r="B77" s="112" t="s">
        <v>66</v>
      </c>
      <c r="C77" s="182">
        <v>5.4748781004875982</v>
      </c>
      <c r="D77" s="183">
        <v>1.8812715709858128</v>
      </c>
      <c r="E77" s="182">
        <v>3.9275466284074607</v>
      </c>
      <c r="F77" s="183">
        <f t="shared" si="10"/>
        <v>-1.5473314720801374</v>
      </c>
      <c r="G77" s="182">
        <v>2.0992983202211355</v>
      </c>
      <c r="H77" s="183">
        <f t="shared" si="10"/>
        <v>-1.8282483081863252</v>
      </c>
      <c r="I77" s="182">
        <v>3.3620092378752888</v>
      </c>
      <c r="J77" s="183">
        <f t="shared" si="10"/>
        <v>1.2627109176541533</v>
      </c>
      <c r="K77" s="182">
        <v>3.9561174077303112</v>
      </c>
      <c r="L77" s="183">
        <f t="shared" si="11"/>
        <v>0.59410816985502235</v>
      </c>
      <c r="M77" s="182">
        <v>3.9655259822560205</v>
      </c>
      <c r="N77" s="183">
        <f t="shared" si="12"/>
        <v>9.4085745257093123E-3</v>
      </c>
      <c r="O77" s="183">
        <f t="shared" ref="O77:O79" si="14">IFERROR(M77-C77,"-")</f>
        <v>-1.5093521182315777</v>
      </c>
    </row>
    <row r="78" spans="1:16" x14ac:dyDescent="0.25">
      <c r="A78" s="1">
        <v>4</v>
      </c>
      <c r="B78" s="112" t="s">
        <v>68</v>
      </c>
      <c r="C78" s="182">
        <v>3.6264367816091956</v>
      </c>
      <c r="D78" s="183">
        <v>2.595161646644506E-2</v>
      </c>
      <c r="E78" s="182" t="s">
        <v>224</v>
      </c>
      <c r="F78" s="183" t="str">
        <f>IFERROR(E78-C78,"-")</f>
        <v>-</v>
      </c>
      <c r="G78" s="182">
        <v>2.3735547248543858</v>
      </c>
      <c r="H78" s="183" t="str">
        <f>IFERROR(G78-E78,"-")</f>
        <v>-</v>
      </c>
      <c r="I78" s="182">
        <v>2.9039070749736009</v>
      </c>
      <c r="J78" s="183">
        <f>IFERROR(I78-G78,"-")</f>
        <v>0.53035235011921511</v>
      </c>
      <c r="K78" s="182">
        <v>3.1477088275689851</v>
      </c>
      <c r="L78" s="183">
        <f>IFERROR(K78-I78,"-")</f>
        <v>0.24380175259538417</v>
      </c>
      <c r="M78" s="182">
        <v>3.7439455782312927</v>
      </c>
      <c r="N78" s="183">
        <f>IFERROR(M78-K78,"-")</f>
        <v>0.59623675066230764</v>
      </c>
      <c r="O78" s="183">
        <f t="shared" si="14"/>
        <v>0.11750879662209712</v>
      </c>
    </row>
    <row r="79" spans="1:16" x14ac:dyDescent="0.25">
      <c r="A79" s="1">
        <v>5</v>
      </c>
      <c r="B79" s="112" t="s">
        <v>70</v>
      </c>
      <c r="C79" s="182">
        <v>3.2497920709731076</v>
      </c>
      <c r="D79" s="183">
        <v>0.25393701013609737</v>
      </c>
      <c r="E79" s="182" t="s">
        <v>224</v>
      </c>
      <c r="F79" s="183" t="str">
        <f t="shared" ref="F79:J87" si="15">IFERROR(E79-C79,"-")</f>
        <v>-</v>
      </c>
      <c r="G79" s="182">
        <v>2.313740285218441</v>
      </c>
      <c r="H79" s="183" t="str">
        <f t="shared" si="15"/>
        <v>-</v>
      </c>
      <c r="I79" s="182">
        <v>2.6267898852442366</v>
      </c>
      <c r="J79" s="183">
        <f t="shared" si="15"/>
        <v>0.31304960002579563</v>
      </c>
      <c r="K79" s="182">
        <v>2.8053254437869821</v>
      </c>
      <c r="L79" s="183">
        <f t="shared" ref="L79:L87" si="16">IFERROR(K79-I79,"-")</f>
        <v>0.1785355585427455</v>
      </c>
      <c r="M79" s="182">
        <v>3.0944155626362568</v>
      </c>
      <c r="N79" s="183">
        <f t="shared" ref="N79" si="17">IFERROR(M79-K79,"-")</f>
        <v>0.28909011884927471</v>
      </c>
      <c r="O79" s="183">
        <f t="shared" si="14"/>
        <v>-0.15537650833685079</v>
      </c>
    </row>
    <row r="80" spans="1:16" x14ac:dyDescent="0.25">
      <c r="A80" s="1">
        <v>6</v>
      </c>
      <c r="B80" s="112" t="s">
        <v>72</v>
      </c>
      <c r="C80" s="182">
        <v>3.1285724317112562</v>
      </c>
      <c r="D80" s="183">
        <v>0.50291137890839233</v>
      </c>
      <c r="E80" s="182" t="s">
        <v>224</v>
      </c>
      <c r="F80" s="183" t="str">
        <f t="shared" si="15"/>
        <v>-</v>
      </c>
      <c r="G80" s="182">
        <v>2.559573393916446</v>
      </c>
      <c r="H80" s="183" t="str">
        <f t="shared" si="15"/>
        <v>-</v>
      </c>
      <c r="I80" s="182">
        <v>2.9055428690056053</v>
      </c>
      <c r="J80" s="183">
        <f t="shared" si="15"/>
        <v>0.34596947508915932</v>
      </c>
      <c r="K80" s="182">
        <v>2.644238437001595</v>
      </c>
      <c r="L80" s="183">
        <f t="shared" si="16"/>
        <v>-0.26130443200401032</v>
      </c>
      <c r="M80" s="182"/>
      <c r="N80" s="183"/>
      <c r="O80" s="183"/>
    </row>
    <row r="81" spans="1:16" x14ac:dyDescent="0.25">
      <c r="A81" s="1">
        <v>7</v>
      </c>
      <c r="B81" s="112" t="s">
        <v>74</v>
      </c>
      <c r="C81" s="182">
        <v>3.4416698196493885</v>
      </c>
      <c r="D81" s="183">
        <v>-0.20457399501547879</v>
      </c>
      <c r="E81" s="182" t="s">
        <v>224</v>
      </c>
      <c r="F81" s="183" t="str">
        <f t="shared" si="15"/>
        <v>-</v>
      </c>
      <c r="G81" s="182">
        <v>2.8519527235354571</v>
      </c>
      <c r="H81" s="183" t="str">
        <f t="shared" si="15"/>
        <v>-</v>
      </c>
      <c r="I81" s="182">
        <v>2.9667500605278025</v>
      </c>
      <c r="J81" s="183">
        <f t="shared" si="15"/>
        <v>0.1147973369923454</v>
      </c>
      <c r="K81" s="182">
        <v>3.3240200593593285</v>
      </c>
      <c r="L81" s="183">
        <f t="shared" si="16"/>
        <v>0.35726999883152599</v>
      </c>
      <c r="M81" s="182"/>
      <c r="N81" s="183"/>
      <c r="O81" s="183"/>
    </row>
    <row r="82" spans="1:16" x14ac:dyDescent="0.25">
      <c r="A82" s="1">
        <v>8</v>
      </c>
      <c r="B82" s="112" t="s">
        <v>76</v>
      </c>
      <c r="C82" s="182">
        <v>3.4269564837850814</v>
      </c>
      <c r="D82" s="183">
        <v>-0.40459184359823208</v>
      </c>
      <c r="E82" s="182">
        <v>3.0480277273477472</v>
      </c>
      <c r="F82" s="183">
        <f t="shared" si="15"/>
        <v>-0.37892875643733426</v>
      </c>
      <c r="G82" s="182">
        <v>3.4292054557263478</v>
      </c>
      <c r="H82" s="183">
        <f t="shared" si="15"/>
        <v>0.38117772837860064</v>
      </c>
      <c r="I82" s="182">
        <v>3.6775165319617926</v>
      </c>
      <c r="J82" s="183">
        <f t="shared" si="15"/>
        <v>0.24831107623544479</v>
      </c>
      <c r="K82" s="182">
        <v>3.551677964683237</v>
      </c>
      <c r="L82" s="183">
        <f t="shared" si="16"/>
        <v>-0.12583856727855558</v>
      </c>
      <c r="M82" s="182"/>
      <c r="N82" s="183"/>
      <c r="O82" s="183"/>
    </row>
    <row r="83" spans="1:16" x14ac:dyDescent="0.25">
      <c r="A83" s="1">
        <v>9</v>
      </c>
      <c r="B83" s="112" t="s">
        <v>78</v>
      </c>
      <c r="C83" s="182">
        <v>3.8531998045920859</v>
      </c>
      <c r="D83" s="183">
        <v>0.39850636997461431</v>
      </c>
      <c r="E83" s="182">
        <v>2.6368810100085041</v>
      </c>
      <c r="F83" s="183">
        <f t="shared" si="15"/>
        <v>-1.2163187945835818</v>
      </c>
      <c r="G83" s="182">
        <v>3.0147359454855196</v>
      </c>
      <c r="H83" s="183">
        <f t="shared" si="15"/>
        <v>0.37785493547701554</v>
      </c>
      <c r="I83" s="182">
        <v>3.3833937726647494</v>
      </c>
      <c r="J83" s="183">
        <f t="shared" si="15"/>
        <v>0.36865782717922979</v>
      </c>
      <c r="K83" s="182">
        <v>3.3359678313921242</v>
      </c>
      <c r="L83" s="183">
        <f t="shared" si="16"/>
        <v>-4.7425941272625227E-2</v>
      </c>
      <c r="M83" s="182"/>
      <c r="N83" s="183"/>
      <c r="O83" s="183"/>
    </row>
    <row r="84" spans="1:16" x14ac:dyDescent="0.25">
      <c r="A84" s="1">
        <v>10</v>
      </c>
      <c r="B84" s="112" t="s">
        <v>80</v>
      </c>
      <c r="C84" s="182">
        <v>3.6045437978374437</v>
      </c>
      <c r="D84" s="183">
        <v>-0.19514095193268632</v>
      </c>
      <c r="E84" s="182">
        <v>2.3909129875696529</v>
      </c>
      <c r="F84" s="183">
        <f t="shared" si="15"/>
        <v>-1.2136308102677908</v>
      </c>
      <c r="G84" s="182">
        <v>2.6697407110398288</v>
      </c>
      <c r="H84" s="183">
        <f t="shared" si="15"/>
        <v>0.27882772347017593</v>
      </c>
      <c r="I84" s="182">
        <v>3.746944644140906</v>
      </c>
      <c r="J84" s="183">
        <f t="shared" si="15"/>
        <v>1.0772039331010772</v>
      </c>
      <c r="K84" s="182">
        <v>3.1570985259891389</v>
      </c>
      <c r="L84" s="183">
        <f t="shared" si="16"/>
        <v>-0.58984611815176713</v>
      </c>
      <c r="M84" s="182"/>
      <c r="N84" s="183"/>
      <c r="O84" s="183"/>
    </row>
    <row r="85" spans="1:16" x14ac:dyDescent="0.25">
      <c r="A85" s="1">
        <v>11</v>
      </c>
      <c r="B85" s="112" t="s">
        <v>82</v>
      </c>
      <c r="C85" s="182">
        <v>3.528169014084507</v>
      </c>
      <c r="D85" s="183">
        <v>-1.0650773404818779</v>
      </c>
      <c r="E85" s="182">
        <v>3.1232244318181817</v>
      </c>
      <c r="F85" s="183">
        <f t="shared" si="15"/>
        <v>-0.40494458226632535</v>
      </c>
      <c r="G85" s="182">
        <v>2.8078212290502793</v>
      </c>
      <c r="H85" s="183">
        <f t="shared" si="15"/>
        <v>-0.31540320276790235</v>
      </c>
      <c r="I85" s="182">
        <v>3.9559717830211629</v>
      </c>
      <c r="J85" s="183">
        <f t="shared" si="15"/>
        <v>1.1481505539708836</v>
      </c>
      <c r="K85" s="182">
        <v>4.0530846484935434</v>
      </c>
      <c r="L85" s="183">
        <f t="shared" si="16"/>
        <v>9.7112865472380516E-2</v>
      </c>
      <c r="M85" s="182"/>
      <c r="N85" s="183"/>
      <c r="O85" s="183"/>
    </row>
    <row r="86" spans="1:16" x14ac:dyDescent="0.25">
      <c r="A86" s="1">
        <v>12</v>
      </c>
      <c r="B86" s="112" t="s">
        <v>84</v>
      </c>
      <c r="C86" s="182">
        <v>3.5404695164681148</v>
      </c>
      <c r="D86" s="183">
        <v>-0.40079982864546349</v>
      </c>
      <c r="E86" s="182">
        <v>2.5420693575895394</v>
      </c>
      <c r="F86" s="183">
        <f t="shared" si="15"/>
        <v>-0.99840015887857536</v>
      </c>
      <c r="G86" s="182">
        <v>3.2043128654970761</v>
      </c>
      <c r="H86" s="183">
        <f t="shared" si="15"/>
        <v>0.66224350790753661</v>
      </c>
      <c r="I86" s="182">
        <v>5.4314686873189215</v>
      </c>
      <c r="J86" s="183">
        <f t="shared" si="15"/>
        <v>2.2271558218218455</v>
      </c>
      <c r="K86" s="182">
        <v>4.376825947016588</v>
      </c>
      <c r="L86" s="183">
        <f t="shared" si="16"/>
        <v>-1.0546427403023335</v>
      </c>
      <c r="M86" s="182"/>
      <c r="N86" s="183"/>
      <c r="O86" s="183"/>
    </row>
    <row r="87" spans="1:16" ht="15.75" x14ac:dyDescent="0.25">
      <c r="B87" s="115" t="s">
        <v>26</v>
      </c>
      <c r="C87" s="184">
        <v>3.6204374397481138</v>
      </c>
      <c r="D87" s="185">
        <v>2.0020429289402397E-2</v>
      </c>
      <c r="E87" s="184">
        <v>2.8833021788655882</v>
      </c>
      <c r="F87" s="185">
        <f t="shared" si="15"/>
        <v>-0.73713526088252568</v>
      </c>
      <c r="G87" s="184">
        <v>2.6991773640913901</v>
      </c>
      <c r="H87" s="185">
        <f t="shared" si="15"/>
        <v>-0.18412481477419806</v>
      </c>
      <c r="I87" s="184">
        <v>3.3010908755802837</v>
      </c>
      <c r="J87" s="185">
        <f t="shared" si="15"/>
        <v>0.6019135114888936</v>
      </c>
      <c r="K87" s="184">
        <v>3.4031098256693291</v>
      </c>
      <c r="L87" s="185">
        <f t="shared" si="16"/>
        <v>0.10201895008904538</v>
      </c>
      <c r="M87" s="184">
        <v>3.9746862713416276</v>
      </c>
      <c r="N87" s="185">
        <v>0.46439028738944366</v>
      </c>
      <c r="O87" s="185">
        <v>-6.9762724971359269E-2</v>
      </c>
    </row>
    <row r="88" spans="1:16" ht="6" customHeight="1" x14ac:dyDescent="0.25"/>
    <row r="89" spans="1:16" x14ac:dyDescent="0.25">
      <c r="B89" s="103" t="s">
        <v>30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5" t="s">
        <v>286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95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96</v>
      </c>
    </row>
    <row r="94" spans="1:16" ht="22.5" thickTop="1" thickBot="1" x14ac:dyDescent="0.3">
      <c r="B94" s="119" t="s">
        <v>97</v>
      </c>
      <c r="C94" s="287" t="s">
        <v>98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60</v>
      </c>
      <c r="D96" s="110" t="str">
        <f>CONCATENATE("dif ",RIGHT(2019,2),"/",RIGHT(2018,2))</f>
        <v>dif 19/18</v>
      </c>
      <c r="E96" s="111" t="s">
        <v>60</v>
      </c>
      <c r="F96" s="110" t="str">
        <f>CONCATENATE("dif ",RIGHT(E95,2),"/",RIGHT(C95,2))</f>
        <v>dif 20/19</v>
      </c>
      <c r="G96" s="111" t="s">
        <v>60</v>
      </c>
      <c r="H96" s="110" t="str">
        <f>CONCATENATE("dif ",RIGHT(G95,2),"/",RIGHT(E95,2))</f>
        <v>dif 21/20</v>
      </c>
      <c r="I96" s="111" t="s">
        <v>60</v>
      </c>
      <c r="J96" s="110" t="str">
        <f>CONCATENATE("dif ",RIGHT(I95,2),"/",RIGHT(G95,2))</f>
        <v>dif 22/21</v>
      </c>
      <c r="K96" s="111" t="s">
        <v>60</v>
      </c>
      <c r="L96" s="110" t="str">
        <f>CONCATENATE("dif ",RIGHT(K95,2),"/",RIGHT(I95,2))</f>
        <v>dif 23/22</v>
      </c>
      <c r="M96" s="111" t="s">
        <v>60</v>
      </c>
      <c r="N96" s="110" t="str">
        <f>CONCATENATE("dif ",RIGHT(M95,2),"/",RIGHT(K95,2))</f>
        <v>dif 24/23</v>
      </c>
      <c r="O96" s="110" t="str">
        <f>CONCATENATE("dif ",RIGHT(M95,2),"/",RIGHT(C95,2))</f>
        <v>dif 24/19</v>
      </c>
    </row>
    <row r="97" spans="2:15" x14ac:dyDescent="0.25">
      <c r="B97" s="112" t="s">
        <v>62</v>
      </c>
      <c r="C97" s="182">
        <v>8.5632219213514933</v>
      </c>
      <c r="D97" s="183">
        <v>-6.0751417169775834E-2</v>
      </c>
      <c r="E97" s="182">
        <v>8.5592474598289545</v>
      </c>
      <c r="F97" s="183">
        <f t="shared" ref="F97:J99" si="18">IFERROR(E97-C97,"-")</f>
        <v>-3.9744615225387747E-3</v>
      </c>
      <c r="G97" s="182">
        <v>8.5618707372523541</v>
      </c>
      <c r="H97" s="183">
        <f t="shared" si="18"/>
        <v>2.6232774233996281E-3</v>
      </c>
      <c r="I97" s="182">
        <v>8.1534082166487156</v>
      </c>
      <c r="J97" s="183">
        <f t="shared" si="18"/>
        <v>-0.40846252060363852</v>
      </c>
      <c r="K97" s="182">
        <v>8.0675993703867839</v>
      </c>
      <c r="L97" s="183">
        <f t="shared" ref="L97:L99" si="19">IFERROR(K97-I97,"-")</f>
        <v>-8.5808846261931748E-2</v>
      </c>
      <c r="M97" s="182">
        <v>7.8156718233964888</v>
      </c>
      <c r="N97" s="183">
        <f t="shared" ref="N97:N99" si="20">IFERROR(M97-K97,"-")</f>
        <v>-0.25192754699029507</v>
      </c>
      <c r="O97" s="183">
        <f t="shared" ref="O97" si="21">IFERROR(M97-C97,"-")</f>
        <v>-0.74755009795500449</v>
      </c>
    </row>
    <row r="98" spans="2:15" x14ac:dyDescent="0.25">
      <c r="B98" s="112" t="s">
        <v>64</v>
      </c>
      <c r="C98" s="182">
        <v>7.9469775236111904</v>
      </c>
      <c r="D98" s="183">
        <v>-2.5040578877444375E-4</v>
      </c>
      <c r="E98" s="182">
        <v>7.7267862628687372</v>
      </c>
      <c r="F98" s="183">
        <f t="shared" si="18"/>
        <v>-0.22019126074245321</v>
      </c>
      <c r="G98" s="182">
        <v>7.4285973837209305</v>
      </c>
      <c r="H98" s="183">
        <f t="shared" si="18"/>
        <v>-0.29818887914780667</v>
      </c>
      <c r="I98" s="182">
        <v>7.2097933809343209</v>
      </c>
      <c r="J98" s="183">
        <f t="shared" si="18"/>
        <v>-0.21880400278660961</v>
      </c>
      <c r="K98" s="182">
        <v>7.4318477680953228</v>
      </c>
      <c r="L98" s="183">
        <f t="shared" si="19"/>
        <v>0.2220543871610019</v>
      </c>
      <c r="M98" s="182">
        <v>7.3057963716537149</v>
      </c>
      <c r="N98" s="183">
        <f t="shared" si="20"/>
        <v>-0.1260513964416079</v>
      </c>
      <c r="O98" s="183">
        <f>IFERROR(M98-C98,"-")</f>
        <v>-0.64118115195747549</v>
      </c>
    </row>
    <row r="99" spans="2:15" x14ac:dyDescent="0.25">
      <c r="B99" s="112" t="s">
        <v>66</v>
      </c>
      <c r="C99" s="182">
        <v>7.3473056787258439</v>
      </c>
      <c r="D99" s="183">
        <v>-3.0554413661896263E-2</v>
      </c>
      <c r="E99" s="182">
        <v>8.8342124542124534</v>
      </c>
      <c r="F99" s="183">
        <f t="shared" si="18"/>
        <v>1.4869067754866094</v>
      </c>
      <c r="G99" s="182">
        <v>7.5388716890264877</v>
      </c>
      <c r="H99" s="183">
        <f t="shared" si="18"/>
        <v>-1.2953407651859656</v>
      </c>
      <c r="I99" s="182">
        <v>7.7024867188327706</v>
      </c>
      <c r="J99" s="183">
        <f t="shared" si="18"/>
        <v>0.16361502980628284</v>
      </c>
      <c r="K99" s="182">
        <v>7.2751699534647134</v>
      </c>
      <c r="L99" s="183">
        <f t="shared" si="19"/>
        <v>-0.42731676536805718</v>
      </c>
      <c r="M99" s="182">
        <v>6.9647433761292241</v>
      </c>
      <c r="N99" s="183">
        <f t="shared" si="20"/>
        <v>-0.31042657733548928</v>
      </c>
      <c r="O99" s="183">
        <f t="shared" ref="O99:O101" si="22">IFERROR(M99-C99,"-")</f>
        <v>-0.38256230259661983</v>
      </c>
    </row>
    <row r="100" spans="2:15" x14ac:dyDescent="0.25">
      <c r="B100" s="112" t="s">
        <v>68</v>
      </c>
      <c r="C100" s="182">
        <v>7.1028586890544902</v>
      </c>
      <c r="D100" s="183">
        <v>-0.38090277106698167</v>
      </c>
      <c r="E100" s="182" t="s">
        <v>224</v>
      </c>
      <c r="F100" s="183" t="str">
        <f>IFERROR(E100-C100,"-")</f>
        <v>-</v>
      </c>
      <c r="G100" s="182">
        <v>7.1078660696384413</v>
      </c>
      <c r="H100" s="183" t="str">
        <f>IFERROR(G100-E100,"-")</f>
        <v>-</v>
      </c>
      <c r="I100" s="182">
        <v>7.0547524979436629</v>
      </c>
      <c r="J100" s="183">
        <f>IFERROR(I100-G100,"-")</f>
        <v>-5.3113571694778372E-2</v>
      </c>
      <c r="K100" s="182">
        <v>6.9265463745030589</v>
      </c>
      <c r="L100" s="183">
        <f>IFERROR(K100-I100,"-")</f>
        <v>-0.128206123440604</v>
      </c>
      <c r="M100" s="182">
        <v>7.0407772304324032</v>
      </c>
      <c r="N100" s="183">
        <f>IFERROR(M100-K100,"-")</f>
        <v>0.11423085592934434</v>
      </c>
      <c r="O100" s="183">
        <f t="shared" si="22"/>
        <v>-6.2081458622087027E-2</v>
      </c>
    </row>
    <row r="101" spans="2:15" x14ac:dyDescent="0.25">
      <c r="B101" s="112" t="s">
        <v>70</v>
      </c>
      <c r="C101" s="182">
        <v>7.1327507610770224</v>
      </c>
      <c r="D101" s="183">
        <v>-0.45346174684534724</v>
      </c>
      <c r="E101" s="182" t="s">
        <v>224</v>
      </c>
      <c r="F101" s="183" t="str">
        <f t="shared" ref="F101:J109" si="23">IFERROR(E101-C101,"-")</f>
        <v>-</v>
      </c>
      <c r="G101" s="182">
        <v>6.5101687140017326</v>
      </c>
      <c r="H101" s="183" t="str">
        <f t="shared" si="23"/>
        <v>-</v>
      </c>
      <c r="I101" s="182">
        <v>7.3525828303582896</v>
      </c>
      <c r="J101" s="183">
        <f t="shared" si="23"/>
        <v>0.84241411635655705</v>
      </c>
      <c r="K101" s="182">
        <v>7.2600205549845835</v>
      </c>
      <c r="L101" s="183">
        <f t="shared" ref="L101:L109" si="24">IFERROR(K101-I101,"-")</f>
        <v>-9.2562275373706093E-2</v>
      </c>
      <c r="M101" s="182">
        <v>7.0341730304230818</v>
      </c>
      <c r="N101" s="183">
        <f t="shared" ref="N101" si="25">IFERROR(M101-K101,"-")</f>
        <v>-0.2258475245615017</v>
      </c>
      <c r="O101" s="183">
        <f t="shared" si="22"/>
        <v>-9.8577730653940598E-2</v>
      </c>
    </row>
    <row r="102" spans="2:15" x14ac:dyDescent="0.25">
      <c r="B102" s="112" t="s">
        <v>72</v>
      </c>
      <c r="C102" s="182">
        <v>7.6896254808233948</v>
      </c>
      <c r="D102" s="183">
        <v>0.21128061418504096</v>
      </c>
      <c r="E102" s="182" t="s">
        <v>224</v>
      </c>
      <c r="F102" s="183" t="str">
        <f t="shared" si="23"/>
        <v>-</v>
      </c>
      <c r="G102" s="182">
        <v>7.3272741487822994</v>
      </c>
      <c r="H102" s="183" t="str">
        <f t="shared" si="23"/>
        <v>-</v>
      </c>
      <c r="I102" s="182">
        <v>7.7036482984689085</v>
      </c>
      <c r="J102" s="183">
        <f t="shared" si="23"/>
        <v>0.37637414968660909</v>
      </c>
      <c r="K102" s="182">
        <v>7.3676826716096624</v>
      </c>
      <c r="L102" s="183">
        <f t="shared" si="24"/>
        <v>-0.33596562685924614</v>
      </c>
      <c r="M102" s="182"/>
      <c r="N102" s="183"/>
      <c r="O102" s="183"/>
    </row>
    <row r="103" spans="2:15" x14ac:dyDescent="0.25">
      <c r="B103" s="112" t="s">
        <v>74</v>
      </c>
      <c r="C103" s="182">
        <v>8.2745660413038848</v>
      </c>
      <c r="D103" s="183">
        <v>5.438517052671088E-2</v>
      </c>
      <c r="E103" s="182" t="s">
        <v>224</v>
      </c>
      <c r="F103" s="183" t="str">
        <f t="shared" si="23"/>
        <v>-</v>
      </c>
      <c r="G103" s="182">
        <v>7.4283947092967928</v>
      </c>
      <c r="H103" s="183" t="str">
        <f t="shared" si="23"/>
        <v>-</v>
      </c>
      <c r="I103" s="182">
        <v>7.7900538933283778</v>
      </c>
      <c r="J103" s="183">
        <f t="shared" si="23"/>
        <v>0.36165918403158503</v>
      </c>
      <c r="K103" s="182">
        <v>7.7930875248650189</v>
      </c>
      <c r="L103" s="183">
        <f t="shared" si="24"/>
        <v>3.033631536641046E-3</v>
      </c>
      <c r="M103" s="182"/>
      <c r="N103" s="183"/>
      <c r="O103" s="183"/>
    </row>
    <row r="104" spans="2:15" x14ac:dyDescent="0.25">
      <c r="B104" s="112" t="s">
        <v>76</v>
      </c>
      <c r="C104" s="182">
        <v>8.7320664352919284</v>
      </c>
      <c r="D104" s="183">
        <v>0.23343965207185313</v>
      </c>
      <c r="E104" s="182">
        <v>7.9838443785031323</v>
      </c>
      <c r="F104" s="183">
        <f t="shared" si="23"/>
        <v>-0.74822205678879605</v>
      </c>
      <c r="G104" s="182">
        <v>7.9277582420543498</v>
      </c>
      <c r="H104" s="183">
        <f t="shared" si="23"/>
        <v>-5.6086136448782575E-2</v>
      </c>
      <c r="I104" s="182">
        <v>8.2023683428458209</v>
      </c>
      <c r="J104" s="183">
        <f t="shared" si="23"/>
        <v>0.27461010079147119</v>
      </c>
      <c r="K104" s="182">
        <v>8.149072850048233</v>
      </c>
      <c r="L104" s="183">
        <f t="shared" si="24"/>
        <v>-5.329549279758794E-2</v>
      </c>
      <c r="M104" s="182"/>
      <c r="N104" s="183"/>
      <c r="O104" s="183"/>
    </row>
    <row r="105" spans="2:15" x14ac:dyDescent="0.25">
      <c r="B105" s="112" t="s">
        <v>78</v>
      </c>
      <c r="C105" s="182">
        <v>8.3455041637051277</v>
      </c>
      <c r="D105" s="183">
        <v>0.21719889065154341</v>
      </c>
      <c r="E105" s="182">
        <v>7.9890478855224236</v>
      </c>
      <c r="F105" s="183">
        <f t="shared" si="23"/>
        <v>-0.35645627818270409</v>
      </c>
      <c r="G105" s="182">
        <v>8.2263032272808072</v>
      </c>
      <c r="H105" s="183">
        <f t="shared" si="23"/>
        <v>0.23725534175838359</v>
      </c>
      <c r="I105" s="182">
        <v>7.6469238669493773</v>
      </c>
      <c r="J105" s="183">
        <f t="shared" si="23"/>
        <v>-0.57937936033142989</v>
      </c>
      <c r="K105" s="182">
        <v>7.5569947036719238</v>
      </c>
      <c r="L105" s="183">
        <f t="shared" si="24"/>
        <v>-8.9929163277453483E-2</v>
      </c>
      <c r="M105" s="182"/>
      <c r="N105" s="183"/>
      <c r="O105" s="183"/>
    </row>
    <row r="106" spans="2:15" x14ac:dyDescent="0.25">
      <c r="B106" s="112" t="s">
        <v>80</v>
      </c>
      <c r="C106" s="182">
        <v>7.653292537292339</v>
      </c>
      <c r="D106" s="183">
        <v>0.17613692763520739</v>
      </c>
      <c r="E106" s="182">
        <v>6.2485410452600183</v>
      </c>
      <c r="F106" s="183">
        <f t="shared" si="23"/>
        <v>-1.4047514920323207</v>
      </c>
      <c r="G106" s="182">
        <v>7.2299927074883445</v>
      </c>
      <c r="H106" s="183">
        <f t="shared" si="23"/>
        <v>0.98145166222832625</v>
      </c>
      <c r="I106" s="182">
        <v>7.2612598510936586</v>
      </c>
      <c r="J106" s="183">
        <f t="shared" si="23"/>
        <v>3.1267143605314018E-2</v>
      </c>
      <c r="K106" s="182">
        <v>7.2050071772884268</v>
      </c>
      <c r="L106" s="183">
        <f t="shared" si="24"/>
        <v>-5.6252673805231801E-2</v>
      </c>
      <c r="M106" s="182"/>
      <c r="N106" s="183"/>
      <c r="O106" s="183"/>
    </row>
    <row r="107" spans="2:15" x14ac:dyDescent="0.25">
      <c r="B107" s="112" t="s">
        <v>82</v>
      </c>
      <c r="C107" s="182">
        <v>7.7842391650225924</v>
      </c>
      <c r="D107" s="183">
        <v>0.20589778777897205</v>
      </c>
      <c r="E107" s="182">
        <v>7.793066875069778</v>
      </c>
      <c r="F107" s="183">
        <f t="shared" si="23"/>
        <v>8.8277100471856329E-3</v>
      </c>
      <c r="G107" s="182">
        <v>7.8109913679436014</v>
      </c>
      <c r="H107" s="183">
        <f t="shared" si="23"/>
        <v>1.7924492873823361E-2</v>
      </c>
      <c r="I107" s="182">
        <v>7.4824879494096317</v>
      </c>
      <c r="J107" s="183">
        <f t="shared" si="23"/>
        <v>-0.32850341853396969</v>
      </c>
      <c r="K107" s="182">
        <v>7.5707263977217494</v>
      </c>
      <c r="L107" s="183">
        <f t="shared" si="24"/>
        <v>8.823844831211769E-2</v>
      </c>
      <c r="M107" s="182"/>
      <c r="N107" s="183"/>
      <c r="O107" s="183"/>
    </row>
    <row r="108" spans="2:15" x14ac:dyDescent="0.25">
      <c r="B108" s="112" t="s">
        <v>84</v>
      </c>
      <c r="C108" s="182">
        <v>7.9112218831768804</v>
      </c>
      <c r="D108" s="183">
        <v>0.52793658058322013</v>
      </c>
      <c r="E108" s="182">
        <v>8.1032898705396494</v>
      </c>
      <c r="F108" s="183">
        <f t="shared" si="23"/>
        <v>0.19206798736276909</v>
      </c>
      <c r="G108" s="182">
        <v>7.6921547469176508</v>
      </c>
      <c r="H108" s="183">
        <f t="shared" si="23"/>
        <v>-0.41113512362199867</v>
      </c>
      <c r="I108" s="182">
        <v>7.3686150530927028</v>
      </c>
      <c r="J108" s="183">
        <f t="shared" si="23"/>
        <v>-0.32353969382494796</v>
      </c>
      <c r="K108" s="182">
        <v>7.3192962330594389</v>
      </c>
      <c r="L108" s="183">
        <f t="shared" si="24"/>
        <v>-4.9318820033263933E-2</v>
      </c>
      <c r="M108" s="182"/>
      <c r="N108" s="183"/>
      <c r="O108" s="183"/>
    </row>
    <row r="109" spans="2:15" ht="15.75" x14ac:dyDescent="0.25">
      <c r="B109" s="115" t="s">
        <v>26</v>
      </c>
      <c r="C109" s="184">
        <v>7.8535728388390673</v>
      </c>
      <c r="D109" s="185">
        <v>5.2399575296645295E-2</v>
      </c>
      <c r="E109" s="184">
        <v>8.0718368101277527</v>
      </c>
      <c r="F109" s="185">
        <f t="shared" si="23"/>
        <v>0.21826397128868535</v>
      </c>
      <c r="G109" s="184">
        <v>7.6367448035474954</v>
      </c>
      <c r="H109" s="185">
        <f t="shared" si="23"/>
        <v>-0.43509200658025726</v>
      </c>
      <c r="I109" s="184">
        <v>7.5544930092828881</v>
      </c>
      <c r="J109" s="185">
        <f t="shared" si="23"/>
        <v>-8.225179426460727E-2</v>
      </c>
      <c r="K109" s="184">
        <v>7.4836684594743437</v>
      </c>
      <c r="L109" s="185">
        <f t="shared" si="24"/>
        <v>-7.0824549808544468E-2</v>
      </c>
      <c r="M109" s="184">
        <v>7.2227867592501482</v>
      </c>
      <c r="N109" s="185">
        <v>-0.15443016628053829</v>
      </c>
      <c r="O109" s="185">
        <v>-0.37417185685910948</v>
      </c>
    </row>
    <row r="110" spans="2:15" ht="6" customHeight="1" x14ac:dyDescent="0.25"/>
    <row r="111" spans="2:15" x14ac:dyDescent="0.25">
      <c r="B111" s="103" t="s">
        <v>30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265" t="s">
        <v>287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1" t="s">
        <v>99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100</v>
      </c>
    </row>
    <row r="116" spans="1:16" ht="22.5" thickTop="1" thickBot="1" x14ac:dyDescent="0.3">
      <c r="B116" s="119" t="str">
        <f>C116</f>
        <v>Reino Unido</v>
      </c>
      <c r="C116" s="287" t="s">
        <v>101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60</v>
      </c>
      <c r="D118" s="110" t="str">
        <f>CONCATENATE("dif ",RIGHT(2019,2),"/",RIGHT(2018,2))</f>
        <v>dif 19/18</v>
      </c>
      <c r="E118" s="111" t="s">
        <v>60</v>
      </c>
      <c r="F118" s="110" t="str">
        <f>CONCATENATE("dif ",RIGHT(E117,2),"/",RIGHT(C117,2))</f>
        <v>dif 20/19</v>
      </c>
      <c r="G118" s="111" t="s">
        <v>60</v>
      </c>
      <c r="H118" s="110" t="str">
        <f>CONCATENATE("dif ",RIGHT(G117,2),"/",RIGHT(E117,2))</f>
        <v>dif 21/20</v>
      </c>
      <c r="I118" s="111" t="s">
        <v>60</v>
      </c>
      <c r="J118" s="110" t="str">
        <f>CONCATENATE("dif ",RIGHT(I117,2),"/",RIGHT(G117,2))</f>
        <v>dif 22/21</v>
      </c>
      <c r="K118" s="111" t="s">
        <v>60</v>
      </c>
      <c r="L118" s="110" t="str">
        <f>CONCATENATE("dif ",RIGHT(K117,2),"/",RIGHT(I117,2))</f>
        <v>dif 23/22</v>
      </c>
      <c r="M118" s="111" t="s">
        <v>60</v>
      </c>
      <c r="N118" s="110" t="str">
        <f>CONCATENATE("dif ",RIGHT(M117,2),"/",RIGHT(K117,2))</f>
        <v>dif 24/23</v>
      </c>
      <c r="O118" s="110" t="str">
        <f>CONCATENATE("dif ",RIGHT(M117,2),"/",RIGHT(C117,2))</f>
        <v>dif 24/19</v>
      </c>
    </row>
    <row r="119" spans="1:16" x14ac:dyDescent="0.25">
      <c r="B119" s="112" t="s">
        <v>62</v>
      </c>
      <c r="C119" s="182">
        <v>8.0359141460650285</v>
      </c>
      <c r="D119" s="183">
        <v>-2.7007903975956538E-2</v>
      </c>
      <c r="E119" s="182">
        <v>8.1094278136971099</v>
      </c>
      <c r="F119" s="183">
        <f t="shared" ref="F119:J121" si="26">IFERROR(E119-C119,"-")</f>
        <v>7.3513667632081336E-2</v>
      </c>
      <c r="G119" s="182">
        <v>12.054758800521512</v>
      </c>
      <c r="H119" s="183">
        <f t="shared" si="26"/>
        <v>3.945330986824402</v>
      </c>
      <c r="I119" s="182">
        <v>8.2030497363545667</v>
      </c>
      <c r="J119" s="183">
        <f t="shared" si="26"/>
        <v>-3.8517090641669451</v>
      </c>
      <c r="K119" s="182">
        <v>8.0062304758288612</v>
      </c>
      <c r="L119" s="183">
        <f t="shared" ref="L119:L121" si="27">IFERROR(K119-I119,"-")</f>
        <v>-0.19681926052570553</v>
      </c>
      <c r="M119" s="182">
        <v>7.60976597659766</v>
      </c>
      <c r="N119" s="183">
        <f t="shared" ref="N119:N121" si="28">IFERROR(M119-K119,"-")</f>
        <v>-0.3964644992312012</v>
      </c>
      <c r="O119" s="183">
        <f t="shared" ref="O119" si="29">IFERROR(M119-C119,"-")</f>
        <v>-0.42614816946736855</v>
      </c>
    </row>
    <row r="120" spans="1:16" x14ac:dyDescent="0.25">
      <c r="B120" s="112" t="s">
        <v>64</v>
      </c>
      <c r="C120" s="182">
        <v>7.2901177976509661</v>
      </c>
      <c r="D120" s="183">
        <v>1.6007971587765901E-2</v>
      </c>
      <c r="E120" s="182">
        <v>7.3333075375328898</v>
      </c>
      <c r="F120" s="183">
        <f t="shared" si="26"/>
        <v>4.318973988192365E-2</v>
      </c>
      <c r="G120" s="182">
        <v>8.64642082429501</v>
      </c>
      <c r="H120" s="183">
        <f t="shared" si="26"/>
        <v>1.3131132867621202</v>
      </c>
      <c r="I120" s="182">
        <v>6.9861841631241441</v>
      </c>
      <c r="J120" s="183">
        <f t="shared" si="26"/>
        <v>-1.6602366611708659</v>
      </c>
      <c r="K120" s="182">
        <v>7.1194102195259239</v>
      </c>
      <c r="L120" s="183">
        <f t="shared" si="27"/>
        <v>0.13322605640177976</v>
      </c>
      <c r="M120" s="182">
        <v>6.9493537721671172</v>
      </c>
      <c r="N120" s="183">
        <f t="shared" si="28"/>
        <v>-0.17005644735880665</v>
      </c>
      <c r="O120" s="183">
        <f>IFERROR(M120-C120,"-")</f>
        <v>-0.34076402548384888</v>
      </c>
    </row>
    <row r="121" spans="1:16" x14ac:dyDescent="0.25">
      <c r="B121" s="112" t="s">
        <v>66</v>
      </c>
      <c r="C121" s="182">
        <v>6.8306156126758593</v>
      </c>
      <c r="D121" s="183">
        <v>8.03411889656509E-2</v>
      </c>
      <c r="E121" s="182">
        <v>9.0768788343558278</v>
      </c>
      <c r="F121" s="183">
        <f t="shared" si="26"/>
        <v>2.2462632216799685</v>
      </c>
      <c r="G121" s="182">
        <v>7.5804020100502516</v>
      </c>
      <c r="H121" s="183">
        <f t="shared" si="26"/>
        <v>-1.4964768243055762</v>
      </c>
      <c r="I121" s="182">
        <v>7.3017321517104614</v>
      </c>
      <c r="J121" s="183">
        <f t="shared" si="26"/>
        <v>-0.27866985833979019</v>
      </c>
      <c r="K121" s="182">
        <v>6.7985230374056833</v>
      </c>
      <c r="L121" s="183">
        <f t="shared" si="27"/>
        <v>-0.5032091143047781</v>
      </c>
      <c r="M121" s="182">
        <v>6.6206231286721868</v>
      </c>
      <c r="N121" s="183">
        <f t="shared" si="28"/>
        <v>-0.17789990873349648</v>
      </c>
      <c r="O121" s="183">
        <f t="shared" ref="O121:O123" si="30">IFERROR(M121-C121,"-")</f>
        <v>-0.20999248400367243</v>
      </c>
    </row>
    <row r="122" spans="1:16" x14ac:dyDescent="0.25">
      <c r="B122" s="112" t="s">
        <v>68</v>
      </c>
      <c r="C122" s="182">
        <v>6.6399599112320136</v>
      </c>
      <c r="D122" s="183">
        <v>-0.57382080175852135</v>
      </c>
      <c r="E122" s="182" t="s">
        <v>224</v>
      </c>
      <c r="F122" s="183" t="str">
        <f>IFERROR(E122-C122,"-")</f>
        <v>-</v>
      </c>
      <c r="G122" s="182">
        <v>6.3611556982343496</v>
      </c>
      <c r="H122" s="183" t="str">
        <f>IFERROR(G122-E122,"-")</f>
        <v>-</v>
      </c>
      <c r="I122" s="182">
        <v>7.0961008326938924</v>
      </c>
      <c r="J122" s="183">
        <f>IFERROR(I122-G122,"-")</f>
        <v>0.73494513445954279</v>
      </c>
      <c r="K122" s="182">
        <v>7.0240699001029583</v>
      </c>
      <c r="L122" s="183">
        <f>IFERROR(K122-I122,"-")</f>
        <v>-7.2030932590934071E-2</v>
      </c>
      <c r="M122" s="182">
        <v>6.9147633956066512</v>
      </c>
      <c r="N122" s="183">
        <f>IFERROR(M122-K122,"-")</f>
        <v>-0.10930650449630708</v>
      </c>
      <c r="O122" s="183">
        <f t="shared" si="30"/>
        <v>0.27480348437463764</v>
      </c>
    </row>
    <row r="123" spans="1:16" x14ac:dyDescent="0.25">
      <c r="B123" s="112" t="s">
        <v>70</v>
      </c>
      <c r="C123" s="182">
        <v>6.5804207025323844</v>
      </c>
      <c r="D123" s="183">
        <v>-0.29287663760333338</v>
      </c>
      <c r="E123" s="182" t="s">
        <v>224</v>
      </c>
      <c r="F123" s="183" t="str">
        <f t="shared" ref="F123:J131" si="31">IFERROR(E123-C123,"-")</f>
        <v>-</v>
      </c>
      <c r="G123" s="182">
        <v>5.8285302593659942</v>
      </c>
      <c r="H123" s="183" t="str">
        <f t="shared" si="31"/>
        <v>-</v>
      </c>
      <c r="I123" s="182">
        <v>7.1311349023943214</v>
      </c>
      <c r="J123" s="183">
        <f t="shared" si="31"/>
        <v>1.3026046430283271</v>
      </c>
      <c r="K123" s="182">
        <v>7.0512052100360654</v>
      </c>
      <c r="L123" s="183">
        <f t="shared" ref="L123:L131" si="32">IFERROR(K123-I123,"-")</f>
        <v>-7.9929692358255977E-2</v>
      </c>
      <c r="M123" s="182">
        <v>6.8214660908135869</v>
      </c>
      <c r="N123" s="183">
        <f t="shared" ref="N123" si="33">IFERROR(M123-K123,"-")</f>
        <v>-0.22973911922247847</v>
      </c>
      <c r="O123" s="183">
        <f t="shared" si="30"/>
        <v>0.24104538828120248</v>
      </c>
    </row>
    <row r="124" spans="1:16" x14ac:dyDescent="0.25">
      <c r="B124" s="112" t="s">
        <v>72</v>
      </c>
      <c r="C124" s="182">
        <v>7.2377557300031521</v>
      </c>
      <c r="D124" s="183">
        <v>0.35671536170901774</v>
      </c>
      <c r="E124" s="182" t="s">
        <v>224</v>
      </c>
      <c r="F124" s="183" t="str">
        <f t="shared" si="31"/>
        <v>-</v>
      </c>
      <c r="G124" s="182">
        <v>7.1674979218620116</v>
      </c>
      <c r="H124" s="183" t="str">
        <f t="shared" si="31"/>
        <v>-</v>
      </c>
      <c r="I124" s="182">
        <v>7.7562293471465571</v>
      </c>
      <c r="J124" s="183">
        <f t="shared" si="31"/>
        <v>0.58873142528454547</v>
      </c>
      <c r="K124" s="182">
        <v>7.2739933668445875</v>
      </c>
      <c r="L124" s="183">
        <f t="shared" si="32"/>
        <v>-0.48223598030196957</v>
      </c>
      <c r="M124" s="182"/>
      <c r="N124" s="183"/>
      <c r="O124" s="183"/>
    </row>
    <row r="125" spans="1:16" x14ac:dyDescent="0.25">
      <c r="B125" s="112" t="s">
        <v>74</v>
      </c>
      <c r="C125" s="182">
        <v>7.7851252725032385</v>
      </c>
      <c r="D125" s="183">
        <v>0.15423803467086561</v>
      </c>
      <c r="E125" s="182" t="s">
        <v>224</v>
      </c>
      <c r="F125" s="183" t="str">
        <f t="shared" si="31"/>
        <v>-</v>
      </c>
      <c r="G125" s="182">
        <v>6.4390243902439028</v>
      </c>
      <c r="H125" s="183" t="str">
        <f t="shared" si="31"/>
        <v>-</v>
      </c>
      <c r="I125" s="182">
        <v>7.6928992706323465</v>
      </c>
      <c r="J125" s="183">
        <f t="shared" si="31"/>
        <v>1.2538748803884436</v>
      </c>
      <c r="K125" s="182">
        <v>7.7014004712360684</v>
      </c>
      <c r="L125" s="183">
        <f t="shared" si="32"/>
        <v>8.5012006037219479E-3</v>
      </c>
      <c r="M125" s="182"/>
      <c r="N125" s="183"/>
      <c r="O125" s="183"/>
    </row>
    <row r="126" spans="1:16" x14ac:dyDescent="0.25">
      <c r="B126" s="112" t="s">
        <v>76</v>
      </c>
      <c r="C126" s="182">
        <v>8.528122835000886</v>
      </c>
      <c r="D126" s="183">
        <v>0.42251655671073074</v>
      </c>
      <c r="E126" s="182">
        <v>9.3448466427189825</v>
      </c>
      <c r="F126" s="183">
        <f t="shared" si="31"/>
        <v>0.8167238077180965</v>
      </c>
      <c r="G126" s="182">
        <v>7.6581415858253825</v>
      </c>
      <c r="H126" s="183">
        <f t="shared" si="31"/>
        <v>-1.6867050568936</v>
      </c>
      <c r="I126" s="182">
        <v>8.2025186541288733</v>
      </c>
      <c r="J126" s="183">
        <f t="shared" si="31"/>
        <v>0.54437706830349075</v>
      </c>
      <c r="K126" s="182">
        <v>7.9181916454327848</v>
      </c>
      <c r="L126" s="183">
        <f t="shared" si="32"/>
        <v>-0.28432700869608851</v>
      </c>
      <c r="M126" s="182"/>
      <c r="N126" s="183"/>
      <c r="O126" s="183"/>
    </row>
    <row r="127" spans="1:16" x14ac:dyDescent="0.25">
      <c r="B127" s="112" t="s">
        <v>78</v>
      </c>
      <c r="C127" s="182">
        <v>8.2953926349419884</v>
      </c>
      <c r="D127" s="183">
        <v>0.48839299124037172</v>
      </c>
      <c r="E127" s="182">
        <v>8.2342462111140655</v>
      </c>
      <c r="F127" s="183">
        <f t="shared" si="31"/>
        <v>-6.1146423827922902E-2</v>
      </c>
      <c r="G127" s="182">
        <v>8.373772169167804</v>
      </c>
      <c r="H127" s="183">
        <f t="shared" si="31"/>
        <v>0.13952595805373846</v>
      </c>
      <c r="I127" s="182">
        <v>7.5888613861386141</v>
      </c>
      <c r="J127" s="183">
        <f t="shared" si="31"/>
        <v>-0.78491078302918993</v>
      </c>
      <c r="K127" s="182">
        <v>7.4400005001000196</v>
      </c>
      <c r="L127" s="183">
        <f t="shared" si="32"/>
        <v>-0.14886088603859449</v>
      </c>
      <c r="M127" s="182"/>
      <c r="N127" s="183"/>
      <c r="O127" s="183"/>
    </row>
    <row r="128" spans="1:16" x14ac:dyDescent="0.25">
      <c r="A128" s="118"/>
      <c r="B128" s="112" t="s">
        <v>80</v>
      </c>
      <c r="C128" s="182">
        <v>7.5821463868379748</v>
      </c>
      <c r="D128" s="183">
        <v>0.32090476695461501</v>
      </c>
      <c r="E128" s="182">
        <v>5.7621429724060027</v>
      </c>
      <c r="F128" s="183">
        <f t="shared" si="31"/>
        <v>-1.8200034144319721</v>
      </c>
      <c r="G128" s="182">
        <v>7.2825462164617756</v>
      </c>
      <c r="H128" s="183">
        <f t="shared" si="31"/>
        <v>1.5204032440557729</v>
      </c>
      <c r="I128" s="182">
        <v>7.422018229673137</v>
      </c>
      <c r="J128" s="183">
        <f t="shared" si="31"/>
        <v>0.13947201321136138</v>
      </c>
      <c r="K128" s="182">
        <v>7.1552670816273398</v>
      </c>
      <c r="L128" s="183">
        <f t="shared" si="32"/>
        <v>-0.26675114804579714</v>
      </c>
      <c r="M128" s="182"/>
      <c r="N128" s="183"/>
      <c r="O128" s="183"/>
    </row>
    <row r="129" spans="2:16" x14ac:dyDescent="0.25">
      <c r="B129" s="112" t="s">
        <v>82</v>
      </c>
      <c r="C129" s="182">
        <v>7.4172848397551316</v>
      </c>
      <c r="D129" s="183">
        <v>0.81614299673343371</v>
      </c>
      <c r="E129" s="182">
        <v>8.0004764173415914</v>
      </c>
      <c r="F129" s="183">
        <f t="shared" si="31"/>
        <v>0.58319157758645979</v>
      </c>
      <c r="G129" s="182">
        <v>7.3904339068056153</v>
      </c>
      <c r="H129" s="183">
        <f t="shared" si="31"/>
        <v>-0.61004251053597613</v>
      </c>
      <c r="I129" s="182">
        <v>7.0712416123352213</v>
      </c>
      <c r="J129" s="183">
        <f t="shared" si="31"/>
        <v>-0.31919229447039399</v>
      </c>
      <c r="K129" s="182">
        <v>7.1426627194028596</v>
      </c>
      <c r="L129" s="183">
        <f t="shared" si="32"/>
        <v>7.1421107067638268E-2</v>
      </c>
      <c r="M129" s="182"/>
      <c r="N129" s="183"/>
      <c r="O129" s="183"/>
    </row>
    <row r="130" spans="2:16" x14ac:dyDescent="0.25">
      <c r="B130" s="112" t="s">
        <v>84</v>
      </c>
      <c r="C130" s="182">
        <v>7.6424330798875113</v>
      </c>
      <c r="D130" s="183">
        <v>0.77276132617089477</v>
      </c>
      <c r="E130" s="182">
        <v>8.4893005745987722</v>
      </c>
      <c r="F130" s="183">
        <f t="shared" si="31"/>
        <v>0.84686749471126088</v>
      </c>
      <c r="G130" s="182">
        <v>7.7567766969067655</v>
      </c>
      <c r="H130" s="183">
        <f t="shared" si="31"/>
        <v>-0.73252387769200666</v>
      </c>
      <c r="I130" s="182">
        <v>7.1701048310241182</v>
      </c>
      <c r="J130" s="183">
        <f t="shared" si="31"/>
        <v>-0.5866718658826473</v>
      </c>
      <c r="K130" s="182">
        <v>7.1397235869671114</v>
      </c>
      <c r="L130" s="183">
        <f t="shared" si="32"/>
        <v>-3.0381244057006818E-2</v>
      </c>
      <c r="M130" s="182"/>
      <c r="N130" s="183"/>
      <c r="O130" s="183"/>
    </row>
    <row r="131" spans="2:16" ht="15.75" x14ac:dyDescent="0.25">
      <c r="B131" s="115" t="s">
        <v>26</v>
      </c>
      <c r="C131" s="184">
        <v>7.4579062136183758</v>
      </c>
      <c r="D131" s="185">
        <v>0.1901045837961659</v>
      </c>
      <c r="E131" s="184">
        <v>7.899505994080446</v>
      </c>
      <c r="F131" s="185">
        <f t="shared" si="31"/>
        <v>0.44159978046207016</v>
      </c>
      <c r="G131" s="184">
        <v>7.5633470151940667</v>
      </c>
      <c r="H131" s="185">
        <f t="shared" si="31"/>
        <v>-0.33615897888637924</v>
      </c>
      <c r="I131" s="184">
        <v>7.4516197361923346</v>
      </c>
      <c r="J131" s="185">
        <f t="shared" si="31"/>
        <v>-0.11172727900173207</v>
      </c>
      <c r="K131" s="184">
        <v>7.3061869308427632</v>
      </c>
      <c r="L131" s="185">
        <f t="shared" si="32"/>
        <v>-0.14543280534957148</v>
      </c>
      <c r="M131" s="184">
        <v>6.9603216958864031</v>
      </c>
      <c r="N131" s="185">
        <v>-0.20332366393605117</v>
      </c>
      <c r="O131" s="185">
        <v>-6.8199320086105963E-2</v>
      </c>
    </row>
    <row r="132" spans="2:16" ht="6" customHeight="1" x14ac:dyDescent="0.25"/>
    <row r="133" spans="2:16" x14ac:dyDescent="0.25">
      <c r="B133" s="103" t="s">
        <v>30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5" t="s">
        <v>288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1" t="s">
        <v>102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103</v>
      </c>
    </row>
    <row r="138" spans="2:16" ht="22.5" thickTop="1" thickBot="1" x14ac:dyDescent="0.3">
      <c r="B138" s="119" t="str">
        <f>C138</f>
        <v>Alemania</v>
      </c>
      <c r="C138" s="287" t="s">
        <v>104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60</v>
      </c>
      <c r="D140" s="110" t="str">
        <f>CONCATENATE("dif ",RIGHT(2019,2),"/",RIGHT(2018,2))</f>
        <v>dif 19/18</v>
      </c>
      <c r="E140" s="111" t="s">
        <v>60</v>
      </c>
      <c r="F140" s="110" t="str">
        <f>CONCATENATE("dif ",RIGHT(E139,2),"/",RIGHT(C139,2))</f>
        <v>dif 20/19</v>
      </c>
      <c r="G140" s="111" t="s">
        <v>60</v>
      </c>
      <c r="H140" s="110" t="str">
        <f>CONCATENATE("dif ",RIGHT(G139,2),"/",RIGHT(E139,2))</f>
        <v>dif 21/20</v>
      </c>
      <c r="I140" s="111" t="s">
        <v>60</v>
      </c>
      <c r="J140" s="110" t="str">
        <f>CONCATENATE("dif ",RIGHT(I139,2),"/",RIGHT(G139,2))</f>
        <v>dif 22/21</v>
      </c>
      <c r="K140" s="111" t="s">
        <v>60</v>
      </c>
      <c r="L140" s="110" t="str">
        <f>CONCATENATE("dif ",RIGHT(K139,2),"/",RIGHT(I139,2))</f>
        <v>dif 23/22</v>
      </c>
      <c r="M140" s="111" t="s">
        <v>60</v>
      </c>
      <c r="N140" s="110" t="str">
        <f>CONCATENATE("dif ",RIGHT(M139,2),"/",RIGHT(K139,2))</f>
        <v>dif 24/23</v>
      </c>
      <c r="O140" s="110" t="str">
        <f>CONCATENATE("dif ",RIGHT(M139,2),"/",RIGHT(C139,2))</f>
        <v>dif 24/19</v>
      </c>
    </row>
    <row r="141" spans="2:16" x14ac:dyDescent="0.25">
      <c r="B141" s="112" t="s">
        <v>62</v>
      </c>
      <c r="C141" s="182">
        <v>9.7992331384750777</v>
      </c>
      <c r="D141" s="183">
        <v>7.253149998016184E-2</v>
      </c>
      <c r="E141" s="182">
        <v>9.9186997103315093</v>
      </c>
      <c r="F141" s="183">
        <f t="shared" ref="F141:J143" si="34">IFERROR(E141-C141,"-")</f>
        <v>0.11946657185643161</v>
      </c>
      <c r="G141" s="182">
        <v>8.7446651949963208</v>
      </c>
      <c r="H141" s="183">
        <f t="shared" si="34"/>
        <v>-1.1740345153351885</v>
      </c>
      <c r="I141" s="182">
        <v>9.1495250740475953</v>
      </c>
      <c r="J141" s="183">
        <f t="shared" si="34"/>
        <v>0.40485987905127452</v>
      </c>
      <c r="K141" s="182">
        <v>8.8933895716675142</v>
      </c>
      <c r="L141" s="183">
        <f t="shared" ref="L141:L143" si="35">IFERROR(K141-I141,"-")</f>
        <v>-0.25613550238008109</v>
      </c>
      <c r="M141" s="182">
        <v>8.500168520390968</v>
      </c>
      <c r="N141" s="183">
        <f t="shared" ref="N141:N143" si="36">IFERROR(M141-K141,"-")</f>
        <v>-0.39322105127654616</v>
      </c>
      <c r="O141" s="183">
        <f t="shared" ref="O141" si="37">IFERROR(M141-C141,"-")</f>
        <v>-1.2990646180841097</v>
      </c>
    </row>
    <row r="142" spans="2:16" x14ac:dyDescent="0.25">
      <c r="B142" s="112" t="s">
        <v>64</v>
      </c>
      <c r="C142" s="182">
        <v>9.3406831247886366</v>
      </c>
      <c r="D142" s="183">
        <v>-5.5968891757382622E-2</v>
      </c>
      <c r="E142" s="182">
        <v>9.1612776541432126</v>
      </c>
      <c r="F142" s="183">
        <f t="shared" si="34"/>
        <v>-0.179405470645424</v>
      </c>
      <c r="G142" s="182">
        <v>7.4429400386847195</v>
      </c>
      <c r="H142" s="183">
        <f t="shared" si="34"/>
        <v>-1.7183376154584931</v>
      </c>
      <c r="I142" s="182">
        <v>8.0757748704890684</v>
      </c>
      <c r="J142" s="183">
        <f t="shared" si="34"/>
        <v>0.63283483180434885</v>
      </c>
      <c r="K142" s="182">
        <v>8.2758501758984622</v>
      </c>
      <c r="L142" s="183">
        <f t="shared" si="35"/>
        <v>0.20007530540939378</v>
      </c>
      <c r="M142" s="182">
        <v>8.0699797821691774</v>
      </c>
      <c r="N142" s="183">
        <f t="shared" si="36"/>
        <v>-0.20587039372928473</v>
      </c>
      <c r="O142" s="183">
        <f>IFERROR(M142-C142,"-")</f>
        <v>-1.2707033426194592</v>
      </c>
    </row>
    <row r="143" spans="2:16" x14ac:dyDescent="0.25">
      <c r="B143" s="112" t="s">
        <v>66</v>
      </c>
      <c r="C143" s="182">
        <v>8.4610894941634243</v>
      </c>
      <c r="D143" s="183">
        <v>0.39943566155987043</v>
      </c>
      <c r="E143" s="182">
        <v>7.9034090909090908</v>
      </c>
      <c r="F143" s="183">
        <f t="shared" si="34"/>
        <v>-0.55768040325433343</v>
      </c>
      <c r="G143" s="182">
        <v>6.9755899104963381</v>
      </c>
      <c r="H143" s="183">
        <f t="shared" si="34"/>
        <v>-0.92781918041275269</v>
      </c>
      <c r="I143" s="182">
        <v>8.5303169801394194</v>
      </c>
      <c r="J143" s="183">
        <f t="shared" si="34"/>
        <v>1.5547270696430813</v>
      </c>
      <c r="K143" s="182">
        <v>7.9383984792681481</v>
      </c>
      <c r="L143" s="183">
        <f t="shared" si="35"/>
        <v>-0.59191850087127129</v>
      </c>
      <c r="M143" s="182">
        <v>7.5169631774927597</v>
      </c>
      <c r="N143" s="183">
        <f t="shared" si="36"/>
        <v>-0.42143530177538846</v>
      </c>
      <c r="O143" s="183">
        <f t="shared" ref="O143:O145" si="38">IFERROR(M143-C143,"-")</f>
        <v>-0.9441263166706646</v>
      </c>
    </row>
    <row r="144" spans="2:16" x14ac:dyDescent="0.25">
      <c r="B144" s="112" t="s">
        <v>68</v>
      </c>
      <c r="C144" s="182">
        <v>8.2523982999392835</v>
      </c>
      <c r="D144" s="183">
        <v>-0.47857946430074172</v>
      </c>
      <c r="E144" s="182" t="s">
        <v>224</v>
      </c>
      <c r="F144" s="183" t="str">
        <f>IFERROR(E144-C144,"-")</f>
        <v>-</v>
      </c>
      <c r="G144" s="182">
        <v>9.1342925659472414</v>
      </c>
      <c r="H144" s="183" t="str">
        <f>IFERROR(G144-E144,"-")</f>
        <v>-</v>
      </c>
      <c r="I144" s="182">
        <v>7.6792181316704644</v>
      </c>
      <c r="J144" s="183">
        <f>IFERROR(I144-G144,"-")</f>
        <v>-1.455074434276777</v>
      </c>
      <c r="K144" s="182">
        <v>7.1516565286718246</v>
      </c>
      <c r="L144" s="183">
        <f>IFERROR(K144-I144,"-")</f>
        <v>-0.52756160299863986</v>
      </c>
      <c r="M144" s="182">
        <v>7.532258064516129</v>
      </c>
      <c r="N144" s="183">
        <f>IFERROR(M144-K144,"-")</f>
        <v>0.38060153584430445</v>
      </c>
      <c r="O144" s="183">
        <f t="shared" si="38"/>
        <v>-0.72014023542315453</v>
      </c>
    </row>
    <row r="145" spans="1:16" x14ac:dyDescent="0.25">
      <c r="B145" s="112" t="s">
        <v>70</v>
      </c>
      <c r="C145" s="182">
        <v>8.1196450608215311</v>
      </c>
      <c r="D145" s="183">
        <v>-0.28589650089131524</v>
      </c>
      <c r="E145" s="182" t="s">
        <v>224</v>
      </c>
      <c r="F145" s="183" t="str">
        <f t="shared" ref="F145:J153" si="39">IFERROR(E145-C145,"-")</f>
        <v>-</v>
      </c>
      <c r="G145" s="182">
        <v>6.7332902809170161</v>
      </c>
      <c r="H145" s="183" t="str">
        <f t="shared" si="39"/>
        <v>-</v>
      </c>
      <c r="I145" s="182">
        <v>8.5769349845201237</v>
      </c>
      <c r="J145" s="183">
        <f t="shared" si="39"/>
        <v>1.8436447036031076</v>
      </c>
      <c r="K145" s="182">
        <v>8.2689469202384327</v>
      </c>
      <c r="L145" s="183">
        <f t="shared" ref="L145:L153" si="40">IFERROR(K145-I145,"-")</f>
        <v>-0.30798806428169101</v>
      </c>
      <c r="M145" s="182">
        <v>8.1437805228382647</v>
      </c>
      <c r="N145" s="183">
        <f t="shared" ref="N145" si="41">IFERROR(M145-K145,"-")</f>
        <v>-0.12516639740016799</v>
      </c>
      <c r="O145" s="183">
        <f t="shared" si="38"/>
        <v>2.4135462016733555E-2</v>
      </c>
    </row>
    <row r="146" spans="1:16" x14ac:dyDescent="0.25">
      <c r="B146" s="112" t="s">
        <v>72</v>
      </c>
      <c r="C146" s="182">
        <v>8.6953323903818962</v>
      </c>
      <c r="D146" s="183">
        <v>6.9684584987925291E-2</v>
      </c>
      <c r="E146" s="182" t="s">
        <v>224</v>
      </c>
      <c r="F146" s="183" t="str">
        <f t="shared" si="39"/>
        <v>-</v>
      </c>
      <c r="G146" s="182">
        <v>7.7101420284056807</v>
      </c>
      <c r="H146" s="183" t="str">
        <f t="shared" si="39"/>
        <v>-</v>
      </c>
      <c r="I146" s="182">
        <v>8.1869452410214389</v>
      </c>
      <c r="J146" s="183">
        <f t="shared" si="39"/>
        <v>0.4768032126157582</v>
      </c>
      <c r="K146" s="182">
        <v>8.4836212457888323</v>
      </c>
      <c r="L146" s="183">
        <f t="shared" si="40"/>
        <v>0.29667600476739331</v>
      </c>
      <c r="M146" s="182"/>
      <c r="N146" s="183"/>
      <c r="O146" s="183"/>
    </row>
    <row r="147" spans="1:16" x14ac:dyDescent="0.25">
      <c r="B147" s="112" t="s">
        <v>74</v>
      </c>
      <c r="C147" s="182">
        <v>9.4308919422449922</v>
      </c>
      <c r="D147" s="183">
        <v>-0.13942510639736128</v>
      </c>
      <c r="E147" s="182" t="s">
        <v>224</v>
      </c>
      <c r="F147" s="183" t="str">
        <f t="shared" si="39"/>
        <v>-</v>
      </c>
      <c r="G147" s="182">
        <v>7.9656791907514455</v>
      </c>
      <c r="H147" s="183" t="str">
        <f t="shared" si="39"/>
        <v>-</v>
      </c>
      <c r="I147" s="182">
        <v>8.7215548243936034</v>
      </c>
      <c r="J147" s="183">
        <f t="shared" si="39"/>
        <v>0.75587563364215793</v>
      </c>
      <c r="K147" s="182">
        <v>8.5319226559649763</v>
      </c>
      <c r="L147" s="183">
        <f t="shared" si="40"/>
        <v>-0.18963216842862707</v>
      </c>
      <c r="M147" s="182"/>
      <c r="N147" s="183"/>
      <c r="O147" s="183"/>
    </row>
    <row r="148" spans="1:16" x14ac:dyDescent="0.25">
      <c r="B148" s="112" t="s">
        <v>76</v>
      </c>
      <c r="C148" s="182">
        <v>9.2146074839329692</v>
      </c>
      <c r="D148" s="183">
        <v>0.34214069570686867</v>
      </c>
      <c r="E148" s="182">
        <v>8.5646190666134814</v>
      </c>
      <c r="F148" s="183">
        <f t="shared" si="39"/>
        <v>-0.64998841731948787</v>
      </c>
      <c r="G148" s="182">
        <v>8.2646411272567146</v>
      </c>
      <c r="H148" s="183">
        <f t="shared" si="39"/>
        <v>-0.29997793935676675</v>
      </c>
      <c r="I148" s="182">
        <v>8.5599384529304796</v>
      </c>
      <c r="J148" s="183">
        <f t="shared" si="39"/>
        <v>0.29529732567376499</v>
      </c>
      <c r="K148" s="182">
        <v>8.2914852615801866</v>
      </c>
      <c r="L148" s="183">
        <f t="shared" si="40"/>
        <v>-0.268453191350293</v>
      </c>
      <c r="M148" s="182"/>
      <c r="N148" s="183"/>
      <c r="O148" s="183"/>
    </row>
    <row r="149" spans="1:16" x14ac:dyDescent="0.25">
      <c r="B149" s="112" t="s">
        <v>78</v>
      </c>
      <c r="C149" s="182">
        <v>9.3278149653358842</v>
      </c>
      <c r="D149" s="183">
        <v>0.17612811187640531</v>
      </c>
      <c r="E149" s="182">
        <v>16.48526863084922</v>
      </c>
      <c r="F149" s="183">
        <f t="shared" si="39"/>
        <v>7.1574536655133354</v>
      </c>
      <c r="G149" s="182">
        <v>8.7193759750390019</v>
      </c>
      <c r="H149" s="183">
        <f t="shared" si="39"/>
        <v>-7.7658926558102177</v>
      </c>
      <c r="I149" s="182">
        <v>8.7860075927791126</v>
      </c>
      <c r="J149" s="183">
        <f t="shared" si="39"/>
        <v>6.6631617740110727E-2</v>
      </c>
      <c r="K149" s="182">
        <v>8.3840673575129525</v>
      </c>
      <c r="L149" s="183">
        <f t="shared" si="40"/>
        <v>-0.40194023526616007</v>
      </c>
      <c r="M149" s="182"/>
      <c r="N149" s="183"/>
      <c r="O149" s="183"/>
    </row>
    <row r="150" spans="1:16" x14ac:dyDescent="0.25">
      <c r="A150" s="118"/>
      <c r="B150" s="112" t="s">
        <v>80</v>
      </c>
      <c r="C150" s="182">
        <v>8.9691956327985736</v>
      </c>
      <c r="D150" s="183">
        <v>0.2404268300447665</v>
      </c>
      <c r="E150" s="182">
        <v>4.7581018518518521</v>
      </c>
      <c r="F150" s="183">
        <f t="shared" si="39"/>
        <v>-4.2110937809467215</v>
      </c>
      <c r="G150" s="182">
        <v>7.7491429504271645</v>
      </c>
      <c r="H150" s="183">
        <f t="shared" si="39"/>
        <v>2.9910410985753124</v>
      </c>
      <c r="I150" s="182">
        <v>7.9050098879367168</v>
      </c>
      <c r="J150" s="183">
        <f t="shared" si="39"/>
        <v>0.15586693750955227</v>
      </c>
      <c r="K150" s="182">
        <v>7.8560346382825186</v>
      </c>
      <c r="L150" s="183">
        <f t="shared" si="40"/>
        <v>-4.8975249654198194E-2</v>
      </c>
      <c r="M150" s="182"/>
      <c r="N150" s="183"/>
      <c r="O150" s="183"/>
    </row>
    <row r="151" spans="1:16" x14ac:dyDescent="0.25">
      <c r="B151" s="112" t="s">
        <v>82</v>
      </c>
      <c r="C151" s="182">
        <v>8.8137631252116968</v>
      </c>
      <c r="D151" s="183">
        <v>9.0038648213754513E-2</v>
      </c>
      <c r="E151" s="182">
        <v>7.6417066968070078</v>
      </c>
      <c r="F151" s="183">
        <f t="shared" si="39"/>
        <v>-1.172056428404689</v>
      </c>
      <c r="G151" s="182">
        <v>8.4391088279635937</v>
      </c>
      <c r="H151" s="183">
        <f t="shared" si="39"/>
        <v>0.79740213115658598</v>
      </c>
      <c r="I151" s="182">
        <v>8.2085274677646556</v>
      </c>
      <c r="J151" s="183">
        <f t="shared" si="39"/>
        <v>-0.23058136019893816</v>
      </c>
      <c r="K151" s="182">
        <v>8.2793894843162565</v>
      </c>
      <c r="L151" s="183">
        <f t="shared" si="40"/>
        <v>7.0862016551600959E-2</v>
      </c>
      <c r="M151" s="182"/>
      <c r="N151" s="183"/>
      <c r="O151" s="183"/>
    </row>
    <row r="152" spans="1:16" x14ac:dyDescent="0.25">
      <c r="B152" s="112" t="s">
        <v>84</v>
      </c>
      <c r="C152" s="182">
        <v>10.11741486585937</v>
      </c>
      <c r="D152" s="183">
        <v>1.0960934946459897</v>
      </c>
      <c r="E152" s="182">
        <v>9.4152144772117961</v>
      </c>
      <c r="F152" s="183">
        <f t="shared" si="39"/>
        <v>-0.70220038864757406</v>
      </c>
      <c r="G152" s="182">
        <v>8.6227938549481955</v>
      </c>
      <c r="H152" s="183">
        <f t="shared" si="39"/>
        <v>-0.79242062226360055</v>
      </c>
      <c r="I152" s="182">
        <v>8.7539784654973936</v>
      </c>
      <c r="J152" s="183">
        <f t="shared" si="39"/>
        <v>0.13118461054919806</v>
      </c>
      <c r="K152" s="182">
        <v>8.3164210013399931</v>
      </c>
      <c r="L152" s="183">
        <f t="shared" si="40"/>
        <v>-0.43755746415740049</v>
      </c>
      <c r="M152" s="182"/>
      <c r="N152" s="183"/>
      <c r="O152" s="183"/>
    </row>
    <row r="153" spans="1:16" ht="15.75" x14ac:dyDescent="0.25">
      <c r="B153" s="115" t="s">
        <v>26</v>
      </c>
      <c r="C153" s="184">
        <v>9.023316551916265</v>
      </c>
      <c r="D153" s="185">
        <v>0.13126766907118892</v>
      </c>
      <c r="E153" s="184">
        <v>8.9352478955566053</v>
      </c>
      <c r="F153" s="185">
        <f t="shared" si="39"/>
        <v>-8.8068656359659769E-2</v>
      </c>
      <c r="G153" s="184">
        <v>8.1951860588263603</v>
      </c>
      <c r="H153" s="185">
        <f t="shared" si="39"/>
        <v>-0.74006183673024495</v>
      </c>
      <c r="I153" s="184">
        <v>8.3907111087484267</v>
      </c>
      <c r="J153" s="185">
        <f t="shared" si="39"/>
        <v>0.19552504992206643</v>
      </c>
      <c r="K153" s="184">
        <v>8.1967261611280939</v>
      </c>
      <c r="L153" s="185">
        <f t="shared" si="40"/>
        <v>-0.1939849476203328</v>
      </c>
      <c r="M153" s="184">
        <v>7.923084725990921</v>
      </c>
      <c r="N153" s="185">
        <v>-0.13830253142298243</v>
      </c>
      <c r="O153" s="185">
        <v>-0.84280591669323801</v>
      </c>
    </row>
    <row r="154" spans="1:16" ht="6" customHeight="1" x14ac:dyDescent="0.25"/>
    <row r="155" spans="1:16" x14ac:dyDescent="0.25">
      <c r="B155" s="103" t="s">
        <v>30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5" t="s">
        <v>289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1" t="s">
        <v>105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106</v>
      </c>
    </row>
    <row r="160" spans="1:16" ht="22.5" thickTop="1" thickBot="1" x14ac:dyDescent="0.3">
      <c r="B160" s="119" t="str">
        <f>C160</f>
        <v>Francia</v>
      </c>
      <c r="C160" s="287" t="s">
        <v>107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60</v>
      </c>
      <c r="D162" s="110" t="str">
        <f>CONCATENATE("dif ",RIGHT(2019,2),"/",RIGHT(2018,2))</f>
        <v>dif 19/18</v>
      </c>
      <c r="E162" s="111" t="s">
        <v>60</v>
      </c>
      <c r="F162" s="110" t="str">
        <f>CONCATENATE("dif ",RIGHT(E161,2),"/",RIGHT(C161,2))</f>
        <v>dif 20/19</v>
      </c>
      <c r="G162" s="111" t="s">
        <v>60</v>
      </c>
      <c r="H162" s="110" t="str">
        <f>CONCATENATE("dif ",RIGHT(G161,2),"/",RIGHT(E161,2))</f>
        <v>dif 21/20</v>
      </c>
      <c r="I162" s="111" t="s">
        <v>60</v>
      </c>
      <c r="J162" s="110" t="str">
        <f>CONCATENATE("dif ",RIGHT(I161,2),"/",RIGHT(G161,2))</f>
        <v>dif 22/21</v>
      </c>
      <c r="K162" s="111" t="s">
        <v>60</v>
      </c>
      <c r="L162" s="110" t="str">
        <f>CONCATENATE("dif ",RIGHT(K161,2),"/",RIGHT(I161,2))</f>
        <v>dif 23/22</v>
      </c>
      <c r="M162" s="111" t="s">
        <v>60</v>
      </c>
      <c r="N162" s="110" t="str">
        <f>CONCATENATE("dif ",RIGHT(M161,2),"/",RIGHT(K161,2))</f>
        <v>dif 24/23</v>
      </c>
      <c r="O162" s="110" t="str">
        <f>CONCATENATE("dif ",RIGHT(M161,2),"/",RIGHT(C161,2))</f>
        <v>dif 24/19</v>
      </c>
    </row>
    <row r="163" spans="2:15" x14ac:dyDescent="0.25">
      <c r="B163" s="112" t="s">
        <v>62</v>
      </c>
      <c r="C163" s="182">
        <v>9.8332112332112338</v>
      </c>
      <c r="D163" s="183">
        <v>-0.98283573352066433</v>
      </c>
      <c r="E163" s="182">
        <v>9.7897689028494508</v>
      </c>
      <c r="F163" s="183">
        <f t="shared" ref="F163:J165" si="42">IFERROR(E163-C163,"-")</f>
        <v>-4.3442330361783021E-2</v>
      </c>
      <c r="G163" s="182">
        <v>9.2889710412815774</v>
      </c>
      <c r="H163" s="183">
        <f t="shared" si="42"/>
        <v>-0.50079786156787343</v>
      </c>
      <c r="I163" s="182">
        <v>8.4905610907184066</v>
      </c>
      <c r="J163" s="183">
        <f t="shared" si="42"/>
        <v>-0.79840995056317077</v>
      </c>
      <c r="K163" s="182">
        <v>9.4714077770846323</v>
      </c>
      <c r="L163" s="183">
        <f t="shared" ref="L163:L165" si="43">IFERROR(K163-I163,"-")</f>
        <v>0.98084668636622574</v>
      </c>
      <c r="M163" s="182">
        <v>10.558616758502755</v>
      </c>
      <c r="N163" s="183">
        <f t="shared" ref="N163:N165" si="44">IFERROR(M163-K163,"-")</f>
        <v>1.0872089814181223</v>
      </c>
      <c r="O163" s="183">
        <f t="shared" ref="O163" si="45">IFERROR(M163-C163,"-")</f>
        <v>0.7254055252915208</v>
      </c>
    </row>
    <row r="164" spans="2:15" x14ac:dyDescent="0.25">
      <c r="B164" s="112" t="s">
        <v>64</v>
      </c>
      <c r="C164" s="182">
        <v>8.9198465963566633</v>
      </c>
      <c r="D164" s="183">
        <v>7.1693099348204115E-2</v>
      </c>
      <c r="E164" s="182">
        <v>7.7709839673058783</v>
      </c>
      <c r="F164" s="183">
        <f t="shared" si="42"/>
        <v>-1.1488626290507851</v>
      </c>
      <c r="G164" s="182">
        <v>7.4467548834278512</v>
      </c>
      <c r="H164" s="183">
        <f t="shared" si="42"/>
        <v>-0.32422908387802707</v>
      </c>
      <c r="I164" s="182">
        <v>7.6815722469764482</v>
      </c>
      <c r="J164" s="183">
        <f t="shared" si="42"/>
        <v>0.23481736354859706</v>
      </c>
      <c r="K164" s="182">
        <v>8.2667772583320769</v>
      </c>
      <c r="L164" s="183">
        <f t="shared" si="43"/>
        <v>0.58520501135562863</v>
      </c>
      <c r="M164" s="182">
        <v>8.7094584169109712</v>
      </c>
      <c r="N164" s="183">
        <f t="shared" si="44"/>
        <v>0.44268115857889434</v>
      </c>
      <c r="O164" s="183">
        <f>IFERROR(M164-C164,"-")</f>
        <v>-0.2103881794456921</v>
      </c>
    </row>
    <row r="165" spans="2:15" x14ac:dyDescent="0.25">
      <c r="B165" s="112" t="s">
        <v>66</v>
      </c>
      <c r="C165" s="182">
        <v>8.2431245666743695</v>
      </c>
      <c r="D165" s="183">
        <v>-1.1073315062973066</v>
      </c>
      <c r="E165" s="182">
        <v>9.1765571358509082</v>
      </c>
      <c r="F165" s="183">
        <f t="shared" si="42"/>
        <v>0.93343256917653861</v>
      </c>
      <c r="G165" s="182">
        <v>8.0158730158730158</v>
      </c>
      <c r="H165" s="183">
        <f t="shared" si="42"/>
        <v>-1.1606841199778923</v>
      </c>
      <c r="I165" s="182">
        <v>7.9774148013712445</v>
      </c>
      <c r="J165" s="183">
        <f t="shared" si="42"/>
        <v>-3.8458214501771337E-2</v>
      </c>
      <c r="K165" s="182">
        <v>8.4301207284632707</v>
      </c>
      <c r="L165" s="183">
        <f t="shared" si="43"/>
        <v>0.45270592709202617</v>
      </c>
      <c r="M165" s="182">
        <v>8.9442278352263092</v>
      </c>
      <c r="N165" s="183">
        <f t="shared" si="44"/>
        <v>0.5141071067630385</v>
      </c>
      <c r="O165" s="183">
        <f t="shared" ref="O165:O167" si="46">IFERROR(M165-C165,"-")</f>
        <v>0.70110326855193961</v>
      </c>
    </row>
    <row r="166" spans="2:15" x14ac:dyDescent="0.25">
      <c r="B166" s="112" t="s">
        <v>68</v>
      </c>
      <c r="C166" s="182">
        <v>7.3866244558765333</v>
      </c>
      <c r="D166" s="183">
        <v>0.15104249152840321</v>
      </c>
      <c r="E166" s="182" t="s">
        <v>224</v>
      </c>
      <c r="F166" s="183" t="str">
        <f>IFERROR(E166-C166,"-")</f>
        <v>-</v>
      </c>
      <c r="G166" s="182">
        <v>6.38161411010155</v>
      </c>
      <c r="H166" s="183" t="str">
        <f>IFERROR(G166-E166,"-")</f>
        <v>-</v>
      </c>
      <c r="I166" s="182">
        <v>6.3636101914495464</v>
      </c>
      <c r="J166" s="183">
        <f>IFERROR(I166-G166,"-")</f>
        <v>-1.800391865200357E-2</v>
      </c>
      <c r="K166" s="182">
        <v>6.6114079615281858</v>
      </c>
      <c r="L166" s="183">
        <f>IFERROR(K166-I166,"-")</f>
        <v>0.24779777007863935</v>
      </c>
      <c r="M166" s="182">
        <v>6.7105347422350308</v>
      </c>
      <c r="N166" s="183">
        <f>IFERROR(M166-K166,"-")</f>
        <v>9.9126780706844997E-2</v>
      </c>
      <c r="O166" s="183">
        <f t="shared" si="46"/>
        <v>-0.6760897136415025</v>
      </c>
    </row>
    <row r="167" spans="2:15" x14ac:dyDescent="0.25">
      <c r="B167" s="112" t="s">
        <v>70</v>
      </c>
      <c r="C167" s="182">
        <v>6.6837968561064089</v>
      </c>
      <c r="D167" s="183">
        <v>-1.3500525272575379</v>
      </c>
      <c r="E167" s="182" t="s">
        <v>224</v>
      </c>
      <c r="F167" s="183" t="str">
        <f t="shared" ref="F167:J175" si="47">IFERROR(E167-C167,"-")</f>
        <v>-</v>
      </c>
      <c r="G167" s="182">
        <v>5.7004048582995948</v>
      </c>
      <c r="H167" s="183" t="str">
        <f t="shared" si="47"/>
        <v>-</v>
      </c>
      <c r="I167" s="182">
        <v>7.0117280557082644</v>
      </c>
      <c r="J167" s="183">
        <f t="shared" si="47"/>
        <v>1.3113231974086696</v>
      </c>
      <c r="K167" s="182">
        <v>7.0906549520766777</v>
      </c>
      <c r="L167" s="183">
        <f t="shared" ref="L167:L175" si="48">IFERROR(K167-I167,"-")</f>
        <v>7.8926896368413324E-2</v>
      </c>
      <c r="M167" s="182">
        <v>7.2181259600614442</v>
      </c>
      <c r="N167" s="183">
        <f t="shared" ref="N167" si="49">IFERROR(M167-K167,"-")</f>
        <v>0.12747100798476652</v>
      </c>
      <c r="O167" s="183">
        <f t="shared" si="46"/>
        <v>0.5343291039550353</v>
      </c>
    </row>
    <row r="168" spans="2:15" x14ac:dyDescent="0.25">
      <c r="B168" s="112" t="s">
        <v>72</v>
      </c>
      <c r="C168" s="182">
        <v>7.2263674614305753</v>
      </c>
      <c r="D168" s="183">
        <v>-0.3826221964850971</v>
      </c>
      <c r="E168" s="182" t="s">
        <v>224</v>
      </c>
      <c r="F168" s="183" t="str">
        <f t="shared" si="47"/>
        <v>-</v>
      </c>
      <c r="G168" s="182">
        <v>6.6358066712049011</v>
      </c>
      <c r="H168" s="183" t="str">
        <f t="shared" si="47"/>
        <v>-</v>
      </c>
      <c r="I168" s="182">
        <v>7.1589290100712359</v>
      </c>
      <c r="J168" s="183">
        <f t="shared" si="47"/>
        <v>0.52312233886633486</v>
      </c>
      <c r="K168" s="182">
        <v>6.7627544609198287</v>
      </c>
      <c r="L168" s="183">
        <f t="shared" si="48"/>
        <v>-0.39617454915140726</v>
      </c>
      <c r="M168" s="182"/>
      <c r="N168" s="183"/>
      <c r="O168" s="183"/>
    </row>
    <row r="169" spans="2:15" x14ac:dyDescent="0.25">
      <c r="B169" s="112" t="s">
        <v>74</v>
      </c>
      <c r="C169" s="182">
        <v>8.4183850931677018</v>
      </c>
      <c r="D169" s="183">
        <v>7.2140033879163568E-2</v>
      </c>
      <c r="E169" s="182" t="s">
        <v>224</v>
      </c>
      <c r="F169" s="183" t="str">
        <f t="shared" si="47"/>
        <v>-</v>
      </c>
      <c r="G169" s="182">
        <v>6.950538579907672</v>
      </c>
      <c r="H169" s="183" t="str">
        <f t="shared" si="47"/>
        <v>-</v>
      </c>
      <c r="I169" s="182">
        <v>7.2223531722647811</v>
      </c>
      <c r="J169" s="183">
        <f t="shared" si="47"/>
        <v>0.27181459235710914</v>
      </c>
      <c r="K169" s="182">
        <v>8.1781140861466817</v>
      </c>
      <c r="L169" s="183">
        <f t="shared" si="48"/>
        <v>0.95576091388190054</v>
      </c>
      <c r="M169" s="182"/>
      <c r="N169" s="183"/>
      <c r="O169" s="183"/>
    </row>
    <row r="170" spans="2:15" x14ac:dyDescent="0.25">
      <c r="B170" s="112" t="s">
        <v>76</v>
      </c>
      <c r="C170" s="182">
        <v>9.4361702127659566</v>
      </c>
      <c r="D170" s="183">
        <v>-0.77047185365470838</v>
      </c>
      <c r="E170" s="182">
        <v>8.398076923076923</v>
      </c>
      <c r="F170" s="183">
        <f t="shared" si="47"/>
        <v>-1.0380932896890336</v>
      </c>
      <c r="G170" s="182">
        <v>9.0039615166949627</v>
      </c>
      <c r="H170" s="183">
        <f t="shared" si="47"/>
        <v>0.6058845936180397</v>
      </c>
      <c r="I170" s="182">
        <v>8.4010880316518293</v>
      </c>
      <c r="J170" s="183">
        <f t="shared" si="47"/>
        <v>-0.60287348504313343</v>
      </c>
      <c r="K170" s="182">
        <v>10.082657517155333</v>
      </c>
      <c r="L170" s="183">
        <f t="shared" si="48"/>
        <v>1.6815694855035037</v>
      </c>
      <c r="M170" s="182"/>
      <c r="N170" s="183"/>
      <c r="O170" s="183"/>
    </row>
    <row r="171" spans="2:15" x14ac:dyDescent="0.25">
      <c r="B171" s="112" t="s">
        <v>78</v>
      </c>
      <c r="C171" s="182">
        <v>8.4479293544457974</v>
      </c>
      <c r="D171" s="183">
        <v>0.54396405085224142</v>
      </c>
      <c r="E171" s="182">
        <v>8.4134742404227207</v>
      </c>
      <c r="F171" s="183">
        <f t="shared" si="47"/>
        <v>-3.4455114023076661E-2</v>
      </c>
      <c r="G171" s="182">
        <v>8.4665534804753815</v>
      </c>
      <c r="H171" s="183">
        <f t="shared" si="47"/>
        <v>5.3079240052660737E-2</v>
      </c>
      <c r="I171" s="182">
        <v>7.2705110173464602</v>
      </c>
      <c r="J171" s="183">
        <f t="shared" si="47"/>
        <v>-1.1960424631289213</v>
      </c>
      <c r="K171" s="182">
        <v>7.9343756428718368</v>
      </c>
      <c r="L171" s="183">
        <f t="shared" si="48"/>
        <v>0.66386462552537662</v>
      </c>
      <c r="M171" s="182"/>
      <c r="N171" s="183"/>
      <c r="O171" s="183"/>
    </row>
    <row r="172" spans="2:15" x14ac:dyDescent="0.25">
      <c r="B172" s="112" t="s">
        <v>80</v>
      </c>
      <c r="C172" s="182">
        <v>7.3268000000000004</v>
      </c>
      <c r="D172" s="183">
        <v>-0.1992615818072041</v>
      </c>
      <c r="E172" s="182">
        <v>7.1910274963820546</v>
      </c>
      <c r="F172" s="183">
        <f t="shared" si="47"/>
        <v>-0.13577250361794579</v>
      </c>
      <c r="G172" s="182">
        <v>7.0161228406909792</v>
      </c>
      <c r="H172" s="183">
        <f t="shared" si="47"/>
        <v>-0.17490465569107538</v>
      </c>
      <c r="I172" s="182">
        <v>6.5124237464662995</v>
      </c>
      <c r="J172" s="183">
        <f t="shared" si="47"/>
        <v>-0.50369909422467973</v>
      </c>
      <c r="K172" s="182">
        <v>7.7937348018881423</v>
      </c>
      <c r="L172" s="183">
        <f t="shared" si="48"/>
        <v>1.2813110554218428</v>
      </c>
      <c r="M172" s="182"/>
      <c r="N172" s="183"/>
      <c r="O172" s="183"/>
    </row>
    <row r="173" spans="2:15" x14ac:dyDescent="0.25">
      <c r="B173" s="112" t="s">
        <v>82</v>
      </c>
      <c r="C173" s="182">
        <v>7.8085655314757485</v>
      </c>
      <c r="D173" s="183">
        <v>-1.6147614283712883</v>
      </c>
      <c r="E173" s="182">
        <v>10.832713754646839</v>
      </c>
      <c r="F173" s="183">
        <f t="shared" si="47"/>
        <v>3.0241482231710908</v>
      </c>
      <c r="G173" s="182">
        <v>9.0211907164480323</v>
      </c>
      <c r="H173" s="183">
        <f t="shared" si="47"/>
        <v>-1.811523038198807</v>
      </c>
      <c r="I173" s="182">
        <v>8.0762171807290333</v>
      </c>
      <c r="J173" s="183">
        <f t="shared" si="47"/>
        <v>-0.944973535718999</v>
      </c>
      <c r="K173" s="182">
        <v>10.768174656763447</v>
      </c>
      <c r="L173" s="183">
        <f t="shared" si="48"/>
        <v>2.691957476034414</v>
      </c>
      <c r="M173" s="182"/>
      <c r="N173" s="183"/>
      <c r="O173" s="183"/>
    </row>
    <row r="174" spans="2:15" x14ac:dyDescent="0.25">
      <c r="B174" s="112" t="s">
        <v>84</v>
      </c>
      <c r="C174" s="182">
        <v>8.0690288713910761</v>
      </c>
      <c r="D174" s="183">
        <v>0.33214247587915491</v>
      </c>
      <c r="E174" s="182">
        <v>7.709090909090909</v>
      </c>
      <c r="F174" s="183">
        <f t="shared" si="47"/>
        <v>-0.35993796230016706</v>
      </c>
      <c r="G174" s="182">
        <v>7.1618352850835096</v>
      </c>
      <c r="H174" s="183">
        <f t="shared" si="47"/>
        <v>-0.54725562400739935</v>
      </c>
      <c r="I174" s="182">
        <v>7.313071543840775</v>
      </c>
      <c r="J174" s="183">
        <f t="shared" si="47"/>
        <v>0.15123625875726532</v>
      </c>
      <c r="K174" s="182">
        <v>7.3263428204579499</v>
      </c>
      <c r="L174" s="183">
        <f t="shared" si="48"/>
        <v>1.3271276617174976E-2</v>
      </c>
      <c r="M174" s="182"/>
      <c r="N174" s="183"/>
      <c r="O174" s="183"/>
    </row>
    <row r="175" spans="2:15" ht="15.75" x14ac:dyDescent="0.25">
      <c r="B175" s="115" t="s">
        <v>26</v>
      </c>
      <c r="C175" s="184">
        <v>8.1516425405641897</v>
      </c>
      <c r="D175" s="185">
        <v>-0.39100249072226667</v>
      </c>
      <c r="E175" s="184">
        <v>8.4506925477955512</v>
      </c>
      <c r="F175" s="185">
        <f t="shared" si="47"/>
        <v>0.29905000723136155</v>
      </c>
      <c r="G175" s="184">
        <v>7.5726670907249041</v>
      </c>
      <c r="H175" s="185">
        <f t="shared" si="47"/>
        <v>-0.87802545707064716</v>
      </c>
      <c r="I175" s="184">
        <v>7.3890876282132458</v>
      </c>
      <c r="J175" s="185">
        <f t="shared" si="47"/>
        <v>-0.18357946251165824</v>
      </c>
      <c r="K175" s="184">
        <v>8.1949520923255879</v>
      </c>
      <c r="L175" s="185">
        <f t="shared" si="48"/>
        <v>0.80586446411234203</v>
      </c>
      <c r="M175" s="184">
        <v>8.4224495535400408</v>
      </c>
      <c r="N175" s="185">
        <v>0.56130663691674521</v>
      </c>
      <c r="O175" s="185">
        <v>0.26496424512250449</v>
      </c>
    </row>
    <row r="176" spans="2:15" ht="6" customHeight="1" x14ac:dyDescent="0.25"/>
    <row r="177" spans="1:16" x14ac:dyDescent="0.25">
      <c r="B177" s="103" t="s">
        <v>30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5" t="s">
        <v>290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1" t="s">
        <v>108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109</v>
      </c>
    </row>
    <row r="182" spans="1:16" ht="22.5" thickTop="1" thickBot="1" x14ac:dyDescent="0.3">
      <c r="B182" s="119" t="str">
        <f>C182</f>
        <v>Bélgica</v>
      </c>
      <c r="C182" s="287" t="s">
        <v>110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60</v>
      </c>
      <c r="D184" s="110" t="str">
        <f>CONCATENATE("dif ",RIGHT(2019,2),"/",RIGHT(2018,2))</f>
        <v>dif 19/18</v>
      </c>
      <c r="E184" s="111" t="s">
        <v>60</v>
      </c>
      <c r="F184" s="110" t="str">
        <f>CONCATENATE("dif ",RIGHT(E183,2),"/",RIGHT(C183,2))</f>
        <v>dif 20/19</v>
      </c>
      <c r="G184" s="111" t="s">
        <v>60</v>
      </c>
      <c r="H184" s="110" t="str">
        <f>CONCATENATE("dif ",RIGHT(G183,2),"/",RIGHT(E183,2))</f>
        <v>dif 21/20</v>
      </c>
      <c r="I184" s="111" t="s">
        <v>60</v>
      </c>
      <c r="J184" s="110" t="str">
        <f>CONCATENATE("dif ",RIGHT(I183,2),"/",RIGHT(G183,2))</f>
        <v>dif 22/21</v>
      </c>
      <c r="K184" s="111" t="s">
        <v>60</v>
      </c>
      <c r="L184" s="110" t="str">
        <f>CONCATENATE("dif ",RIGHT(K183,2),"/",RIGHT(I183,2))</f>
        <v>dif 23/22</v>
      </c>
      <c r="M184" s="111" t="s">
        <v>60</v>
      </c>
      <c r="N184" s="110" t="str">
        <f>CONCATENATE("dif ",RIGHT(M183,2),"/",RIGHT(K183,2))</f>
        <v>dif 24/23</v>
      </c>
      <c r="O184" s="110" t="str">
        <f>CONCATENATE("dif ",RIGHT(M183,2),"/",RIGHT(C183,2))</f>
        <v>dif 24/19</v>
      </c>
    </row>
    <row r="185" spans="1:16" x14ac:dyDescent="0.25">
      <c r="A185" s="118"/>
      <c r="B185" s="112" t="s">
        <v>62</v>
      </c>
      <c r="C185" s="182">
        <v>9.2666883751221096</v>
      </c>
      <c r="D185" s="183">
        <v>0.35382731331801054</v>
      </c>
      <c r="E185" s="182">
        <v>8.8133498145859086</v>
      </c>
      <c r="F185" s="183">
        <f t="shared" ref="F185:J187" si="50">IFERROR(E185-C185,"-")</f>
        <v>-0.45333856053620103</v>
      </c>
      <c r="G185" s="182">
        <v>12.473309608540925</v>
      </c>
      <c r="H185" s="183">
        <f t="shared" si="50"/>
        <v>3.6599597939550161</v>
      </c>
      <c r="I185" s="182">
        <v>8.7088772845952995</v>
      </c>
      <c r="J185" s="183">
        <f t="shared" si="50"/>
        <v>-3.7644323239456252</v>
      </c>
      <c r="K185" s="182">
        <v>9.0303465900015976</v>
      </c>
      <c r="L185" s="183">
        <f t="shared" ref="L185:L187" si="51">IFERROR(K185-I185,"-")</f>
        <v>0.32146930540629803</v>
      </c>
      <c r="M185" s="182">
        <v>8.5031357792411413</v>
      </c>
      <c r="N185" s="183">
        <f t="shared" ref="N185:N187" si="52">IFERROR(M185-K185,"-")</f>
        <v>-0.52721081076045628</v>
      </c>
      <c r="O185" s="183">
        <f t="shared" ref="O185" si="53">IFERROR(M185-C185,"-")</f>
        <v>-0.76355259588096835</v>
      </c>
    </row>
    <row r="186" spans="1:16" x14ac:dyDescent="0.25">
      <c r="B186" s="112" t="s">
        <v>64</v>
      </c>
      <c r="C186" s="182">
        <v>8.7195281782437739</v>
      </c>
      <c r="D186" s="183">
        <v>0.15820455954310653</v>
      </c>
      <c r="E186" s="182">
        <v>8.3433203068461435</v>
      </c>
      <c r="F186" s="183">
        <f t="shared" si="50"/>
        <v>-0.37620787139763046</v>
      </c>
      <c r="G186" s="182">
        <v>14.453815261044177</v>
      </c>
      <c r="H186" s="183">
        <f t="shared" si="50"/>
        <v>6.1104949541980336</v>
      </c>
      <c r="I186" s="182">
        <v>6.9769477317554243</v>
      </c>
      <c r="J186" s="183">
        <f t="shared" si="50"/>
        <v>-7.4768675292887528</v>
      </c>
      <c r="K186" s="182">
        <v>7.7075522955718556</v>
      </c>
      <c r="L186" s="183">
        <f t="shared" si="51"/>
        <v>0.73060456381643135</v>
      </c>
      <c r="M186" s="182">
        <v>7.8615651670765221</v>
      </c>
      <c r="N186" s="183">
        <f t="shared" si="52"/>
        <v>0.15401287150466647</v>
      </c>
      <c r="O186" s="183">
        <f>IFERROR(M186-C186,"-")</f>
        <v>-0.85796301116725182</v>
      </c>
    </row>
    <row r="187" spans="1:16" x14ac:dyDescent="0.25">
      <c r="B187" s="112" t="s">
        <v>66</v>
      </c>
      <c r="C187" s="182">
        <v>7.7323165921640813</v>
      </c>
      <c r="D187" s="183">
        <v>0.28549812678666431</v>
      </c>
      <c r="E187" s="182">
        <v>9.8412825651302605</v>
      </c>
      <c r="F187" s="183">
        <f t="shared" si="50"/>
        <v>2.1089659729661792</v>
      </c>
      <c r="G187" s="182">
        <v>12.250825082508252</v>
      </c>
      <c r="H187" s="183">
        <f t="shared" si="50"/>
        <v>2.4095425173779912</v>
      </c>
      <c r="I187" s="182">
        <v>8.5546218487394956</v>
      </c>
      <c r="J187" s="183">
        <f t="shared" si="50"/>
        <v>-3.696203233768756</v>
      </c>
      <c r="K187" s="182">
        <v>7.6579337617399901</v>
      </c>
      <c r="L187" s="183">
        <f t="shared" si="51"/>
        <v>-0.89668808699950553</v>
      </c>
      <c r="M187" s="182">
        <v>7.2860209283606121</v>
      </c>
      <c r="N187" s="183">
        <f t="shared" si="52"/>
        <v>-0.37191283337937797</v>
      </c>
      <c r="O187" s="183">
        <f t="shared" ref="O187:O189" si="54">IFERROR(M187-C187,"-")</f>
        <v>-0.44629566380346919</v>
      </c>
    </row>
    <row r="188" spans="1:16" x14ac:dyDescent="0.25">
      <c r="B188" s="112" t="s">
        <v>68</v>
      </c>
      <c r="C188" s="182">
        <v>7.200854700854701</v>
      </c>
      <c r="D188" s="183">
        <v>-0.79196664548147666</v>
      </c>
      <c r="E188" s="182" t="s">
        <v>224</v>
      </c>
      <c r="F188" s="183" t="str">
        <f>IFERROR(E188-C188,"-")</f>
        <v>-</v>
      </c>
      <c r="G188" s="182">
        <v>8.6115288220551385</v>
      </c>
      <c r="H188" s="183" t="str">
        <f>IFERROR(G188-E188,"-")</f>
        <v>-</v>
      </c>
      <c r="I188" s="182">
        <v>7.242046234836347</v>
      </c>
      <c r="J188" s="183">
        <f>IFERROR(I188-G188,"-")</f>
        <v>-1.3694825872187915</v>
      </c>
      <c r="K188" s="182">
        <v>6.7489429946056276</v>
      </c>
      <c r="L188" s="183">
        <f>IFERROR(K188-I188,"-")</f>
        <v>-0.49310324023071939</v>
      </c>
      <c r="M188" s="182">
        <v>7.6862615587846763</v>
      </c>
      <c r="N188" s="183">
        <f>IFERROR(M188-K188,"-")</f>
        <v>0.93731856417904869</v>
      </c>
      <c r="O188" s="183">
        <f t="shared" si="54"/>
        <v>0.48540685792997529</v>
      </c>
    </row>
    <row r="189" spans="1:16" x14ac:dyDescent="0.25">
      <c r="B189" s="112" t="s">
        <v>70</v>
      </c>
      <c r="C189" s="182">
        <v>7.779356456330965</v>
      </c>
      <c r="D189" s="183">
        <v>-0.21407296291447775</v>
      </c>
      <c r="E189" s="182" t="s">
        <v>224</v>
      </c>
      <c r="F189" s="183" t="str">
        <f t="shared" ref="F189:J197" si="55">IFERROR(E189-C189,"-")</f>
        <v>-</v>
      </c>
      <c r="G189" s="182">
        <v>6.3733634311512413</v>
      </c>
      <c r="H189" s="183" t="str">
        <f t="shared" si="55"/>
        <v>-</v>
      </c>
      <c r="I189" s="182">
        <v>7.2300592128178334</v>
      </c>
      <c r="J189" s="183">
        <f t="shared" si="55"/>
        <v>0.8566957816665921</v>
      </c>
      <c r="K189" s="182">
        <v>7.35172631247044</v>
      </c>
      <c r="L189" s="183">
        <f t="shared" ref="L189:L197" si="56">IFERROR(K189-I189,"-")</f>
        <v>0.12166709965260658</v>
      </c>
      <c r="M189" s="182">
        <v>7.3568722011712024</v>
      </c>
      <c r="N189" s="183">
        <f t="shared" ref="N189" si="57">IFERROR(M189-K189,"-")</f>
        <v>5.1458887007624909E-3</v>
      </c>
      <c r="O189" s="183">
        <f t="shared" si="54"/>
        <v>-0.42248425515976251</v>
      </c>
    </row>
    <row r="190" spans="1:16" x14ac:dyDescent="0.25">
      <c r="B190" s="112" t="s">
        <v>111</v>
      </c>
      <c r="C190" s="182">
        <v>7.6766990291262136</v>
      </c>
      <c r="D190" s="183">
        <v>-0.58569164142772223</v>
      </c>
      <c r="E190" s="182" t="s">
        <v>224</v>
      </c>
      <c r="F190" s="183" t="str">
        <f t="shared" si="55"/>
        <v>-</v>
      </c>
      <c r="G190" s="182">
        <v>7.7167957117331749</v>
      </c>
      <c r="H190" s="183" t="str">
        <f t="shared" si="55"/>
        <v>-</v>
      </c>
      <c r="I190" s="182">
        <v>7.8921325051759839</v>
      </c>
      <c r="J190" s="183">
        <f t="shared" si="55"/>
        <v>0.17533679344280895</v>
      </c>
      <c r="K190" s="182">
        <v>7.3744283157685429</v>
      </c>
      <c r="L190" s="183">
        <f t="shared" si="56"/>
        <v>-0.51770418940744101</v>
      </c>
      <c r="M190" s="182"/>
      <c r="N190" s="183"/>
      <c r="O190" s="183"/>
    </row>
    <row r="191" spans="1:16" x14ac:dyDescent="0.25">
      <c r="B191" s="112" t="s">
        <v>74</v>
      </c>
      <c r="C191" s="182">
        <v>8.4107765451664029</v>
      </c>
      <c r="D191" s="183">
        <v>-0.37600417023017485</v>
      </c>
      <c r="E191" s="182" t="s">
        <v>224</v>
      </c>
      <c r="F191" s="183" t="str">
        <f t="shared" si="55"/>
        <v>-</v>
      </c>
      <c r="G191" s="182">
        <v>8.4972983404091078</v>
      </c>
      <c r="H191" s="183" t="str">
        <f t="shared" si="55"/>
        <v>-</v>
      </c>
      <c r="I191" s="182">
        <v>7.8187372708757641</v>
      </c>
      <c r="J191" s="183">
        <f t="shared" si="55"/>
        <v>-0.67856106953334372</v>
      </c>
      <c r="K191" s="182">
        <v>7.6733506622106695</v>
      </c>
      <c r="L191" s="183">
        <f t="shared" si="56"/>
        <v>-0.14538660866509456</v>
      </c>
      <c r="M191" s="182"/>
      <c r="N191" s="183"/>
      <c r="O191" s="183"/>
    </row>
    <row r="192" spans="1:16" x14ac:dyDescent="0.25">
      <c r="B192" s="112" t="s">
        <v>76</v>
      </c>
      <c r="C192" s="182">
        <v>8.4345609065155802</v>
      </c>
      <c r="D192" s="183">
        <v>-0.36976261193391657</v>
      </c>
      <c r="E192" s="182">
        <v>7.5310063126624582</v>
      </c>
      <c r="F192" s="183">
        <f t="shared" si="55"/>
        <v>-0.90355459385312198</v>
      </c>
      <c r="G192" s="182">
        <v>7.9433344251555846</v>
      </c>
      <c r="H192" s="183">
        <f t="shared" si="55"/>
        <v>0.4123281124931264</v>
      </c>
      <c r="I192" s="182">
        <v>7.9286612758310868</v>
      </c>
      <c r="J192" s="183">
        <f t="shared" si="55"/>
        <v>-1.4673149324497814E-2</v>
      </c>
      <c r="K192" s="182">
        <v>8.1656338971696538</v>
      </c>
      <c r="L192" s="183">
        <f t="shared" si="56"/>
        <v>0.236972621338567</v>
      </c>
      <c r="M192" s="182"/>
      <c r="N192" s="183"/>
      <c r="O192" s="183"/>
    </row>
    <row r="193" spans="2:16" x14ac:dyDescent="0.25">
      <c r="B193" s="112" t="s">
        <v>78</v>
      </c>
      <c r="C193" s="182">
        <v>8.549366535605067</v>
      </c>
      <c r="D193" s="183">
        <v>4.5225297592860869E-2</v>
      </c>
      <c r="E193" s="182">
        <v>7.7185580774365823</v>
      </c>
      <c r="F193" s="183">
        <f t="shared" si="55"/>
        <v>-0.8308084581684847</v>
      </c>
      <c r="G193" s="182">
        <v>8.4934531059683316</v>
      </c>
      <c r="H193" s="183">
        <f t="shared" si="55"/>
        <v>0.7748950285317493</v>
      </c>
      <c r="I193" s="182">
        <v>7.9258992805755399</v>
      </c>
      <c r="J193" s="183">
        <f t="shared" si="55"/>
        <v>-0.56755382539279164</v>
      </c>
      <c r="K193" s="182">
        <v>7.8255897069335241</v>
      </c>
      <c r="L193" s="183">
        <f t="shared" si="56"/>
        <v>-0.10030957364201587</v>
      </c>
      <c r="M193" s="182"/>
      <c r="N193" s="183"/>
      <c r="O193" s="183"/>
    </row>
    <row r="194" spans="2:16" x14ac:dyDescent="0.25">
      <c r="B194" s="112" t="s">
        <v>80</v>
      </c>
      <c r="C194" s="182">
        <v>6.9204971058903642</v>
      </c>
      <c r="D194" s="183">
        <v>-0.11306094654409282</v>
      </c>
      <c r="E194" s="182">
        <v>7.8821989528795813</v>
      </c>
      <c r="F194" s="183">
        <f t="shared" si="55"/>
        <v>0.96170184698921712</v>
      </c>
      <c r="G194" s="182">
        <v>6.4446714334354782</v>
      </c>
      <c r="H194" s="183">
        <f t="shared" si="55"/>
        <v>-1.4375275194441031</v>
      </c>
      <c r="I194" s="182">
        <v>6.3134996801023675</v>
      </c>
      <c r="J194" s="183">
        <f t="shared" si="55"/>
        <v>-0.13117175333311071</v>
      </c>
      <c r="K194" s="182">
        <v>6.8738239463848432</v>
      </c>
      <c r="L194" s="183">
        <f t="shared" si="56"/>
        <v>0.56032426628247567</v>
      </c>
      <c r="M194" s="182"/>
      <c r="N194" s="183"/>
      <c r="O194" s="183"/>
    </row>
    <row r="195" spans="2:16" x14ac:dyDescent="0.25">
      <c r="B195" s="112" t="s">
        <v>82</v>
      </c>
      <c r="C195" s="182">
        <v>7.7921008403361345</v>
      </c>
      <c r="D195" s="183">
        <v>-0.99879086833760056</v>
      </c>
      <c r="E195" s="182">
        <v>8.5499040307101719</v>
      </c>
      <c r="F195" s="183">
        <f t="shared" si="55"/>
        <v>0.75780319037403743</v>
      </c>
      <c r="G195" s="182">
        <v>9.2018958378731757</v>
      </c>
      <c r="H195" s="183">
        <f t="shared" si="55"/>
        <v>0.65199180716300376</v>
      </c>
      <c r="I195" s="182">
        <v>8.8920780711825493</v>
      </c>
      <c r="J195" s="183">
        <f t="shared" si="55"/>
        <v>-0.30981776669062633</v>
      </c>
      <c r="K195" s="182">
        <v>8.6272536687631032</v>
      </c>
      <c r="L195" s="183">
        <f t="shared" si="56"/>
        <v>-0.26482440241944616</v>
      </c>
      <c r="M195" s="182"/>
      <c r="N195" s="183"/>
      <c r="O195" s="183"/>
    </row>
    <row r="196" spans="2:16" x14ac:dyDescent="0.25">
      <c r="B196" s="112" t="s">
        <v>84</v>
      </c>
      <c r="C196" s="182">
        <v>8.4378679888441273</v>
      </c>
      <c r="D196" s="183">
        <v>1.1276842622633509E-2</v>
      </c>
      <c r="E196" s="182">
        <v>8.4763610315186249</v>
      </c>
      <c r="F196" s="183">
        <f t="shared" si="55"/>
        <v>3.8493042674497602E-2</v>
      </c>
      <c r="G196" s="182">
        <v>7.4289384561485461</v>
      </c>
      <c r="H196" s="183">
        <f t="shared" si="55"/>
        <v>-1.0474225753700788</v>
      </c>
      <c r="I196" s="182">
        <v>7.6410361281526926</v>
      </c>
      <c r="J196" s="183">
        <f t="shared" si="55"/>
        <v>0.21209767200414653</v>
      </c>
      <c r="K196" s="182">
        <v>7.7963321709931552</v>
      </c>
      <c r="L196" s="183">
        <f t="shared" si="56"/>
        <v>0.15529604284046261</v>
      </c>
      <c r="M196" s="182"/>
      <c r="N196" s="183"/>
      <c r="O196" s="183"/>
    </row>
    <row r="197" spans="2:16" ht="15.75" x14ac:dyDescent="0.25">
      <c r="B197" s="115" t="s">
        <v>26</v>
      </c>
      <c r="C197" s="184">
        <v>8.0583304872495454</v>
      </c>
      <c r="D197" s="185">
        <v>-0.21584948413012306</v>
      </c>
      <c r="E197" s="184">
        <v>8.3338509316770182</v>
      </c>
      <c r="F197" s="185">
        <f t="shared" si="55"/>
        <v>0.27552044442747281</v>
      </c>
      <c r="G197" s="184">
        <v>7.9855857244715089</v>
      </c>
      <c r="H197" s="185">
        <f t="shared" si="55"/>
        <v>-0.34826520720550924</v>
      </c>
      <c r="I197" s="184">
        <v>7.7256410566110665</v>
      </c>
      <c r="J197" s="185">
        <f t="shared" si="55"/>
        <v>-0.25994466786044246</v>
      </c>
      <c r="K197" s="184">
        <v>7.7249021514222322</v>
      </c>
      <c r="L197" s="185">
        <f t="shared" si="56"/>
        <v>-7.3890518883423795E-4</v>
      </c>
      <c r="M197" s="184">
        <v>7.7309867823334599</v>
      </c>
      <c r="N197" s="185">
        <v>4.9312312825342985E-2</v>
      </c>
      <c r="O197" s="185">
        <v>-0.37037977453030813</v>
      </c>
    </row>
    <row r="198" spans="2:16" ht="6" customHeight="1" x14ac:dyDescent="0.25"/>
    <row r="199" spans="2:16" x14ac:dyDescent="0.25">
      <c r="B199" s="103" t="s">
        <v>30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5" t="s">
        <v>291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1" t="s">
        <v>112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113</v>
      </c>
    </row>
    <row r="204" spans="2:16" ht="22.5" thickTop="1" thickBot="1" x14ac:dyDescent="0.3">
      <c r="B204" s="119" t="str">
        <f>C204</f>
        <v>Países Bajos</v>
      </c>
      <c r="C204" s="287" t="s">
        <v>114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60</v>
      </c>
      <c r="D206" s="110" t="str">
        <f>CONCATENATE("dif ",RIGHT(2019,2),"/",RIGHT(2018,2))</f>
        <v>dif 19/18</v>
      </c>
      <c r="E206" s="111" t="s">
        <v>60</v>
      </c>
      <c r="F206" s="110" t="str">
        <f>CONCATENATE("dif ",RIGHT(E205,2),"/",RIGHT(C205,2))</f>
        <v>dif 20/19</v>
      </c>
      <c r="G206" s="111" t="s">
        <v>60</v>
      </c>
      <c r="H206" s="110" t="str">
        <f>CONCATENATE("dif ",RIGHT(G205,2),"/",RIGHT(E205,2))</f>
        <v>dif 21/20</v>
      </c>
      <c r="I206" s="111" t="s">
        <v>60</v>
      </c>
      <c r="J206" s="110" t="str">
        <f>CONCATENATE("dif ",RIGHT(I205,2),"/",RIGHT(G205,2))</f>
        <v>dif 22/21</v>
      </c>
      <c r="K206" s="111" t="s">
        <v>60</v>
      </c>
      <c r="L206" s="110" t="str">
        <f>CONCATENATE("dif ",RIGHT(K205,2),"/",RIGHT(I205,2))</f>
        <v>dif 23/22</v>
      </c>
      <c r="M206" s="111" t="s">
        <v>60</v>
      </c>
      <c r="N206" s="110" t="str">
        <f>CONCATENATE("dif ",RIGHT(M205,2),"/",RIGHT(K205,2))</f>
        <v>dif 24/23</v>
      </c>
      <c r="O206" s="110" t="str">
        <f>CONCATENATE("dif ",RIGHT(M205,2),"/",RIGHT(C205,2))</f>
        <v>dif 24/19</v>
      </c>
    </row>
    <row r="207" spans="2:16" x14ac:dyDescent="0.25">
      <c r="B207" s="112" t="s">
        <v>62</v>
      </c>
      <c r="C207" s="182">
        <v>8.9468033186920444</v>
      </c>
      <c r="D207" s="183">
        <v>-0.3416974751387567</v>
      </c>
      <c r="E207" s="182">
        <v>8.4330054644808747</v>
      </c>
      <c r="F207" s="183">
        <f t="shared" ref="F207:J209" si="58">IFERROR(E207-C207,"-")</f>
        <v>-0.51379785421116964</v>
      </c>
      <c r="G207" s="182">
        <v>11.666666666666666</v>
      </c>
      <c r="H207" s="183">
        <f t="shared" si="58"/>
        <v>3.2336612021857913</v>
      </c>
      <c r="I207" s="182">
        <v>7.6091895557816205</v>
      </c>
      <c r="J207" s="183">
        <f t="shared" si="58"/>
        <v>-4.0574771108850456</v>
      </c>
      <c r="K207" s="182">
        <v>7.798589196213106</v>
      </c>
      <c r="L207" s="183">
        <f t="shared" ref="L207:L209" si="59">IFERROR(K207-I207,"-")</f>
        <v>0.18939964043148549</v>
      </c>
      <c r="M207" s="182">
        <v>7.9869806624545276</v>
      </c>
      <c r="N207" s="183">
        <f t="shared" ref="N207:N209" si="60">IFERROR(M207-K207,"-")</f>
        <v>0.18839146624142167</v>
      </c>
      <c r="O207" s="183">
        <f t="shared" ref="O207" si="61">IFERROR(M207-C207,"-")</f>
        <v>-0.95982265623751672</v>
      </c>
    </row>
    <row r="208" spans="2:16" x14ac:dyDescent="0.25">
      <c r="B208" s="112" t="s">
        <v>64</v>
      </c>
      <c r="C208" s="182">
        <v>8.0986423419601188</v>
      </c>
      <c r="D208" s="183">
        <v>0.5521766081962145</v>
      </c>
      <c r="E208" s="182">
        <v>7.5485582876348838</v>
      </c>
      <c r="F208" s="183">
        <f t="shared" si="58"/>
        <v>-0.55008405432523499</v>
      </c>
      <c r="G208" s="182">
        <v>6.6411764705882357</v>
      </c>
      <c r="H208" s="183">
        <f t="shared" si="58"/>
        <v>-0.90738181704664811</v>
      </c>
      <c r="I208" s="182">
        <v>6.6759882869692531</v>
      </c>
      <c r="J208" s="183">
        <f t="shared" si="58"/>
        <v>3.481181638101738E-2</v>
      </c>
      <c r="K208" s="182">
        <v>7.4807584006007133</v>
      </c>
      <c r="L208" s="183">
        <f t="shared" si="59"/>
        <v>0.80477011363146023</v>
      </c>
      <c r="M208" s="182">
        <v>7.8487669443083456</v>
      </c>
      <c r="N208" s="183">
        <f t="shared" si="60"/>
        <v>0.36800854370763236</v>
      </c>
      <c r="O208" s="183">
        <f>IFERROR(M208-C208,"-")</f>
        <v>-0.24987539765177313</v>
      </c>
    </row>
    <row r="209" spans="2:16" x14ac:dyDescent="0.25">
      <c r="B209" s="112" t="s">
        <v>66</v>
      </c>
      <c r="C209" s="182">
        <v>7.6330428333024294</v>
      </c>
      <c r="D209" s="183">
        <v>-0.43667023789842041</v>
      </c>
      <c r="E209" s="182">
        <v>8.5709890109890114</v>
      </c>
      <c r="F209" s="183">
        <f t="shared" si="58"/>
        <v>0.93794617768658206</v>
      </c>
      <c r="G209" s="182">
        <v>8.4431137724550904</v>
      </c>
      <c r="H209" s="183">
        <f t="shared" si="58"/>
        <v>-0.12787523853392102</v>
      </c>
      <c r="I209" s="182">
        <v>8.0673616680032083</v>
      </c>
      <c r="J209" s="183">
        <f t="shared" si="58"/>
        <v>-0.37575210445188212</v>
      </c>
      <c r="K209" s="182">
        <v>8.337007206443408</v>
      </c>
      <c r="L209" s="183">
        <f t="shared" si="59"/>
        <v>0.26964553844019967</v>
      </c>
      <c r="M209" s="182">
        <v>7.9085292945396573</v>
      </c>
      <c r="N209" s="183">
        <f t="shared" si="60"/>
        <v>-0.42847791190375073</v>
      </c>
      <c r="O209" s="183">
        <f t="shared" ref="O209:O211" si="62">IFERROR(M209-C209,"-")</f>
        <v>0.27548646123722786</v>
      </c>
    </row>
    <row r="210" spans="2:16" x14ac:dyDescent="0.25">
      <c r="B210" s="112" t="s">
        <v>68</v>
      </c>
      <c r="C210" s="182">
        <v>7.0737222976028944</v>
      </c>
      <c r="D210" s="183">
        <v>0.6725908675279042</v>
      </c>
      <c r="E210" s="182" t="s">
        <v>224</v>
      </c>
      <c r="F210" s="183" t="str">
        <f>IFERROR(E210-C210,"-")</f>
        <v>-</v>
      </c>
      <c r="G210" s="182">
        <v>6.942982456140351</v>
      </c>
      <c r="H210" s="183" t="str">
        <f>IFERROR(G210-E210,"-")</f>
        <v>-</v>
      </c>
      <c r="I210" s="182">
        <v>6.0505244163753247</v>
      </c>
      <c r="J210" s="183">
        <f>IFERROR(I210-G210,"-")</f>
        <v>-0.89245803976502636</v>
      </c>
      <c r="K210" s="182">
        <v>6.1622316493122513</v>
      </c>
      <c r="L210" s="183">
        <f>IFERROR(K210-I210,"-")</f>
        <v>0.11170723293692664</v>
      </c>
      <c r="M210" s="182">
        <v>6.5747333425682228</v>
      </c>
      <c r="N210" s="183">
        <f>IFERROR(M210-K210,"-")</f>
        <v>0.41250169325597152</v>
      </c>
      <c r="O210" s="183">
        <f t="shared" si="62"/>
        <v>-0.49898895503467156</v>
      </c>
    </row>
    <row r="211" spans="2:16" x14ac:dyDescent="0.25">
      <c r="B211" s="112" t="s">
        <v>70</v>
      </c>
      <c r="C211" s="182">
        <v>8.4893985287754212</v>
      </c>
      <c r="D211" s="183">
        <v>-1.1024586379190549</v>
      </c>
      <c r="E211" s="182" t="s">
        <v>224</v>
      </c>
      <c r="F211" s="183" t="str">
        <f t="shared" ref="F211:J219" si="63">IFERROR(E211-C211,"-")</f>
        <v>-</v>
      </c>
      <c r="G211" s="182">
        <v>5.9918918918918918</v>
      </c>
      <c r="H211" s="183" t="str">
        <f t="shared" si="63"/>
        <v>-</v>
      </c>
      <c r="I211" s="182">
        <v>9.0643571532106098</v>
      </c>
      <c r="J211" s="183">
        <f t="shared" si="63"/>
        <v>3.072465261318718</v>
      </c>
      <c r="K211" s="182">
        <v>8.7324577186038148</v>
      </c>
      <c r="L211" s="183">
        <f t="shared" ref="L211:L219" si="64">IFERROR(K211-I211,"-")</f>
        <v>-0.33189943460679494</v>
      </c>
      <c r="M211" s="182">
        <v>7.8931557757819757</v>
      </c>
      <c r="N211" s="183">
        <f t="shared" ref="N211" si="65">IFERROR(M211-K211,"-")</f>
        <v>-0.83930194282183912</v>
      </c>
      <c r="O211" s="183">
        <f t="shared" si="62"/>
        <v>-0.59624275299344554</v>
      </c>
    </row>
    <row r="212" spans="2:16" x14ac:dyDescent="0.25">
      <c r="B212" s="112" t="s">
        <v>72</v>
      </c>
      <c r="C212" s="182">
        <v>8.8535181794402309</v>
      </c>
      <c r="D212" s="183">
        <v>0.45457346735030235</v>
      </c>
      <c r="E212" s="182" t="s">
        <v>224</v>
      </c>
      <c r="F212" s="183" t="str">
        <f t="shared" si="63"/>
        <v>-</v>
      </c>
      <c r="G212" s="182">
        <v>7.3175675675675675</v>
      </c>
      <c r="H212" s="183" t="str">
        <f t="shared" si="63"/>
        <v>-</v>
      </c>
      <c r="I212" s="182">
        <v>8.0135706732463863</v>
      </c>
      <c r="J212" s="183">
        <f t="shared" si="63"/>
        <v>0.69600310567881873</v>
      </c>
      <c r="K212" s="182">
        <v>7.7536370597243494</v>
      </c>
      <c r="L212" s="183">
        <f t="shared" si="64"/>
        <v>-0.25993361352203692</v>
      </c>
      <c r="M212" s="182"/>
      <c r="N212" s="183"/>
      <c r="O212" s="183"/>
    </row>
    <row r="213" spans="2:16" x14ac:dyDescent="0.25">
      <c r="B213" s="112" t="s">
        <v>74</v>
      </c>
      <c r="C213" s="182">
        <v>7.9249880554228378</v>
      </c>
      <c r="D213" s="183">
        <v>-0.15053320545386573</v>
      </c>
      <c r="E213" s="182" t="s">
        <v>224</v>
      </c>
      <c r="F213" s="183" t="str">
        <f t="shared" si="63"/>
        <v>-</v>
      </c>
      <c r="G213" s="182">
        <v>8.0938786714246493</v>
      </c>
      <c r="H213" s="183" t="str">
        <f t="shared" si="63"/>
        <v>-</v>
      </c>
      <c r="I213" s="182">
        <v>7.5247405624906003</v>
      </c>
      <c r="J213" s="183">
        <f t="shared" si="63"/>
        <v>-0.56913810893404904</v>
      </c>
      <c r="K213" s="182">
        <v>7.5807761732851988</v>
      </c>
      <c r="L213" s="183">
        <f t="shared" si="64"/>
        <v>5.6035610794598512E-2</v>
      </c>
      <c r="M213" s="182"/>
      <c r="N213" s="183"/>
      <c r="O213" s="183"/>
    </row>
    <row r="214" spans="2:16" x14ac:dyDescent="0.25">
      <c r="B214" s="112" t="s">
        <v>76</v>
      </c>
      <c r="C214" s="182">
        <v>9.9984372286855354</v>
      </c>
      <c r="D214" s="183">
        <v>0.34145591880647075</v>
      </c>
      <c r="E214" s="182">
        <v>7.8768551945447252</v>
      </c>
      <c r="F214" s="183">
        <f t="shared" si="63"/>
        <v>-2.1215820341408103</v>
      </c>
      <c r="G214" s="182">
        <v>7.8920375789311565</v>
      </c>
      <c r="H214" s="183">
        <f t="shared" si="63"/>
        <v>1.518238438643138E-2</v>
      </c>
      <c r="I214" s="182">
        <v>8.8722478934493072</v>
      </c>
      <c r="J214" s="183">
        <f t="shared" si="63"/>
        <v>0.98021031451815066</v>
      </c>
      <c r="K214" s="182">
        <v>9.0076436478650503</v>
      </c>
      <c r="L214" s="183">
        <f t="shared" si="64"/>
        <v>0.13539575441574314</v>
      </c>
      <c r="M214" s="182"/>
      <c r="N214" s="183"/>
      <c r="O214" s="183"/>
    </row>
    <row r="215" spans="2:16" x14ac:dyDescent="0.25">
      <c r="B215" s="112" t="s">
        <v>78</v>
      </c>
      <c r="C215" s="182">
        <v>8.8892355694227767</v>
      </c>
      <c r="D215" s="183">
        <v>0.2221401782116299</v>
      </c>
      <c r="E215" s="182">
        <v>6.108247422680412</v>
      </c>
      <c r="F215" s="183">
        <f t="shared" si="63"/>
        <v>-2.7809881467423647</v>
      </c>
      <c r="G215" s="182">
        <v>8.3872750236817168</v>
      </c>
      <c r="H215" s="183">
        <f t="shared" si="63"/>
        <v>2.2790276010013049</v>
      </c>
      <c r="I215" s="182">
        <v>8.1407823073114383</v>
      </c>
      <c r="J215" s="183">
        <f t="shared" si="63"/>
        <v>-0.24649271637027859</v>
      </c>
      <c r="K215" s="182">
        <v>8.1342552074216705</v>
      </c>
      <c r="L215" s="183">
        <f t="shared" si="64"/>
        <v>-6.5270998897677401E-3</v>
      </c>
      <c r="M215" s="182"/>
      <c r="N215" s="183"/>
      <c r="O215" s="183"/>
    </row>
    <row r="216" spans="2:16" x14ac:dyDescent="0.25">
      <c r="B216" s="112" t="s">
        <v>80</v>
      </c>
      <c r="C216" s="182">
        <v>7.4415905926040535</v>
      </c>
      <c r="D216" s="183">
        <v>0.4685779789343556</v>
      </c>
      <c r="E216" s="182">
        <v>5.8590604026845634</v>
      </c>
      <c r="F216" s="183">
        <f t="shared" si="63"/>
        <v>-1.5825301899194901</v>
      </c>
      <c r="G216" s="182">
        <v>7.706890830660325</v>
      </c>
      <c r="H216" s="183">
        <f t="shared" si="63"/>
        <v>1.8478304279757616</v>
      </c>
      <c r="I216" s="182">
        <v>8.0149519401922387</v>
      </c>
      <c r="J216" s="183">
        <f t="shared" si="63"/>
        <v>0.30806110953191368</v>
      </c>
      <c r="K216" s="182">
        <v>7.7264816204051012</v>
      </c>
      <c r="L216" s="183">
        <f t="shared" si="64"/>
        <v>-0.28847031978713744</v>
      </c>
      <c r="M216" s="182"/>
      <c r="N216" s="183"/>
      <c r="O216" s="183"/>
    </row>
    <row r="217" spans="2:16" x14ac:dyDescent="0.25">
      <c r="B217" s="112" t="s">
        <v>82</v>
      </c>
      <c r="C217" s="182">
        <v>7.4332813544219203</v>
      </c>
      <c r="D217" s="183">
        <v>-0.39837399561320019</v>
      </c>
      <c r="E217" s="182">
        <v>6.8014888337468982</v>
      </c>
      <c r="F217" s="183">
        <f t="shared" si="63"/>
        <v>-0.63179252067502212</v>
      </c>
      <c r="G217" s="182">
        <v>7.5867244313786166</v>
      </c>
      <c r="H217" s="183">
        <f t="shared" si="63"/>
        <v>0.78523559763171846</v>
      </c>
      <c r="I217" s="182">
        <v>7.0539167806212149</v>
      </c>
      <c r="J217" s="183">
        <f t="shared" si="63"/>
        <v>-0.53280765075740177</v>
      </c>
      <c r="K217" s="182">
        <v>7.5194165188251532</v>
      </c>
      <c r="L217" s="183">
        <f t="shared" si="64"/>
        <v>0.46549973820393831</v>
      </c>
      <c r="M217" s="182"/>
      <c r="N217" s="183"/>
      <c r="O217" s="183"/>
    </row>
    <row r="218" spans="2:16" x14ac:dyDescent="0.25">
      <c r="B218" s="112" t="s">
        <v>84</v>
      </c>
      <c r="C218" s="182">
        <v>8.0252784918594688</v>
      </c>
      <c r="D218" s="183">
        <v>0.47220831642087191</v>
      </c>
      <c r="E218" s="182">
        <v>8.7415458937198061</v>
      </c>
      <c r="F218" s="183">
        <f t="shared" si="63"/>
        <v>0.71626740186033722</v>
      </c>
      <c r="G218" s="182">
        <v>7.2337546733131566</v>
      </c>
      <c r="H218" s="183">
        <f t="shared" si="63"/>
        <v>-1.5077912204066495</v>
      </c>
      <c r="I218" s="182">
        <v>7.6023429179978699</v>
      </c>
      <c r="J218" s="183">
        <f t="shared" si="63"/>
        <v>0.3685882446847133</v>
      </c>
      <c r="K218" s="182">
        <v>7.7343208926510192</v>
      </c>
      <c r="L218" s="183">
        <f t="shared" si="64"/>
        <v>0.13197797465314931</v>
      </c>
      <c r="M218" s="182"/>
      <c r="N218" s="183"/>
      <c r="O218" s="183"/>
    </row>
    <row r="219" spans="2:16" ht="15.75" x14ac:dyDescent="0.25">
      <c r="B219" s="115" t="s">
        <v>26</v>
      </c>
      <c r="C219" s="184">
        <v>8.1748388357100996</v>
      </c>
      <c r="D219" s="185">
        <v>6.8285092570356198E-2</v>
      </c>
      <c r="E219" s="184">
        <v>7.9013936058086429</v>
      </c>
      <c r="F219" s="185">
        <f t="shared" si="63"/>
        <v>-0.2734452299014567</v>
      </c>
      <c r="G219" s="184">
        <v>7.7442599277978337</v>
      </c>
      <c r="H219" s="185">
        <f t="shared" si="63"/>
        <v>-0.15713367801080924</v>
      </c>
      <c r="I219" s="184">
        <v>7.692902596803731</v>
      </c>
      <c r="J219" s="185">
        <f t="shared" si="63"/>
        <v>-5.1357330994102668E-2</v>
      </c>
      <c r="K219" s="184">
        <v>7.8054544428454529</v>
      </c>
      <c r="L219" s="185">
        <f t="shared" si="64"/>
        <v>0.11255184604172186</v>
      </c>
      <c r="M219" s="184">
        <v>7.5861655737159213</v>
      </c>
      <c r="N219" s="185">
        <v>2.0174402663746704E-2</v>
      </c>
      <c r="O219" s="185">
        <v>-0.3542900429376532</v>
      </c>
    </row>
    <row r="220" spans="2:16" ht="6" customHeight="1" x14ac:dyDescent="0.25"/>
    <row r="221" spans="2:16" x14ac:dyDescent="0.25">
      <c r="B221" s="103" t="s">
        <v>30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5" t="s">
        <v>290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1" t="s">
        <v>115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116</v>
      </c>
    </row>
    <row r="226" spans="2:16" ht="22.5" thickTop="1" thickBot="1" x14ac:dyDescent="0.3">
      <c r="B226" s="119" t="str">
        <f>C226</f>
        <v>Bélgica</v>
      </c>
      <c r="C226" s="287" t="s">
        <v>110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60</v>
      </c>
      <c r="D228" s="110" t="str">
        <f>CONCATENATE("dif ",RIGHT(2019,2),"/",RIGHT(2018,2))</f>
        <v>dif 19/18</v>
      </c>
      <c r="E228" s="111" t="s">
        <v>60</v>
      </c>
      <c r="F228" s="110" t="str">
        <f>CONCATENATE("dif ",RIGHT(E227,2),"/",RIGHT(C227,2))</f>
        <v>dif 20/19</v>
      </c>
      <c r="G228" s="111" t="s">
        <v>60</v>
      </c>
      <c r="H228" s="110" t="str">
        <f>CONCATENATE("dif ",RIGHT(G227,2),"/",RIGHT(E227,2))</f>
        <v>dif 21/20</v>
      </c>
      <c r="I228" s="111" t="s">
        <v>60</v>
      </c>
      <c r="J228" s="110" t="str">
        <f>CONCATENATE("dif ",RIGHT(I227,2),"/",RIGHT(G227,2))</f>
        <v>dif 22/21</v>
      </c>
      <c r="K228" s="111" t="s">
        <v>60</v>
      </c>
      <c r="L228" s="110" t="str">
        <f>CONCATENATE("dif ",RIGHT(K227,2),"/",RIGHT(I227,2))</f>
        <v>dif 23/22</v>
      </c>
      <c r="M228" s="111" t="s">
        <v>60</v>
      </c>
      <c r="N228" s="110" t="str">
        <f>CONCATENATE("dif ",RIGHT(M227,2),"/",RIGHT(K227,2))</f>
        <v>dif 24/23</v>
      </c>
      <c r="O228" s="110" t="str">
        <f>CONCATENATE("dif ",RIGHT(M227,2),"/",RIGHT(C227,2))</f>
        <v>dif 24/19</v>
      </c>
    </row>
    <row r="229" spans="2:16" x14ac:dyDescent="0.25">
      <c r="B229" s="112" t="s">
        <v>62</v>
      </c>
      <c r="C229" s="182">
        <v>9.2666883751221096</v>
      </c>
      <c r="D229" s="183">
        <v>0.35382731331801054</v>
      </c>
      <c r="E229" s="182">
        <v>8.8133498145859086</v>
      </c>
      <c r="F229" s="183">
        <f t="shared" ref="F229:J231" si="66">IFERROR(E229-C229,"-")</f>
        <v>-0.45333856053620103</v>
      </c>
      <c r="G229" s="182">
        <v>12.473309608540925</v>
      </c>
      <c r="H229" s="183">
        <f t="shared" si="66"/>
        <v>3.6599597939550161</v>
      </c>
      <c r="I229" s="182">
        <v>8.7088772845952995</v>
      </c>
      <c r="J229" s="183">
        <f t="shared" si="66"/>
        <v>-3.7644323239456252</v>
      </c>
      <c r="K229" s="182">
        <v>9.0303465900015976</v>
      </c>
      <c r="L229" s="183">
        <f t="shared" ref="L229:L231" si="67">IFERROR(K229-I229,"-")</f>
        <v>0.32146930540629803</v>
      </c>
      <c r="M229" s="182">
        <v>8.5031357792411413</v>
      </c>
      <c r="N229" s="183">
        <f t="shared" ref="N229:N231" si="68">IFERROR(M229-K229,"-")</f>
        <v>-0.52721081076045628</v>
      </c>
      <c r="O229" s="183">
        <f t="shared" ref="O229" si="69">IFERROR(M229-C229,"-")</f>
        <v>-0.76355259588096835</v>
      </c>
    </row>
    <row r="230" spans="2:16" x14ac:dyDescent="0.25">
      <c r="B230" s="112" t="s">
        <v>64</v>
      </c>
      <c r="C230" s="182">
        <v>8.7195281782437739</v>
      </c>
      <c r="D230" s="183">
        <v>0.15820455954310653</v>
      </c>
      <c r="E230" s="182">
        <v>8.3433203068461435</v>
      </c>
      <c r="F230" s="183">
        <f t="shared" si="66"/>
        <v>-0.37620787139763046</v>
      </c>
      <c r="G230" s="182">
        <v>14.453815261044177</v>
      </c>
      <c r="H230" s="183">
        <f t="shared" si="66"/>
        <v>6.1104949541980336</v>
      </c>
      <c r="I230" s="182">
        <v>6.9769477317554243</v>
      </c>
      <c r="J230" s="183">
        <f t="shared" si="66"/>
        <v>-7.4768675292887528</v>
      </c>
      <c r="K230" s="182">
        <v>7.7075522955718556</v>
      </c>
      <c r="L230" s="183">
        <f t="shared" si="67"/>
        <v>0.73060456381643135</v>
      </c>
      <c r="M230" s="182">
        <v>7.8615651670765221</v>
      </c>
      <c r="N230" s="183">
        <f t="shared" si="68"/>
        <v>0.15401287150466647</v>
      </c>
      <c r="O230" s="183">
        <f>IFERROR(M230-C230,"-")</f>
        <v>-0.85796301116725182</v>
      </c>
    </row>
    <row r="231" spans="2:16" x14ac:dyDescent="0.25">
      <c r="B231" s="112" t="s">
        <v>66</v>
      </c>
      <c r="C231" s="182">
        <v>7.7323165921640813</v>
      </c>
      <c r="D231" s="183">
        <v>0.28549812678666431</v>
      </c>
      <c r="E231" s="182">
        <v>9.8412825651302605</v>
      </c>
      <c r="F231" s="183">
        <f t="shared" si="66"/>
        <v>2.1089659729661792</v>
      </c>
      <c r="G231" s="182">
        <v>12.250825082508252</v>
      </c>
      <c r="H231" s="183">
        <f t="shared" si="66"/>
        <v>2.4095425173779912</v>
      </c>
      <c r="I231" s="182">
        <v>8.5546218487394956</v>
      </c>
      <c r="J231" s="183">
        <f t="shared" si="66"/>
        <v>-3.696203233768756</v>
      </c>
      <c r="K231" s="182">
        <v>7.6579337617399901</v>
      </c>
      <c r="L231" s="183">
        <f t="shared" si="67"/>
        <v>-0.89668808699950553</v>
      </c>
      <c r="M231" s="182">
        <v>7.2860209283606121</v>
      </c>
      <c r="N231" s="183">
        <f t="shared" si="68"/>
        <v>-0.37191283337937797</v>
      </c>
      <c r="O231" s="183">
        <f t="shared" ref="O231:O233" si="70">IFERROR(M231-C231,"-")</f>
        <v>-0.44629566380346919</v>
      </c>
    </row>
    <row r="232" spans="2:16" x14ac:dyDescent="0.25">
      <c r="B232" s="112" t="s">
        <v>68</v>
      </c>
      <c r="C232" s="182">
        <v>7.200854700854701</v>
      </c>
      <c r="D232" s="183">
        <v>-0.79196664548147666</v>
      </c>
      <c r="E232" s="182" t="s">
        <v>224</v>
      </c>
      <c r="F232" s="183" t="str">
        <f>IFERROR(E232-C232,"-")</f>
        <v>-</v>
      </c>
      <c r="G232" s="182">
        <v>8.6115288220551385</v>
      </c>
      <c r="H232" s="183" t="str">
        <f>IFERROR(G232-E232,"-")</f>
        <v>-</v>
      </c>
      <c r="I232" s="182">
        <v>7.242046234836347</v>
      </c>
      <c r="J232" s="183">
        <f>IFERROR(I232-G232,"-")</f>
        <v>-1.3694825872187915</v>
      </c>
      <c r="K232" s="182">
        <v>6.7489429946056276</v>
      </c>
      <c r="L232" s="183">
        <f>IFERROR(K232-I232,"-")</f>
        <v>-0.49310324023071939</v>
      </c>
      <c r="M232" s="182">
        <v>7.6862615587846763</v>
      </c>
      <c r="N232" s="183">
        <f>IFERROR(M232-K232,"-")</f>
        <v>0.93731856417904869</v>
      </c>
      <c r="O232" s="183">
        <f t="shared" si="70"/>
        <v>0.48540685792997529</v>
      </c>
    </row>
    <row r="233" spans="2:16" x14ac:dyDescent="0.25">
      <c r="B233" s="112" t="s">
        <v>70</v>
      </c>
      <c r="C233" s="182">
        <v>7.779356456330965</v>
      </c>
      <c r="D233" s="183">
        <v>-0.21407296291447775</v>
      </c>
      <c r="E233" s="182" t="s">
        <v>224</v>
      </c>
      <c r="F233" s="183" t="str">
        <f t="shared" ref="F233:J241" si="71">IFERROR(E233-C233,"-")</f>
        <v>-</v>
      </c>
      <c r="G233" s="182">
        <v>6.3733634311512413</v>
      </c>
      <c r="H233" s="183" t="str">
        <f t="shared" si="71"/>
        <v>-</v>
      </c>
      <c r="I233" s="182">
        <v>7.2300592128178334</v>
      </c>
      <c r="J233" s="183">
        <f t="shared" si="71"/>
        <v>0.8566957816665921</v>
      </c>
      <c r="K233" s="182">
        <v>7.35172631247044</v>
      </c>
      <c r="L233" s="183">
        <f t="shared" ref="L233:L241" si="72">IFERROR(K233-I233,"-")</f>
        <v>0.12166709965260658</v>
      </c>
      <c r="M233" s="182">
        <v>7.3568722011712024</v>
      </c>
      <c r="N233" s="183">
        <f t="shared" ref="N233" si="73">IFERROR(M233-K233,"-")</f>
        <v>5.1458887007624909E-3</v>
      </c>
      <c r="O233" s="183">
        <f t="shared" si="70"/>
        <v>-0.42248425515976251</v>
      </c>
    </row>
    <row r="234" spans="2:16" x14ac:dyDescent="0.25">
      <c r="B234" s="112" t="s">
        <v>72</v>
      </c>
      <c r="C234" s="182">
        <v>7.6766990291262136</v>
      </c>
      <c r="D234" s="183">
        <v>-0.58569164142772223</v>
      </c>
      <c r="E234" s="182" t="s">
        <v>224</v>
      </c>
      <c r="F234" s="183" t="str">
        <f t="shared" si="71"/>
        <v>-</v>
      </c>
      <c r="G234" s="182">
        <v>7.7167957117331749</v>
      </c>
      <c r="H234" s="183" t="str">
        <f t="shared" si="71"/>
        <v>-</v>
      </c>
      <c r="I234" s="182">
        <v>7.8921325051759839</v>
      </c>
      <c r="J234" s="183">
        <f t="shared" si="71"/>
        <v>0.17533679344280895</v>
      </c>
      <c r="K234" s="182">
        <v>7.3744283157685429</v>
      </c>
      <c r="L234" s="183">
        <f t="shared" si="72"/>
        <v>-0.51770418940744101</v>
      </c>
      <c r="M234" s="182"/>
      <c r="N234" s="183"/>
      <c r="O234" s="183"/>
    </row>
    <row r="235" spans="2:16" x14ac:dyDescent="0.25">
      <c r="B235" s="112" t="s">
        <v>74</v>
      </c>
      <c r="C235" s="182">
        <v>8.4107765451664029</v>
      </c>
      <c r="D235" s="183">
        <v>-0.37600417023017485</v>
      </c>
      <c r="E235" s="182" t="s">
        <v>224</v>
      </c>
      <c r="F235" s="183" t="str">
        <f t="shared" si="71"/>
        <v>-</v>
      </c>
      <c r="G235" s="182">
        <v>8.4972983404091078</v>
      </c>
      <c r="H235" s="183" t="str">
        <f t="shared" si="71"/>
        <v>-</v>
      </c>
      <c r="I235" s="182">
        <v>7.8187372708757641</v>
      </c>
      <c r="J235" s="183">
        <f t="shared" si="71"/>
        <v>-0.67856106953334372</v>
      </c>
      <c r="K235" s="182">
        <v>7.6733506622106695</v>
      </c>
      <c r="L235" s="183">
        <f t="shared" si="72"/>
        <v>-0.14538660866509456</v>
      </c>
      <c r="M235" s="182"/>
      <c r="N235" s="183"/>
      <c r="O235" s="183"/>
    </row>
    <row r="236" spans="2:16" x14ac:dyDescent="0.25">
      <c r="B236" s="112" t="s">
        <v>76</v>
      </c>
      <c r="C236" s="182">
        <v>8.4345609065155802</v>
      </c>
      <c r="D236" s="183">
        <v>-0.36976261193391657</v>
      </c>
      <c r="E236" s="182">
        <v>7.5310063126624582</v>
      </c>
      <c r="F236" s="183">
        <f t="shared" si="71"/>
        <v>-0.90355459385312198</v>
      </c>
      <c r="G236" s="182">
        <v>7.9433344251555846</v>
      </c>
      <c r="H236" s="183">
        <f t="shared" si="71"/>
        <v>0.4123281124931264</v>
      </c>
      <c r="I236" s="182">
        <v>7.9286612758310868</v>
      </c>
      <c r="J236" s="183">
        <f t="shared" si="71"/>
        <v>-1.4673149324497814E-2</v>
      </c>
      <c r="K236" s="182">
        <v>8.1656338971696538</v>
      </c>
      <c r="L236" s="183">
        <f t="shared" si="72"/>
        <v>0.236972621338567</v>
      </c>
      <c r="M236" s="182"/>
      <c r="N236" s="183"/>
      <c r="O236" s="183"/>
    </row>
    <row r="237" spans="2:16" x14ac:dyDescent="0.25">
      <c r="B237" s="112" t="s">
        <v>78</v>
      </c>
      <c r="C237" s="182">
        <v>8.549366535605067</v>
      </c>
      <c r="D237" s="183">
        <v>4.5225297592860869E-2</v>
      </c>
      <c r="E237" s="182">
        <v>7.7185580774365823</v>
      </c>
      <c r="F237" s="183">
        <f t="shared" si="71"/>
        <v>-0.8308084581684847</v>
      </c>
      <c r="G237" s="182">
        <v>8.4934531059683316</v>
      </c>
      <c r="H237" s="183">
        <f t="shared" si="71"/>
        <v>0.7748950285317493</v>
      </c>
      <c r="I237" s="182">
        <v>7.9258992805755399</v>
      </c>
      <c r="J237" s="183">
        <f t="shared" si="71"/>
        <v>-0.56755382539279164</v>
      </c>
      <c r="K237" s="182">
        <v>7.8255897069335241</v>
      </c>
      <c r="L237" s="183">
        <f t="shared" si="72"/>
        <v>-0.10030957364201587</v>
      </c>
      <c r="M237" s="182"/>
      <c r="N237" s="183"/>
      <c r="O237" s="183"/>
    </row>
    <row r="238" spans="2:16" x14ac:dyDescent="0.25">
      <c r="B238" s="112" t="s">
        <v>80</v>
      </c>
      <c r="C238" s="182">
        <v>6.9204971058903642</v>
      </c>
      <c r="D238" s="183">
        <v>-0.11306094654409282</v>
      </c>
      <c r="E238" s="182">
        <v>7.8821989528795813</v>
      </c>
      <c r="F238" s="183">
        <f t="shared" si="71"/>
        <v>0.96170184698921712</v>
      </c>
      <c r="G238" s="182">
        <v>6.4446714334354782</v>
      </c>
      <c r="H238" s="183">
        <f t="shared" si="71"/>
        <v>-1.4375275194441031</v>
      </c>
      <c r="I238" s="182">
        <v>6.3134996801023675</v>
      </c>
      <c r="J238" s="183">
        <f t="shared" si="71"/>
        <v>-0.13117175333311071</v>
      </c>
      <c r="K238" s="182">
        <v>6.8738239463848432</v>
      </c>
      <c r="L238" s="183">
        <f t="shared" si="72"/>
        <v>0.56032426628247567</v>
      </c>
      <c r="M238" s="182"/>
      <c r="N238" s="183"/>
      <c r="O238" s="183"/>
    </row>
    <row r="239" spans="2:16" x14ac:dyDescent="0.25">
      <c r="B239" s="112" t="s">
        <v>82</v>
      </c>
      <c r="C239" s="182">
        <v>7.7921008403361345</v>
      </c>
      <c r="D239" s="183">
        <v>-0.99879086833760056</v>
      </c>
      <c r="E239" s="182">
        <v>8.5499040307101719</v>
      </c>
      <c r="F239" s="183">
        <f t="shared" si="71"/>
        <v>0.75780319037403743</v>
      </c>
      <c r="G239" s="182">
        <v>9.2018958378731757</v>
      </c>
      <c r="H239" s="183">
        <f t="shared" si="71"/>
        <v>0.65199180716300376</v>
      </c>
      <c r="I239" s="182">
        <v>8.8920780711825493</v>
      </c>
      <c r="J239" s="183">
        <f t="shared" si="71"/>
        <v>-0.30981776669062633</v>
      </c>
      <c r="K239" s="182">
        <v>8.6272536687631032</v>
      </c>
      <c r="L239" s="183">
        <f t="shared" si="72"/>
        <v>-0.26482440241944616</v>
      </c>
      <c r="M239" s="182"/>
      <c r="N239" s="183"/>
      <c r="O239" s="183"/>
    </row>
    <row r="240" spans="2:16" x14ac:dyDescent="0.25">
      <c r="B240" s="112" t="s">
        <v>84</v>
      </c>
      <c r="C240" s="182">
        <v>8.4378679888441273</v>
      </c>
      <c r="D240" s="183">
        <v>1.1276842622633509E-2</v>
      </c>
      <c r="E240" s="182">
        <v>8.4763610315186249</v>
      </c>
      <c r="F240" s="183">
        <f t="shared" si="71"/>
        <v>3.8493042674497602E-2</v>
      </c>
      <c r="G240" s="182">
        <v>7.4289384561485461</v>
      </c>
      <c r="H240" s="183">
        <f t="shared" si="71"/>
        <v>-1.0474225753700788</v>
      </c>
      <c r="I240" s="182">
        <v>7.6410361281526926</v>
      </c>
      <c r="J240" s="183">
        <f t="shared" si="71"/>
        <v>0.21209767200414653</v>
      </c>
      <c r="K240" s="182">
        <v>7.7963321709931552</v>
      </c>
      <c r="L240" s="183">
        <f t="shared" si="72"/>
        <v>0.15529604284046261</v>
      </c>
      <c r="M240" s="182"/>
      <c r="N240" s="183"/>
      <c r="O240" s="183"/>
    </row>
    <row r="241" spans="2:16" ht="15.75" x14ac:dyDescent="0.25">
      <c r="B241" s="115" t="s">
        <v>26</v>
      </c>
      <c r="C241" s="184">
        <v>8.0583304872495454</v>
      </c>
      <c r="D241" s="185">
        <v>-0.21584948413012306</v>
      </c>
      <c r="E241" s="184">
        <v>8.3338509316770182</v>
      </c>
      <c r="F241" s="185">
        <f t="shared" si="71"/>
        <v>0.27552044442747281</v>
      </c>
      <c r="G241" s="184">
        <v>7.9855857244715089</v>
      </c>
      <c r="H241" s="185">
        <f t="shared" si="71"/>
        <v>-0.34826520720550924</v>
      </c>
      <c r="I241" s="184">
        <v>7.7256410566110665</v>
      </c>
      <c r="J241" s="185">
        <f t="shared" si="71"/>
        <v>-0.25994466786044246</v>
      </c>
      <c r="K241" s="184">
        <v>7.7249021514222322</v>
      </c>
      <c r="L241" s="185">
        <f t="shared" si="72"/>
        <v>-7.3890518883423795E-4</v>
      </c>
      <c r="M241" s="184">
        <v>7.7309867823334599</v>
      </c>
      <c r="N241" s="185">
        <v>4.9312312825342985E-2</v>
      </c>
      <c r="O241" s="185">
        <v>-0.37037977453030813</v>
      </c>
    </row>
    <row r="242" spans="2:16" ht="6" customHeight="1" x14ac:dyDescent="0.25"/>
    <row r="243" spans="2:16" x14ac:dyDescent="0.25">
      <c r="B243" s="103" t="s">
        <v>30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5" t="s">
        <v>292</v>
      </c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1" t="s">
        <v>117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118</v>
      </c>
    </row>
    <row r="248" spans="2:16" ht="22.5" thickTop="1" thickBot="1" x14ac:dyDescent="0.3">
      <c r="B248" s="119" t="str">
        <f>C248</f>
        <v>Dinamarca</v>
      </c>
      <c r="C248" s="287" t="s">
        <v>119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60</v>
      </c>
      <c r="D250" s="110" t="str">
        <f>CONCATENATE("dif ",RIGHT(2019,2),"/",RIGHT(2018,2))</f>
        <v>dif 19/18</v>
      </c>
      <c r="E250" s="111" t="s">
        <v>60</v>
      </c>
      <c r="F250" s="110" t="str">
        <f>CONCATENATE("dif ",RIGHT(E249,2),"/",RIGHT(C249,2))</f>
        <v>dif 20/19</v>
      </c>
      <c r="G250" s="111" t="s">
        <v>60</v>
      </c>
      <c r="H250" s="110" t="str">
        <f>CONCATENATE("dif ",RIGHT(G249,2),"/",RIGHT(E249,2))</f>
        <v>dif 21/20</v>
      </c>
      <c r="I250" s="111" t="s">
        <v>60</v>
      </c>
      <c r="J250" s="110" t="str">
        <f>CONCATENATE("dif ",RIGHT(I249,2),"/",RIGHT(G249,2))</f>
        <v>dif 22/21</v>
      </c>
      <c r="K250" s="111" t="s">
        <v>60</v>
      </c>
      <c r="L250" s="110" t="str">
        <f>CONCATENATE("dif ",RIGHT(K249,2),"/",RIGHT(I249,2))</f>
        <v>dif 23/22</v>
      </c>
      <c r="M250" s="111" t="s">
        <v>60</v>
      </c>
      <c r="N250" s="110" t="str">
        <f>CONCATENATE("dif ",RIGHT(M249,2),"/",RIGHT(K249,2))</f>
        <v>dif 24/23</v>
      </c>
      <c r="O250" s="110" t="str">
        <f>CONCATENATE("dif ",RIGHT(M249,2),"/",RIGHT(C249,2))</f>
        <v>dif 24/19</v>
      </c>
    </row>
    <row r="251" spans="2:16" x14ac:dyDescent="0.25">
      <c r="B251" s="112" t="s">
        <v>62</v>
      </c>
      <c r="C251" s="182">
        <v>7.6375326939843067</v>
      </c>
      <c r="D251" s="183">
        <v>-0.32790266221622133</v>
      </c>
      <c r="E251" s="182">
        <v>8.3097094259390509</v>
      </c>
      <c r="F251" s="183">
        <f t="shared" ref="F251:J253" si="74">IFERROR(E251-C251,"-")</f>
        <v>0.67217673195474426</v>
      </c>
      <c r="G251" s="182">
        <v>5.2</v>
      </c>
      <c r="H251" s="183">
        <f t="shared" si="74"/>
        <v>-3.1097094259390508</v>
      </c>
      <c r="I251" s="182">
        <v>7.4816341829085458</v>
      </c>
      <c r="J251" s="183">
        <f t="shared" si="74"/>
        <v>2.2816341829085456</v>
      </c>
      <c r="K251" s="182">
        <v>6.9183377627446241</v>
      </c>
      <c r="L251" s="183">
        <f t="shared" ref="L251:L253" si="75">IFERROR(K251-I251,"-")</f>
        <v>-0.56329642016392167</v>
      </c>
      <c r="M251" s="182">
        <v>7.7295487627365356</v>
      </c>
      <c r="N251" s="183">
        <f t="shared" ref="N251:N253" si="76">IFERROR(M251-K251,"-")</f>
        <v>0.81121099999191149</v>
      </c>
      <c r="O251" s="183">
        <f t="shared" ref="O251" si="77">IFERROR(M251-C251,"-")</f>
        <v>9.2016068752228897E-2</v>
      </c>
    </row>
    <row r="252" spans="2:16" x14ac:dyDescent="0.25">
      <c r="B252" s="112" t="s">
        <v>64</v>
      </c>
      <c r="C252" s="182">
        <v>7.7814229249011859</v>
      </c>
      <c r="D252" s="183">
        <v>-7.3335366882902875E-2</v>
      </c>
      <c r="E252" s="182">
        <v>7.7628614344723994</v>
      </c>
      <c r="F252" s="183">
        <f t="shared" si="74"/>
        <v>-1.856149042878652E-2</v>
      </c>
      <c r="G252" s="182">
        <v>5.8205128205128203</v>
      </c>
      <c r="H252" s="183">
        <f t="shared" si="74"/>
        <v>-1.9423486139595791</v>
      </c>
      <c r="I252" s="182">
        <v>7.9186262376237622</v>
      </c>
      <c r="J252" s="183">
        <f t="shared" si="74"/>
        <v>2.0981134171109419</v>
      </c>
      <c r="K252" s="182">
        <v>7.8601462522851921</v>
      </c>
      <c r="L252" s="183">
        <f t="shared" si="75"/>
        <v>-5.8479985338570017E-2</v>
      </c>
      <c r="M252" s="182">
        <v>8.2838026205742956</v>
      </c>
      <c r="N252" s="183">
        <f t="shared" si="76"/>
        <v>0.42365636828910347</v>
      </c>
      <c r="O252" s="183">
        <f>IFERROR(M252-C252,"-")</f>
        <v>0.50237969567310969</v>
      </c>
    </row>
    <row r="253" spans="2:16" x14ac:dyDescent="0.25">
      <c r="B253" s="112" t="s">
        <v>66</v>
      </c>
      <c r="C253" s="182">
        <v>7.2899596688601145</v>
      </c>
      <c r="D253" s="183">
        <v>-0.62156150454892245</v>
      </c>
      <c r="E253" s="182">
        <v>9.130612244897959</v>
      </c>
      <c r="F253" s="183">
        <f t="shared" si="74"/>
        <v>1.8406525760378445</v>
      </c>
      <c r="G253" s="182">
        <v>6.04</v>
      </c>
      <c r="H253" s="183">
        <f t="shared" si="74"/>
        <v>-3.0906122448979589</v>
      </c>
      <c r="I253" s="182">
        <v>8.1415174765558405</v>
      </c>
      <c r="J253" s="183">
        <f t="shared" si="74"/>
        <v>2.1015174765558404</v>
      </c>
      <c r="K253" s="182">
        <v>8.2257543103448274</v>
      </c>
      <c r="L253" s="183">
        <f t="shared" si="75"/>
        <v>8.4236833788986942E-2</v>
      </c>
      <c r="M253" s="182">
        <v>7.2290683229813668</v>
      </c>
      <c r="N253" s="183">
        <f t="shared" si="76"/>
        <v>-0.99668598736346059</v>
      </c>
      <c r="O253" s="183">
        <f t="shared" ref="O253:O255" si="78">IFERROR(M253-C253,"-")</f>
        <v>-6.0891345878747671E-2</v>
      </c>
    </row>
    <row r="254" spans="2:16" x14ac:dyDescent="0.25">
      <c r="B254" s="112" t="s">
        <v>68</v>
      </c>
      <c r="C254" s="182">
        <v>9.3692449355432785</v>
      </c>
      <c r="D254" s="183">
        <v>-0.49989884474751278</v>
      </c>
      <c r="E254" s="182" t="s">
        <v>224</v>
      </c>
      <c r="F254" s="183" t="str">
        <f>IFERROR(E254-C254,"-")</f>
        <v>-</v>
      </c>
      <c r="G254" s="182">
        <v>4.3703703703703702</v>
      </c>
      <c r="H254" s="183" t="str">
        <f>IFERROR(G254-E254,"-")</f>
        <v>-</v>
      </c>
      <c r="I254" s="182">
        <v>7.9946319018404912</v>
      </c>
      <c r="J254" s="183">
        <f>IFERROR(I254-G254,"-")</f>
        <v>3.624261531470121</v>
      </c>
      <c r="K254" s="182">
        <v>7.3605860113421553</v>
      </c>
      <c r="L254" s="183">
        <f>IFERROR(K254-I254,"-")</f>
        <v>-0.63404589049833593</v>
      </c>
      <c r="M254" s="182">
        <v>9.0169704588309241</v>
      </c>
      <c r="N254" s="183">
        <f>IFERROR(M254-K254,"-")</f>
        <v>1.6563844474887688</v>
      </c>
      <c r="O254" s="183">
        <f t="shared" si="78"/>
        <v>-0.35227447671235446</v>
      </c>
    </row>
    <row r="255" spans="2:16" x14ac:dyDescent="0.25">
      <c r="B255" s="112" t="s">
        <v>70</v>
      </c>
      <c r="C255" s="182">
        <v>7.6761718749999996</v>
      </c>
      <c r="D255" s="183">
        <v>0.69103807916253679</v>
      </c>
      <c r="E255" s="182" t="s">
        <v>224</v>
      </c>
      <c r="F255" s="183" t="str">
        <f t="shared" ref="F255:J263" si="79">IFERROR(E255-C255,"-")</f>
        <v>-</v>
      </c>
      <c r="G255" s="182">
        <v>6.7142857142857144</v>
      </c>
      <c r="H255" s="183" t="str">
        <f t="shared" si="79"/>
        <v>-</v>
      </c>
      <c r="I255" s="182">
        <v>7.5626204238921</v>
      </c>
      <c r="J255" s="183">
        <f t="shared" si="79"/>
        <v>0.84833470960638557</v>
      </c>
      <c r="K255" s="182">
        <v>6.9700460829493087</v>
      </c>
      <c r="L255" s="183">
        <f t="shared" ref="L255:L263" si="80">IFERROR(K255-I255,"-")</f>
        <v>-0.59257434094279127</v>
      </c>
      <c r="M255" s="182">
        <v>8.4228295819935699</v>
      </c>
      <c r="N255" s="183">
        <f t="shared" ref="N255" si="81">IFERROR(M255-K255,"-")</f>
        <v>1.4527834990442612</v>
      </c>
      <c r="O255" s="183">
        <f t="shared" si="78"/>
        <v>0.74665770699357026</v>
      </c>
    </row>
    <row r="256" spans="2:16" x14ac:dyDescent="0.25">
      <c r="B256" s="112" t="s">
        <v>72</v>
      </c>
      <c r="C256" s="182">
        <v>7.9596977329974807</v>
      </c>
      <c r="D256" s="183">
        <v>0.30565732895707676</v>
      </c>
      <c r="E256" s="182" t="s">
        <v>224</v>
      </c>
      <c r="F256" s="183" t="str">
        <f t="shared" si="79"/>
        <v>-</v>
      </c>
      <c r="G256" s="182">
        <v>7.0810810810810807</v>
      </c>
      <c r="H256" s="183" t="str">
        <f t="shared" si="79"/>
        <v>-</v>
      </c>
      <c r="I256" s="182">
        <v>7.5051546391752577</v>
      </c>
      <c r="J256" s="183">
        <f t="shared" si="79"/>
        <v>0.42407355809417702</v>
      </c>
      <c r="K256" s="182">
        <v>6.8466666666666667</v>
      </c>
      <c r="L256" s="183">
        <f t="shared" si="80"/>
        <v>-0.65848797250859104</v>
      </c>
      <c r="M256" s="182"/>
      <c r="N256" s="183"/>
      <c r="O256" s="183"/>
    </row>
    <row r="257" spans="2:16" x14ac:dyDescent="0.25">
      <c r="B257" s="112" t="s">
        <v>74</v>
      </c>
      <c r="C257" s="182">
        <v>8.1366459627329188</v>
      </c>
      <c r="D257" s="183">
        <v>0.60932161922688621</v>
      </c>
      <c r="E257" s="182" t="s">
        <v>224</v>
      </c>
      <c r="F257" s="183" t="str">
        <f t="shared" si="79"/>
        <v>-</v>
      </c>
      <c r="G257" s="182">
        <v>6.9072164948453612</v>
      </c>
      <c r="H257" s="183" t="str">
        <f t="shared" si="79"/>
        <v>-</v>
      </c>
      <c r="I257" s="182">
        <v>8.0072780203784575</v>
      </c>
      <c r="J257" s="183">
        <f t="shared" si="79"/>
        <v>1.1000615255330963</v>
      </c>
      <c r="K257" s="182">
        <v>8.7509578544061295</v>
      </c>
      <c r="L257" s="183">
        <f t="shared" si="80"/>
        <v>0.74367983402767202</v>
      </c>
      <c r="M257" s="182"/>
      <c r="N257" s="183"/>
      <c r="O257" s="183"/>
    </row>
    <row r="258" spans="2:16" x14ac:dyDescent="0.25">
      <c r="B258" s="112" t="s">
        <v>76</v>
      </c>
      <c r="C258" s="182">
        <v>9.694642857142858</v>
      </c>
      <c r="D258" s="183">
        <v>-1.4863095238095223</v>
      </c>
      <c r="E258" s="182">
        <v>4.666666666666667</v>
      </c>
      <c r="F258" s="183">
        <f t="shared" si="79"/>
        <v>-5.027976190476191</v>
      </c>
      <c r="G258" s="182">
        <v>8.3154362416107386</v>
      </c>
      <c r="H258" s="183">
        <f t="shared" si="79"/>
        <v>3.6487695749440716</v>
      </c>
      <c r="I258" s="182">
        <v>8.034782608695652</v>
      </c>
      <c r="J258" s="183">
        <f t="shared" si="79"/>
        <v>-0.2806536329150866</v>
      </c>
      <c r="K258" s="182">
        <v>7.1090629800307221</v>
      </c>
      <c r="L258" s="183">
        <f t="shared" si="80"/>
        <v>-0.92571962866492985</v>
      </c>
      <c r="M258" s="182"/>
      <c r="N258" s="183"/>
      <c r="O258" s="183"/>
    </row>
    <row r="259" spans="2:16" x14ac:dyDescent="0.25">
      <c r="B259" s="112" t="s">
        <v>78</v>
      </c>
      <c r="C259" s="182">
        <v>7.808080808080808</v>
      </c>
      <c r="D259" s="183">
        <v>-1.0402988215488218</v>
      </c>
      <c r="E259" s="182">
        <v>1</v>
      </c>
      <c r="F259" s="183">
        <f t="shared" si="79"/>
        <v>-6.808080808080808</v>
      </c>
      <c r="G259" s="182">
        <v>6.5935828877005349</v>
      </c>
      <c r="H259" s="183">
        <f t="shared" si="79"/>
        <v>5.5935828877005349</v>
      </c>
      <c r="I259" s="182">
        <v>7.1622176591375766</v>
      </c>
      <c r="J259" s="183">
        <f t="shared" si="79"/>
        <v>0.56863477143704166</v>
      </c>
      <c r="K259" s="182">
        <v>8.4351687388987564</v>
      </c>
      <c r="L259" s="183">
        <f t="shared" si="80"/>
        <v>1.2729510797611798</v>
      </c>
      <c r="M259" s="182"/>
      <c r="N259" s="183"/>
      <c r="O259" s="183"/>
    </row>
    <row r="260" spans="2:16" x14ac:dyDescent="0.25">
      <c r="B260" s="112" t="s">
        <v>80</v>
      </c>
      <c r="C260" s="182">
        <v>7.6181734740706748</v>
      </c>
      <c r="D260" s="183">
        <v>-6.0297577081658282E-2</v>
      </c>
      <c r="E260" s="182">
        <v>8.4444444444444446</v>
      </c>
      <c r="F260" s="183">
        <f t="shared" si="79"/>
        <v>0.82627097037376984</v>
      </c>
      <c r="G260" s="182">
        <v>6.4757085020242915</v>
      </c>
      <c r="H260" s="183">
        <f t="shared" si="79"/>
        <v>-1.9687359424201532</v>
      </c>
      <c r="I260" s="182">
        <v>6.6114445778311328</v>
      </c>
      <c r="J260" s="183">
        <f t="shared" si="79"/>
        <v>0.13573607580684133</v>
      </c>
      <c r="K260" s="182">
        <v>6.4231318419800099</v>
      </c>
      <c r="L260" s="183">
        <f t="shared" si="80"/>
        <v>-0.18831273585112296</v>
      </c>
      <c r="M260" s="182"/>
      <c r="N260" s="183"/>
      <c r="O260" s="183"/>
    </row>
    <row r="261" spans="2:16" x14ac:dyDescent="0.25">
      <c r="B261" s="112" t="s">
        <v>82</v>
      </c>
      <c r="C261" s="182">
        <v>8.3936713167744124</v>
      </c>
      <c r="D261" s="183">
        <v>-0.24284459612341003</v>
      </c>
      <c r="E261" s="182">
        <v>4.7142857142857144</v>
      </c>
      <c r="F261" s="183">
        <f t="shared" si="79"/>
        <v>-3.6793856024886979</v>
      </c>
      <c r="G261" s="182">
        <v>7.4768959435626101</v>
      </c>
      <c r="H261" s="183">
        <f t="shared" si="79"/>
        <v>2.7626102292768957</v>
      </c>
      <c r="I261" s="182">
        <v>7.7335884604062404</v>
      </c>
      <c r="J261" s="183">
        <f t="shared" si="79"/>
        <v>0.25669251684363026</v>
      </c>
      <c r="K261" s="182">
        <v>7.5530525628468821</v>
      </c>
      <c r="L261" s="183">
        <f t="shared" si="80"/>
        <v>-0.18053589755935828</v>
      </c>
      <c r="M261" s="182"/>
      <c r="N261" s="183"/>
      <c r="O261" s="183"/>
    </row>
    <row r="262" spans="2:16" x14ac:dyDescent="0.25">
      <c r="B262" s="112" t="s">
        <v>84</v>
      </c>
      <c r="C262" s="182">
        <v>7.2598285545373926</v>
      </c>
      <c r="D262" s="183">
        <v>0.51512656778242594</v>
      </c>
      <c r="E262" s="182">
        <v>7.708333333333333</v>
      </c>
      <c r="F262" s="183">
        <f t="shared" si="79"/>
        <v>0.44850477879594042</v>
      </c>
      <c r="G262" s="182">
        <v>9.2013390722142514</v>
      </c>
      <c r="H262" s="183">
        <f t="shared" si="79"/>
        <v>1.4930057388809184</v>
      </c>
      <c r="I262" s="182">
        <v>8.4737500000000008</v>
      </c>
      <c r="J262" s="183">
        <f t="shared" si="79"/>
        <v>-0.72758907221425062</v>
      </c>
      <c r="K262" s="182">
        <v>7.572878603329273</v>
      </c>
      <c r="L262" s="183">
        <f t="shared" si="80"/>
        <v>-0.9008713966707278</v>
      </c>
      <c r="M262" s="182"/>
      <c r="N262" s="183"/>
      <c r="O262" s="183"/>
    </row>
    <row r="263" spans="2:16" ht="15.75" x14ac:dyDescent="0.25">
      <c r="B263" s="115" t="s">
        <v>26</v>
      </c>
      <c r="C263" s="184">
        <v>7.8305128536364812</v>
      </c>
      <c r="D263" s="185">
        <v>-0.15259628729901298</v>
      </c>
      <c r="E263" s="184">
        <v>8.18305376344086</v>
      </c>
      <c r="F263" s="185">
        <f t="shared" si="79"/>
        <v>0.3525409098043788</v>
      </c>
      <c r="G263" s="184">
        <v>7.6376430356438245</v>
      </c>
      <c r="H263" s="185">
        <f t="shared" si="79"/>
        <v>-0.54541072779703548</v>
      </c>
      <c r="I263" s="184">
        <v>7.7723058082575225</v>
      </c>
      <c r="J263" s="185">
        <f t="shared" si="79"/>
        <v>0.13466277261369797</v>
      </c>
      <c r="K263" s="184">
        <v>7.5019520130134199</v>
      </c>
      <c r="L263" s="185">
        <f t="shared" si="80"/>
        <v>-0.27035379524410263</v>
      </c>
      <c r="M263" s="184">
        <v>7.9145550527903472</v>
      </c>
      <c r="N263" s="185">
        <v>0.32404277018900718</v>
      </c>
      <c r="O263" s="185">
        <v>0.12245406279506188</v>
      </c>
    </row>
    <row r="264" spans="2:16" ht="6" customHeight="1" x14ac:dyDescent="0.25"/>
    <row r="265" spans="2:16" x14ac:dyDescent="0.25">
      <c r="B265" s="103" t="s">
        <v>30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5" t="s">
        <v>293</v>
      </c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1" t="s">
        <v>120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121</v>
      </c>
    </row>
    <row r="270" spans="2:16" ht="22.5" thickTop="1" thickBot="1" x14ac:dyDescent="0.3">
      <c r="B270" s="119" t="str">
        <f>C270</f>
        <v>Suecia</v>
      </c>
      <c r="C270" s="287" t="s">
        <v>122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60</v>
      </c>
      <c r="D272" s="110" t="str">
        <f>CONCATENATE("dif ",RIGHT(2019,2),"/",RIGHT(2018,2))</f>
        <v>dif 19/18</v>
      </c>
      <c r="E272" s="111" t="s">
        <v>60</v>
      </c>
      <c r="F272" s="110" t="str">
        <f>CONCATENATE("dif ",RIGHT(E271,2),"/",RIGHT(C271,2))</f>
        <v>dif 20/19</v>
      </c>
      <c r="G272" s="111" t="s">
        <v>60</v>
      </c>
      <c r="H272" s="110" t="str">
        <f>CONCATENATE("dif ",RIGHT(G271,2),"/",RIGHT(E271,2))</f>
        <v>dif 21/20</v>
      </c>
      <c r="I272" s="111" t="s">
        <v>60</v>
      </c>
      <c r="J272" s="110" t="str">
        <f>CONCATENATE("dif ",RIGHT(I271,2),"/",RIGHT(G271,2))</f>
        <v>dif 22/21</v>
      </c>
      <c r="K272" s="111" t="s">
        <v>60</v>
      </c>
      <c r="L272" s="110" t="str">
        <f>CONCATENATE("dif ",RIGHT(K271,2),"/",RIGHT(I271,2))</f>
        <v>dif 23/22</v>
      </c>
      <c r="M272" s="111" t="s">
        <v>60</v>
      </c>
      <c r="N272" s="110" t="str">
        <f>CONCATENATE("dif ",RIGHT(M271,2),"/",RIGHT(K271,2))</f>
        <v>dif 24/23</v>
      </c>
      <c r="O272" s="110" t="str">
        <f>CONCATENATE("dif ",RIGHT(M271,2),"/",RIGHT(C271,2))</f>
        <v>dif 24/19</v>
      </c>
    </row>
    <row r="273" spans="2:15" x14ac:dyDescent="0.25">
      <c r="B273" s="112" t="s">
        <v>62</v>
      </c>
      <c r="C273" s="182">
        <v>8.0378315132605298</v>
      </c>
      <c r="D273" s="183">
        <v>0.18892526326053005</v>
      </c>
      <c r="E273" s="182">
        <v>8.4188443135811557</v>
      </c>
      <c r="F273" s="183">
        <f t="shared" ref="F273:J275" si="82">IFERROR(E273-C273,"-")</f>
        <v>0.3810128003206259</v>
      </c>
      <c r="G273" s="182">
        <v>8.3571428571428577</v>
      </c>
      <c r="H273" s="183">
        <f t="shared" si="82"/>
        <v>-6.1701456438298052E-2</v>
      </c>
      <c r="I273" s="182">
        <v>7.7749077490774905</v>
      </c>
      <c r="J273" s="183">
        <f t="shared" si="82"/>
        <v>-0.58223510806536716</v>
      </c>
      <c r="K273" s="182">
        <v>6.765537310330493</v>
      </c>
      <c r="L273" s="183">
        <f t="shared" ref="L273:L275" si="83">IFERROR(K273-I273,"-")</f>
        <v>-1.0093704387469975</v>
      </c>
      <c r="M273" s="182">
        <v>7.6107711138310892</v>
      </c>
      <c r="N273" s="183">
        <f t="shared" ref="N273:N275" si="84">IFERROR(M273-K273,"-")</f>
        <v>0.84523380350059618</v>
      </c>
      <c r="O273" s="183">
        <f t="shared" ref="O273" si="85">IFERROR(M273-C273,"-")</f>
        <v>-0.42706039942944063</v>
      </c>
    </row>
    <row r="274" spans="2:15" x14ac:dyDescent="0.25">
      <c r="B274" s="112" t="s">
        <v>64</v>
      </c>
      <c r="C274" s="182">
        <v>8.1903225806451605</v>
      </c>
      <c r="D274" s="183">
        <v>0.29587910389894923</v>
      </c>
      <c r="E274" s="182">
        <v>7.5026661926768572</v>
      </c>
      <c r="F274" s="183">
        <f t="shared" si="82"/>
        <v>-0.68765638796830331</v>
      </c>
      <c r="G274" s="182">
        <v>8.155555555555555</v>
      </c>
      <c r="H274" s="183">
        <f t="shared" si="82"/>
        <v>0.65288936287869781</v>
      </c>
      <c r="I274" s="182">
        <v>7.2347826086956522</v>
      </c>
      <c r="J274" s="183">
        <f t="shared" si="82"/>
        <v>-0.92077294685990285</v>
      </c>
      <c r="K274" s="182">
        <v>7.538742023701003</v>
      </c>
      <c r="L274" s="183">
        <f t="shared" si="83"/>
        <v>0.30395941500535084</v>
      </c>
      <c r="M274" s="182">
        <v>7.6285875070343279</v>
      </c>
      <c r="N274" s="183">
        <f t="shared" si="84"/>
        <v>8.9845483333324871E-2</v>
      </c>
      <c r="O274" s="183">
        <f>IFERROR(M274-C274,"-")</f>
        <v>-0.56173507361083264</v>
      </c>
    </row>
    <row r="275" spans="2:15" x14ac:dyDescent="0.25">
      <c r="B275" s="112" t="s">
        <v>66</v>
      </c>
      <c r="C275" s="182">
        <v>7.8423496164715383</v>
      </c>
      <c r="D275" s="183">
        <v>-0.68853734646410647</v>
      </c>
      <c r="E275" s="182">
        <v>8.5890804597701145</v>
      </c>
      <c r="F275" s="183">
        <f t="shared" si="82"/>
        <v>0.7467308432985762</v>
      </c>
      <c r="G275" s="182">
        <v>9.6</v>
      </c>
      <c r="H275" s="183">
        <f t="shared" si="82"/>
        <v>1.0109195402298852</v>
      </c>
      <c r="I275" s="182">
        <v>8.7922437673130194</v>
      </c>
      <c r="J275" s="183">
        <f t="shared" si="82"/>
        <v>-0.80775623268698027</v>
      </c>
      <c r="K275" s="182">
        <v>8.7350050830227044</v>
      </c>
      <c r="L275" s="183">
        <f t="shared" si="83"/>
        <v>-5.7238684290314978E-2</v>
      </c>
      <c r="M275" s="182">
        <v>6.346367305751766</v>
      </c>
      <c r="N275" s="183">
        <f t="shared" si="84"/>
        <v>-2.3886377772709384</v>
      </c>
      <c r="O275" s="183">
        <f t="shared" ref="O275:O277" si="86">IFERROR(M275-C275,"-")</f>
        <v>-1.4959823107197723</v>
      </c>
    </row>
    <row r="276" spans="2:15" x14ac:dyDescent="0.25">
      <c r="B276" s="112" t="s">
        <v>68</v>
      </c>
      <c r="C276" s="182">
        <v>9.3837654058648532</v>
      </c>
      <c r="D276" s="183">
        <v>0.28337240836574651</v>
      </c>
      <c r="E276" s="182" t="s">
        <v>224</v>
      </c>
      <c r="F276" s="183" t="str">
        <f>IFERROR(E276-C276,"-")</f>
        <v>-</v>
      </c>
      <c r="G276" s="182">
        <v>6.7874999999999996</v>
      </c>
      <c r="H276" s="183" t="str">
        <f>IFERROR(G276-E276,"-")</f>
        <v>-</v>
      </c>
      <c r="I276" s="182">
        <v>7.5339805825242721</v>
      </c>
      <c r="J276" s="183">
        <f>IFERROR(I276-G276,"-")</f>
        <v>0.74648058252427241</v>
      </c>
      <c r="K276" s="182">
        <v>7.4826315789473687</v>
      </c>
      <c r="L276" s="183">
        <f>IFERROR(K276-I276,"-")</f>
        <v>-5.1349003576903307E-2</v>
      </c>
      <c r="M276" s="182">
        <v>9.0444115470022197</v>
      </c>
      <c r="N276" s="183">
        <f>IFERROR(M276-K276,"-")</f>
        <v>1.561779968054851</v>
      </c>
      <c r="O276" s="183">
        <f t="shared" si="86"/>
        <v>-0.33935385886263347</v>
      </c>
    </row>
    <row r="277" spans="2:15" x14ac:dyDescent="0.25">
      <c r="B277" s="112" t="s">
        <v>70</v>
      </c>
      <c r="C277" s="182">
        <v>8.1275510204081627</v>
      </c>
      <c r="D277" s="183">
        <v>-4.6387325044960512</v>
      </c>
      <c r="E277" s="182" t="s">
        <v>224</v>
      </c>
      <c r="F277" s="183" t="str">
        <f t="shared" ref="F277:J285" si="87">IFERROR(E277-C277,"-")</f>
        <v>-</v>
      </c>
      <c r="G277" s="182">
        <v>3.9473684210526314</v>
      </c>
      <c r="H277" s="183" t="str">
        <f t="shared" si="87"/>
        <v>-</v>
      </c>
      <c r="I277" s="182">
        <v>8.1943127962085303</v>
      </c>
      <c r="J277" s="183">
        <f t="shared" si="87"/>
        <v>4.2469443751558984</v>
      </c>
      <c r="K277" s="182">
        <v>7.3178571428571431</v>
      </c>
      <c r="L277" s="183">
        <f t="shared" ref="L277:L285" si="88">IFERROR(K277-I277,"-")</f>
        <v>-0.8764556533513872</v>
      </c>
      <c r="M277" s="182">
        <v>8.3803680981595097</v>
      </c>
      <c r="N277" s="183">
        <f t="shared" ref="N277" si="89">IFERROR(M277-K277,"-")</f>
        <v>1.0625109553023666</v>
      </c>
      <c r="O277" s="183">
        <f t="shared" si="86"/>
        <v>0.25281707775134699</v>
      </c>
    </row>
    <row r="278" spans="2:15" x14ac:dyDescent="0.25">
      <c r="B278" s="112" t="s">
        <v>72</v>
      </c>
      <c r="C278" s="182">
        <v>6.4932249322493227</v>
      </c>
      <c r="D278" s="183">
        <v>-1.4272488410163291</v>
      </c>
      <c r="E278" s="182" t="s">
        <v>224</v>
      </c>
      <c r="F278" s="183" t="str">
        <f t="shared" si="87"/>
        <v>-</v>
      </c>
      <c r="G278" s="182">
        <v>12.76923076923077</v>
      </c>
      <c r="H278" s="183" t="str">
        <f t="shared" si="87"/>
        <v>-</v>
      </c>
      <c r="I278" s="182">
        <v>6.7651006711409396</v>
      </c>
      <c r="J278" s="183">
        <f t="shared" si="87"/>
        <v>-6.0041300980898304</v>
      </c>
      <c r="K278" s="182">
        <v>6.7832167832167833</v>
      </c>
      <c r="L278" s="183">
        <f t="shared" si="88"/>
        <v>1.8116112075843738E-2</v>
      </c>
      <c r="M278" s="182"/>
      <c r="N278" s="183"/>
      <c r="O278" s="183"/>
    </row>
    <row r="279" spans="2:15" x14ac:dyDescent="0.25">
      <c r="B279" s="112" t="s">
        <v>74</v>
      </c>
      <c r="C279" s="182">
        <v>8.4854838709677427</v>
      </c>
      <c r="D279" s="183">
        <v>0.287406947890819</v>
      </c>
      <c r="E279" s="182" t="s">
        <v>224</v>
      </c>
      <c r="F279" s="183" t="str">
        <f t="shared" si="87"/>
        <v>-</v>
      </c>
      <c r="G279" s="182">
        <v>8.6</v>
      </c>
      <c r="H279" s="183" t="str">
        <f t="shared" si="87"/>
        <v>-</v>
      </c>
      <c r="I279" s="182">
        <v>9.1115702479338836</v>
      </c>
      <c r="J279" s="183">
        <f t="shared" si="87"/>
        <v>0.51157024793388395</v>
      </c>
      <c r="K279" s="182">
        <v>7.6214833759590794</v>
      </c>
      <c r="L279" s="183">
        <f t="shared" si="88"/>
        <v>-1.4900868719748042</v>
      </c>
      <c r="M279" s="182"/>
      <c r="N279" s="183"/>
      <c r="O279" s="183"/>
    </row>
    <row r="280" spans="2:15" x14ac:dyDescent="0.25">
      <c r="B280" s="112" t="s">
        <v>76</v>
      </c>
      <c r="C280" s="182">
        <v>7.9084194977843429</v>
      </c>
      <c r="D280" s="183">
        <v>-1.00027615438957</v>
      </c>
      <c r="E280" s="182">
        <v>4.2</v>
      </c>
      <c r="F280" s="183">
        <f t="shared" si="87"/>
        <v>-3.7084194977843428</v>
      </c>
      <c r="G280" s="182">
        <v>5.0606060606060606</v>
      </c>
      <c r="H280" s="183">
        <f t="shared" si="87"/>
        <v>0.86060606060606037</v>
      </c>
      <c r="I280" s="182">
        <v>7.5714285714285712</v>
      </c>
      <c r="J280" s="183">
        <f t="shared" si="87"/>
        <v>2.5108225108225106</v>
      </c>
      <c r="K280" s="182">
        <v>6.5065274151436032</v>
      </c>
      <c r="L280" s="183">
        <f t="shared" si="88"/>
        <v>-1.064901156284968</v>
      </c>
      <c r="M280" s="182"/>
      <c r="N280" s="183"/>
      <c r="O280" s="183"/>
    </row>
    <row r="281" spans="2:15" x14ac:dyDescent="0.25">
      <c r="B281" s="112" t="s">
        <v>78</v>
      </c>
      <c r="C281" s="182">
        <v>7.8191126279863479</v>
      </c>
      <c r="D281" s="183">
        <v>-0.64368229034396052</v>
      </c>
      <c r="E281" s="182">
        <v>6.875</v>
      </c>
      <c r="F281" s="183">
        <f t="shared" si="87"/>
        <v>-0.94411262798634787</v>
      </c>
      <c r="G281" s="182">
        <v>9.0925925925925934</v>
      </c>
      <c r="H281" s="183">
        <f t="shared" si="87"/>
        <v>2.2175925925925934</v>
      </c>
      <c r="I281" s="182">
        <v>7.0497382198952883</v>
      </c>
      <c r="J281" s="183">
        <f t="shared" si="87"/>
        <v>-2.0428543726973052</v>
      </c>
      <c r="K281" s="182">
        <v>7.5864661654135341</v>
      </c>
      <c r="L281" s="183">
        <f t="shared" si="88"/>
        <v>0.53672794551824587</v>
      </c>
      <c r="M281" s="182"/>
      <c r="N281" s="183"/>
      <c r="O281" s="183"/>
    </row>
    <row r="282" spans="2:15" x14ac:dyDescent="0.25">
      <c r="B282" s="112" t="s">
        <v>80</v>
      </c>
      <c r="C282" s="182">
        <v>5.918250950570342</v>
      </c>
      <c r="D282" s="183">
        <v>0.13589610139745822</v>
      </c>
      <c r="E282" s="182">
        <v>6.7536231884057969</v>
      </c>
      <c r="F282" s="183">
        <f t="shared" si="87"/>
        <v>0.83537223783545489</v>
      </c>
      <c r="G282" s="182">
        <v>3.383111111111111</v>
      </c>
      <c r="H282" s="183">
        <f t="shared" si="87"/>
        <v>-3.3705120772946859</v>
      </c>
      <c r="I282" s="182">
        <v>5.6079854809437384</v>
      </c>
      <c r="J282" s="183">
        <f t="shared" si="87"/>
        <v>2.2248743698326274</v>
      </c>
      <c r="K282" s="182">
        <v>5.0288944723618094</v>
      </c>
      <c r="L282" s="183">
        <f t="shared" si="88"/>
        <v>-0.57909100858192897</v>
      </c>
      <c r="M282" s="182"/>
      <c r="N282" s="183"/>
      <c r="O282" s="183"/>
    </row>
    <row r="283" spans="2:15" x14ac:dyDescent="0.25">
      <c r="B283" s="112" t="s">
        <v>82</v>
      </c>
      <c r="C283" s="182">
        <v>8.4100760456273758</v>
      </c>
      <c r="D283" s="183">
        <v>-0.5058019775061684</v>
      </c>
      <c r="E283" s="182">
        <v>6.1092715231788075</v>
      </c>
      <c r="F283" s="183">
        <f t="shared" si="87"/>
        <v>-2.3008045224485683</v>
      </c>
      <c r="G283" s="182">
        <v>8.5948434622467769</v>
      </c>
      <c r="H283" s="183">
        <f t="shared" si="87"/>
        <v>2.4855719390679694</v>
      </c>
      <c r="I283" s="182">
        <v>7.3335444374076424</v>
      </c>
      <c r="J283" s="183">
        <f t="shared" si="87"/>
        <v>-1.2612990248391345</v>
      </c>
      <c r="K283" s="182">
        <v>8.0071192473938471</v>
      </c>
      <c r="L283" s="183">
        <f t="shared" si="88"/>
        <v>0.67357480998620467</v>
      </c>
      <c r="M283" s="182"/>
      <c r="N283" s="183"/>
      <c r="O283" s="183"/>
    </row>
    <row r="284" spans="2:15" x14ac:dyDescent="0.25">
      <c r="B284" s="112" t="s">
        <v>84</v>
      </c>
      <c r="C284" s="182">
        <v>7.2893936970084789</v>
      </c>
      <c r="D284" s="183">
        <v>-0.23926757882260841</v>
      </c>
      <c r="E284" s="182">
        <v>10.245901639344263</v>
      </c>
      <c r="F284" s="183">
        <f t="shared" si="87"/>
        <v>2.9565079423357838</v>
      </c>
      <c r="G284" s="182">
        <v>10.549908144519289</v>
      </c>
      <c r="H284" s="183">
        <f t="shared" si="87"/>
        <v>0.30400650517502648</v>
      </c>
      <c r="I284" s="182">
        <v>7.992067553735926</v>
      </c>
      <c r="J284" s="183">
        <f t="shared" si="87"/>
        <v>-2.5578405907833632</v>
      </c>
      <c r="K284" s="182">
        <v>7.3671026379960098</v>
      </c>
      <c r="L284" s="183">
        <f t="shared" si="88"/>
        <v>-0.62496491573991619</v>
      </c>
      <c r="M284" s="182"/>
      <c r="N284" s="183"/>
      <c r="O284" s="183"/>
    </row>
    <row r="285" spans="2:15" ht="15.75" x14ac:dyDescent="0.25">
      <c r="B285" s="115" t="s">
        <v>26</v>
      </c>
      <c r="C285" s="184">
        <v>7.7773307826478364</v>
      </c>
      <c r="D285" s="185">
        <v>-0.25735897363864435</v>
      </c>
      <c r="E285" s="184">
        <v>7.9687523360992749</v>
      </c>
      <c r="F285" s="185">
        <f t="shared" si="87"/>
        <v>0.19142155345143852</v>
      </c>
      <c r="G285" s="184">
        <v>8.0300091491308319</v>
      </c>
      <c r="H285" s="185">
        <f t="shared" si="87"/>
        <v>6.1256813031556945E-2</v>
      </c>
      <c r="I285" s="184">
        <v>7.5025120527784823</v>
      </c>
      <c r="J285" s="185">
        <f t="shared" si="87"/>
        <v>-0.52749709635234954</v>
      </c>
      <c r="K285" s="184">
        <v>7.3068531577511981</v>
      </c>
      <c r="L285" s="185">
        <f t="shared" si="88"/>
        <v>-0.19565889502728417</v>
      </c>
      <c r="M285" s="184">
        <v>7.3907143401692457</v>
      </c>
      <c r="N285" s="185">
        <v>-0.12096101689264493</v>
      </c>
      <c r="O285" s="185">
        <v>-0.81489528950304635</v>
      </c>
    </row>
    <row r="286" spans="2:15" ht="6" customHeight="1" x14ac:dyDescent="0.25"/>
    <row r="287" spans="2:15" x14ac:dyDescent="0.25">
      <c r="B287" s="103" t="s">
        <v>30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5AC05-0C75-46BA-BBD1-4E03F9D51DDD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  <col min="15" max="15" width="11.140625" style="187" customWidth="1"/>
  </cols>
  <sheetData>
    <row r="4" spans="1:16" ht="48.75" customHeight="1" thickBot="1" x14ac:dyDescent="0.3">
      <c r="B4" s="265" t="s">
        <v>282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57</v>
      </c>
    </row>
    <row r="5" spans="1:16" ht="10.5" customHeight="1" thickBot="1" x14ac:dyDescent="0.3">
      <c r="B5" s="104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7"/>
      <c r="N5" s="37"/>
      <c r="P5" s="1" t="s">
        <v>58</v>
      </c>
    </row>
    <row r="6" spans="1:16" ht="22.5" thickTop="1" thickBot="1" x14ac:dyDescent="0.3">
      <c r="B6" s="106" t="s">
        <v>26</v>
      </c>
      <c r="C6" s="299" t="s">
        <v>123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1"/>
    </row>
    <row r="7" spans="1:16" ht="22.5" thickTop="1" thickBot="1" x14ac:dyDescent="0.3">
      <c r="B7" s="107"/>
      <c r="C7" s="290">
        <v>2019</v>
      </c>
      <c r="D7" s="291"/>
      <c r="E7" s="292" t="s">
        <v>274</v>
      </c>
      <c r="F7" s="291"/>
      <c r="G7" s="292" t="s">
        <v>275</v>
      </c>
      <c r="H7" s="291"/>
      <c r="I7" s="292" t="s">
        <v>276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60</v>
      </c>
      <c r="D8" s="110" t="str">
        <f>CONCATENATE("def ",RIGHT(C7,2),"/",RIGHT(C7-1,2))</f>
        <v>def 19/18</v>
      </c>
      <c r="E8" s="111" t="s">
        <v>60</v>
      </c>
      <c r="F8" s="110" t="str">
        <f>CONCATENATE("def ",RIGHT(E7,2),"/",RIGHT(C7,2))</f>
        <v>def 20/19</v>
      </c>
      <c r="G8" s="111" t="s">
        <v>60</v>
      </c>
      <c r="H8" s="110" t="str">
        <f>CONCATENATE("def ",RIGHT(G7,2),"/",RIGHT(E7,2))</f>
        <v>def 21/20</v>
      </c>
      <c r="I8" s="111" t="s">
        <v>60</v>
      </c>
      <c r="J8" s="110" t="str">
        <f>CONCATENATE("def ",RIGHT(I7,2),"/",RIGHT(G7,2))</f>
        <v>def 22/21</v>
      </c>
      <c r="K8" s="111" t="s">
        <v>60</v>
      </c>
      <c r="L8" s="110" t="str">
        <f>CONCATENATE("def ",RIGHT(K7,2),"/",RIGHT(I7,2))</f>
        <v>def 23/22</v>
      </c>
      <c r="M8" s="111" t="s">
        <v>60</v>
      </c>
      <c r="N8" s="110" t="str">
        <f>CONCATENATE("def ",RIGHT(M7,2),"/",RIGHT(K7,2))</f>
        <v>def 24/23</v>
      </c>
      <c r="O8" s="110" t="str">
        <f>CONCATENATE("def ",RIGHT(M7,2),"/",RIGHT(C7,2))</f>
        <v>def 24/19</v>
      </c>
    </row>
    <row r="9" spans="1:16" x14ac:dyDescent="0.25">
      <c r="A9" s="1" t="s">
        <v>61</v>
      </c>
      <c r="B9" s="112" t="s">
        <v>62</v>
      </c>
      <c r="C9" s="182">
        <v>8.4391259025923144</v>
      </c>
      <c r="D9" s="183">
        <v>-5.9962589926898957E-2</v>
      </c>
      <c r="E9" s="182">
        <v>8.3584141926140472</v>
      </c>
      <c r="F9" s="183">
        <f t="shared" ref="F9:J21" si="0">IFERROR(E9-C9,"-")</f>
        <v>-8.0711709978267265E-2</v>
      </c>
      <c r="G9" s="182">
        <v>6.4821499143722834</v>
      </c>
      <c r="H9" s="183">
        <f t="shared" si="0"/>
        <v>-1.8762642782417638</v>
      </c>
      <c r="I9" s="182">
        <v>7.8675924721608022</v>
      </c>
      <c r="J9" s="183">
        <f t="shared" si="0"/>
        <v>1.3854425577885188</v>
      </c>
      <c r="K9" s="182">
        <v>7.9193492929900717</v>
      </c>
      <c r="L9" s="183">
        <f t="shared" ref="L9:L21" si="1">IFERROR(K9-I9,"-")</f>
        <v>5.1756820829269579E-2</v>
      </c>
      <c r="M9" s="182">
        <v>7.7202650323008113</v>
      </c>
      <c r="N9" s="183">
        <f t="shared" ref="N9:N13" si="2">IFERROR(M9-K9,"-")</f>
        <v>-0.19908426068926044</v>
      </c>
      <c r="O9" s="183">
        <f>IFERROR(M9-C9,"-")</f>
        <v>-0.71886087029150314</v>
      </c>
    </row>
    <row r="10" spans="1:16" x14ac:dyDescent="0.25">
      <c r="A10" s="1" t="s">
        <v>63</v>
      </c>
      <c r="B10" s="112" t="s">
        <v>64</v>
      </c>
      <c r="C10" s="182">
        <v>7.8240038206453502</v>
      </c>
      <c r="D10" s="183">
        <v>-4.7672353798990486E-2</v>
      </c>
      <c r="E10" s="182">
        <v>7.5206875631951462</v>
      </c>
      <c r="F10" s="183">
        <f t="shared" si="0"/>
        <v>-0.30331625745020396</v>
      </c>
      <c r="G10" s="182">
        <v>5.3613997002119191</v>
      </c>
      <c r="H10" s="183">
        <f t="shared" si="0"/>
        <v>-2.1592878629832271</v>
      </c>
      <c r="I10" s="182">
        <v>6.9710077389092184</v>
      </c>
      <c r="J10" s="183">
        <f t="shared" si="0"/>
        <v>1.6096080386972993</v>
      </c>
      <c r="K10" s="182">
        <v>7.327375365571652</v>
      </c>
      <c r="L10" s="183">
        <f t="shared" si="1"/>
        <v>0.3563676266624336</v>
      </c>
      <c r="M10" s="182">
        <v>7.2083939787951126</v>
      </c>
      <c r="N10" s="183">
        <f t="shared" si="2"/>
        <v>-0.11898138677653947</v>
      </c>
      <c r="O10" s="183">
        <f>IFERROR(M10-C10,"-")</f>
        <v>-0.61560984185023759</v>
      </c>
    </row>
    <row r="11" spans="1:16" x14ac:dyDescent="0.25">
      <c r="A11" s="1" t="s">
        <v>65</v>
      </c>
      <c r="B11" s="112" t="s">
        <v>66</v>
      </c>
      <c r="C11" s="182">
        <v>7.2115145221524903</v>
      </c>
      <c r="D11" s="183">
        <v>0.10031589881540626</v>
      </c>
      <c r="E11" s="182">
        <v>8.5986659736659732</v>
      </c>
      <c r="F11" s="183">
        <f t="shared" si="0"/>
        <v>1.3871514515134828</v>
      </c>
      <c r="G11" s="182">
        <v>4.9198430493273539</v>
      </c>
      <c r="H11" s="183">
        <f t="shared" si="0"/>
        <v>-3.6788229243386192</v>
      </c>
      <c r="I11" s="182">
        <v>7.5340370483881314</v>
      </c>
      <c r="J11" s="183">
        <f t="shared" si="0"/>
        <v>2.6141939990607774</v>
      </c>
      <c r="K11" s="182">
        <v>7.125946545716455</v>
      </c>
      <c r="L11" s="183">
        <f t="shared" si="1"/>
        <v>-0.40809050267167635</v>
      </c>
      <c r="M11" s="182">
        <v>6.8141729239968853</v>
      </c>
      <c r="N11" s="183">
        <f t="shared" si="2"/>
        <v>-0.31177362171956968</v>
      </c>
      <c r="O11" s="183">
        <f t="shared" ref="O11" si="3">IFERROR(M11-C11,"-")</f>
        <v>-0.39734159815560499</v>
      </c>
    </row>
    <row r="12" spans="1:16" x14ac:dyDescent="0.25">
      <c r="A12" s="1" t="s">
        <v>67</v>
      </c>
      <c r="B12" s="112" t="s">
        <v>68</v>
      </c>
      <c r="C12" s="182">
        <v>6.7539957361586662</v>
      </c>
      <c r="D12" s="183">
        <v>-0.49015256143103603</v>
      </c>
      <c r="E12" s="182" t="s">
        <v>224</v>
      </c>
      <c r="F12" s="183" t="str">
        <f t="shared" si="0"/>
        <v>-</v>
      </c>
      <c r="G12" s="182">
        <v>4.7232504955023629</v>
      </c>
      <c r="H12" s="183" t="str">
        <f t="shared" si="0"/>
        <v>-</v>
      </c>
      <c r="I12" s="182">
        <v>6.7202182570716973</v>
      </c>
      <c r="J12" s="183">
        <f t="shared" si="0"/>
        <v>1.9969677615693344</v>
      </c>
      <c r="K12" s="182">
        <v>6.6100999254287842</v>
      </c>
      <c r="L12" s="183">
        <f t="shared" si="1"/>
        <v>-0.11011833164291307</v>
      </c>
      <c r="M12" s="182">
        <v>6.8861707753128698</v>
      </c>
      <c r="N12" s="183">
        <f t="shared" si="2"/>
        <v>0.27607084988408559</v>
      </c>
      <c r="O12" s="183">
        <f>IFERROR(M12-C12,"-")</f>
        <v>0.13217503915420359</v>
      </c>
    </row>
    <row r="13" spans="1:16" x14ac:dyDescent="0.25">
      <c r="A13" s="1" t="s">
        <v>69</v>
      </c>
      <c r="B13" s="112" t="s">
        <v>70</v>
      </c>
      <c r="C13" s="182">
        <v>6.6788553582945793</v>
      </c>
      <c r="D13" s="183">
        <v>-0.55405278156042659</v>
      </c>
      <c r="E13" s="182" t="s">
        <v>224</v>
      </c>
      <c r="F13" s="183" t="str">
        <f t="shared" si="0"/>
        <v>-</v>
      </c>
      <c r="G13" s="182">
        <v>4.458180606464512</v>
      </c>
      <c r="H13" s="183" t="str">
        <f t="shared" si="0"/>
        <v>-</v>
      </c>
      <c r="I13" s="182">
        <v>6.827112159401012</v>
      </c>
      <c r="J13" s="183">
        <f t="shared" si="0"/>
        <v>2.3689315529365</v>
      </c>
      <c r="K13" s="182">
        <v>6.9096158323632126</v>
      </c>
      <c r="L13" s="183">
        <f t="shared" si="1"/>
        <v>8.2503672962200625E-2</v>
      </c>
      <c r="M13" s="182">
        <v>6.7384641095313844</v>
      </c>
      <c r="N13" s="183">
        <f t="shared" si="2"/>
        <v>-0.17115172283182822</v>
      </c>
      <c r="O13" s="183">
        <f>IFERROR(M13-C13,"-")</f>
        <v>5.9608751236805091E-2</v>
      </c>
    </row>
    <row r="14" spans="1:16" x14ac:dyDescent="0.25">
      <c r="A14" s="1" t="s">
        <v>71</v>
      </c>
      <c r="B14" s="112" t="s">
        <v>72</v>
      </c>
      <c r="C14" s="182">
        <v>7.0132457341722736</v>
      </c>
      <c r="D14" s="183">
        <v>0.19709295639449564</v>
      </c>
      <c r="E14" s="182" t="s">
        <v>224</v>
      </c>
      <c r="F14" s="183" t="str">
        <f t="shared" si="0"/>
        <v>-</v>
      </c>
      <c r="G14" s="182">
        <v>5.1354900166233959</v>
      </c>
      <c r="H14" s="183" t="str">
        <f t="shared" si="0"/>
        <v>-</v>
      </c>
      <c r="I14" s="182">
        <v>7.103049196835622</v>
      </c>
      <c r="J14" s="183">
        <f t="shared" si="0"/>
        <v>1.9675591802122261</v>
      </c>
      <c r="K14" s="182">
        <v>6.7967333968859229</v>
      </c>
      <c r="L14" s="183">
        <f t="shared" si="1"/>
        <v>-0.30631579994969904</v>
      </c>
      <c r="M14" s="182"/>
      <c r="N14" s="183"/>
      <c r="O14" s="183"/>
    </row>
    <row r="15" spans="1:16" x14ac:dyDescent="0.25">
      <c r="A15" s="1" t="s">
        <v>73</v>
      </c>
      <c r="B15" s="112" t="s">
        <v>74</v>
      </c>
      <c r="C15" s="182">
        <v>7.5966545734741713</v>
      </c>
      <c r="D15" s="183">
        <v>-4.1390654380276004E-2</v>
      </c>
      <c r="E15" s="182" t="s">
        <v>224</v>
      </c>
      <c r="F15" s="183" t="str">
        <f t="shared" si="0"/>
        <v>-</v>
      </c>
      <c r="G15" s="182">
        <v>5.8762640210740988</v>
      </c>
      <c r="H15" s="183" t="str">
        <f t="shared" si="0"/>
        <v>-</v>
      </c>
      <c r="I15" s="182">
        <v>7.1580594869057226</v>
      </c>
      <c r="J15" s="183">
        <f t="shared" si="0"/>
        <v>1.2817954658316237</v>
      </c>
      <c r="K15" s="182">
        <v>7.3515560678412646</v>
      </c>
      <c r="L15" s="183">
        <f t="shared" si="1"/>
        <v>0.19349658093554201</v>
      </c>
      <c r="M15" s="182"/>
      <c r="N15" s="183"/>
      <c r="O15" s="183"/>
    </row>
    <row r="16" spans="1:16" x14ac:dyDescent="0.25">
      <c r="A16" s="1" t="s">
        <v>75</v>
      </c>
      <c r="B16" s="112" t="s">
        <v>76</v>
      </c>
      <c r="C16" s="182">
        <v>7.7168808475008195</v>
      </c>
      <c r="D16" s="183">
        <v>-3.7806535314610201E-2</v>
      </c>
      <c r="E16" s="182">
        <v>5.4009281181930104</v>
      </c>
      <c r="F16" s="183">
        <f t="shared" si="0"/>
        <v>-2.315952729307809</v>
      </c>
      <c r="G16" s="182">
        <v>6.7355987274081093</v>
      </c>
      <c r="H16" s="183">
        <f t="shared" si="0"/>
        <v>1.3346706092150988</v>
      </c>
      <c r="I16" s="182">
        <v>7.5394597811433499</v>
      </c>
      <c r="J16" s="183">
        <f t="shared" si="0"/>
        <v>0.80386105373524064</v>
      </c>
      <c r="K16" s="182">
        <v>7.6174015116125862</v>
      </c>
      <c r="L16" s="183">
        <f t="shared" si="1"/>
        <v>7.7941730469236248E-2</v>
      </c>
      <c r="M16" s="182"/>
      <c r="N16" s="183"/>
      <c r="O16" s="183"/>
    </row>
    <row r="17" spans="1:16" x14ac:dyDescent="0.25">
      <c r="A17" s="1" t="s">
        <v>77</v>
      </c>
      <c r="B17" s="112" t="s">
        <v>78</v>
      </c>
      <c r="C17" s="182">
        <v>7.7557068277203403</v>
      </c>
      <c r="D17" s="183">
        <v>0.17760180652933411</v>
      </c>
      <c r="E17" s="182">
        <v>4.7376679810090927</v>
      </c>
      <c r="F17" s="183">
        <f t="shared" si="0"/>
        <v>-3.0180388467112476</v>
      </c>
      <c r="G17" s="182">
        <v>7.2308130266454107</v>
      </c>
      <c r="H17" s="183">
        <f t="shared" si="0"/>
        <v>2.493145045636318</v>
      </c>
      <c r="I17" s="182">
        <v>7.2205562876170806</v>
      </c>
      <c r="J17" s="183">
        <f t="shared" si="0"/>
        <v>-1.0256739028330131E-2</v>
      </c>
      <c r="K17" s="182">
        <v>7.2048057386634614</v>
      </c>
      <c r="L17" s="183">
        <f t="shared" si="1"/>
        <v>-1.5750548953619159E-2</v>
      </c>
      <c r="M17" s="182"/>
      <c r="N17" s="183"/>
      <c r="O17" s="183"/>
    </row>
    <row r="18" spans="1:16" x14ac:dyDescent="0.25">
      <c r="A18" s="1" t="s">
        <v>79</v>
      </c>
      <c r="B18" s="112" t="s">
        <v>80</v>
      </c>
      <c r="C18" s="182">
        <v>7.3055867189371115</v>
      </c>
      <c r="D18" s="183">
        <v>7.9517410251213505E-2</v>
      </c>
      <c r="E18" s="182">
        <v>4.6237507545777721</v>
      </c>
      <c r="F18" s="183">
        <f t="shared" si="0"/>
        <v>-2.6818359643593395</v>
      </c>
      <c r="G18" s="182">
        <v>6.852862524082008</v>
      </c>
      <c r="H18" s="183">
        <f t="shared" si="0"/>
        <v>2.229111769504236</v>
      </c>
      <c r="I18" s="182">
        <v>7.0641728353204876</v>
      </c>
      <c r="J18" s="183">
        <f t="shared" si="0"/>
        <v>0.21131031123847954</v>
      </c>
      <c r="K18" s="182">
        <v>7.0118722097404369</v>
      </c>
      <c r="L18" s="183">
        <f t="shared" si="1"/>
        <v>-5.2300625580050664E-2</v>
      </c>
      <c r="M18" s="182"/>
      <c r="N18" s="183"/>
      <c r="O18" s="183"/>
    </row>
    <row r="19" spans="1:16" x14ac:dyDescent="0.25">
      <c r="A19" s="1" t="s">
        <v>81</v>
      </c>
      <c r="B19" s="112" t="s">
        <v>82</v>
      </c>
      <c r="C19" s="182">
        <v>7.5315155703237568</v>
      </c>
      <c r="D19" s="183">
        <v>9.0742562477712951E-2</v>
      </c>
      <c r="E19" s="182">
        <v>7.0349666024117994</v>
      </c>
      <c r="F19" s="183">
        <f t="shared" si="0"/>
        <v>-0.49654896791195746</v>
      </c>
      <c r="G19" s="182">
        <v>7.5835991820040896</v>
      </c>
      <c r="H19" s="183">
        <f t="shared" si="0"/>
        <v>0.54863257959229017</v>
      </c>
      <c r="I19" s="182">
        <v>7.3048140088825431</v>
      </c>
      <c r="J19" s="183">
        <f t="shared" si="0"/>
        <v>-0.27878517312154649</v>
      </c>
      <c r="K19" s="182">
        <v>7.4515604133442244</v>
      </c>
      <c r="L19" s="183">
        <f t="shared" si="1"/>
        <v>0.1467464044616813</v>
      </c>
      <c r="M19" s="182"/>
      <c r="N19" s="183"/>
      <c r="O19" s="183"/>
    </row>
    <row r="20" spans="1:16" x14ac:dyDescent="0.25">
      <c r="A20" s="1" t="s">
        <v>83</v>
      </c>
      <c r="B20" s="112" t="s">
        <v>84</v>
      </c>
      <c r="C20" s="182">
        <v>7.6105102871914729</v>
      </c>
      <c r="D20" s="183">
        <v>0.42879364546062781</v>
      </c>
      <c r="E20" s="182">
        <v>7.0923387678545664</v>
      </c>
      <c r="F20" s="183">
        <f t="shared" si="0"/>
        <v>-0.51817151933690653</v>
      </c>
      <c r="G20" s="182">
        <v>7.2716303604914039</v>
      </c>
      <c r="H20" s="183">
        <f t="shared" si="0"/>
        <v>0.17929159263683747</v>
      </c>
      <c r="I20" s="182">
        <v>7.2045591816853385</v>
      </c>
      <c r="J20" s="183">
        <f t="shared" si="0"/>
        <v>-6.707117880606539E-2</v>
      </c>
      <c r="K20" s="182">
        <v>7.1449588922544356</v>
      </c>
      <c r="L20" s="183">
        <f t="shared" si="1"/>
        <v>-5.9600289430902897E-2</v>
      </c>
      <c r="M20" s="182"/>
      <c r="N20" s="183"/>
      <c r="O20" s="183"/>
    </row>
    <row r="21" spans="1:16" ht="15.75" x14ac:dyDescent="0.25">
      <c r="A21" s="1" t="s">
        <v>0</v>
      </c>
      <c r="B21" s="115" t="s">
        <v>26</v>
      </c>
      <c r="C21" s="184">
        <v>7.4350901875799549</v>
      </c>
      <c r="D21" s="185">
        <v>-1.6775117483494917E-2</v>
      </c>
      <c r="E21" s="184">
        <v>7.1048165891222386</v>
      </c>
      <c r="F21" s="185">
        <f t="shared" si="0"/>
        <v>-0.33027359845771631</v>
      </c>
      <c r="G21" s="184">
        <v>6.5418610854156141</v>
      </c>
      <c r="H21" s="185">
        <f t="shared" si="0"/>
        <v>-0.5629555037066245</v>
      </c>
      <c r="I21" s="184">
        <v>7.1895473603752658</v>
      </c>
      <c r="J21" s="185">
        <f t="shared" si="0"/>
        <v>0.6476862749596517</v>
      </c>
      <c r="K21" s="184">
        <v>7.1971014630901768</v>
      </c>
      <c r="L21" s="185">
        <f t="shared" si="1"/>
        <v>7.5541027149110818E-3</v>
      </c>
      <c r="M21" s="184">
        <v>7.0597279797269321</v>
      </c>
      <c r="N21" s="185">
        <v>-9.4409058213215324E-2</v>
      </c>
      <c r="O21" s="185">
        <v>-0.27926630178738066</v>
      </c>
    </row>
    <row r="22" spans="1:16" ht="6" customHeight="1" x14ac:dyDescent="0.25"/>
    <row r="23" spans="1:16" x14ac:dyDescent="0.25">
      <c r="B23" s="103" t="s">
        <v>30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</row>
    <row r="24" spans="1:16" x14ac:dyDescent="0.25">
      <c r="N24" s="189"/>
    </row>
    <row r="26" spans="1:16" ht="48.75" customHeight="1" thickBot="1" x14ac:dyDescent="0.3">
      <c r="B26" s="265" t="s">
        <v>294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85</v>
      </c>
    </row>
    <row r="27" spans="1:16" ht="10.5" customHeight="1" thickBot="1" x14ac:dyDescent="0.3">
      <c r="B27" s="104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7"/>
      <c r="N27" s="37"/>
      <c r="P27" s="1" t="s">
        <v>86</v>
      </c>
    </row>
    <row r="28" spans="1:16" ht="22.5" thickTop="1" thickBot="1" x14ac:dyDescent="0.3">
      <c r="B28" s="119" t="s">
        <v>87</v>
      </c>
      <c r="C28" s="299" t="s">
        <v>128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1"/>
    </row>
    <row r="29" spans="1:16" ht="22.5" thickTop="1" thickBot="1" x14ac:dyDescent="0.3">
      <c r="B29" s="107"/>
      <c r="C29" s="290">
        <v>2019</v>
      </c>
      <c r="D29" s="291"/>
      <c r="E29" s="292" t="s">
        <v>274</v>
      </c>
      <c r="F29" s="291"/>
      <c r="G29" s="292" t="s">
        <v>275</v>
      </c>
      <c r="H29" s="291"/>
      <c r="I29" s="292" t="s">
        <v>276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60</v>
      </c>
      <c r="D30" s="110" t="str">
        <f>CONCATENATE("def ",RIGHT(C29,2),"/",RIGHT(C29-1,2))</f>
        <v>def 19/18</v>
      </c>
      <c r="E30" s="111" t="s">
        <v>60</v>
      </c>
      <c r="F30" s="110" t="str">
        <f>CONCATENATE("def ",RIGHT(E29,2),"/",RIGHT(C29,2))</f>
        <v>def 20/19</v>
      </c>
      <c r="G30" s="111" t="s">
        <v>60</v>
      </c>
      <c r="H30" s="110" t="str">
        <f>CONCATENATE("def ",RIGHT(G29,2),"/",RIGHT(E29,2))</f>
        <v>def 21/20</v>
      </c>
      <c r="I30" s="111" t="s">
        <v>60</v>
      </c>
      <c r="J30" s="110" t="str">
        <f>CONCATENATE("def ",RIGHT(I29,2),"/",RIGHT(G29,2))</f>
        <v>def 22/21</v>
      </c>
      <c r="K30" s="111" t="s">
        <v>60</v>
      </c>
      <c r="L30" s="110" t="str">
        <f>CONCATENATE("def ",RIGHT(K29,2),"/",RIGHT(I29,2))</f>
        <v>def 23/22</v>
      </c>
      <c r="M30" s="111" t="s">
        <v>60</v>
      </c>
      <c r="N30" s="110" t="str">
        <f>CONCATENATE("def ",RIGHT(M29,2),"/",RIGHT(K29,2))</f>
        <v>def 24/23</v>
      </c>
      <c r="O30" s="110" t="str">
        <f>CONCATENATE("def ",RIGHT(M29,2),"/",RIGHT(C29,2))</f>
        <v>def 24/19</v>
      </c>
    </row>
    <row r="31" spans="1:16" x14ac:dyDescent="0.25">
      <c r="B31" s="112" t="s">
        <v>62</v>
      </c>
      <c r="C31" s="182">
        <v>8.2503806788612408</v>
      </c>
      <c r="D31" s="183">
        <v>-3.933075448378176E-2</v>
      </c>
      <c r="E31" s="182">
        <v>8.1352858258738188</v>
      </c>
      <c r="F31" s="183">
        <f t="shared" ref="F31:J43" si="4">IFERROR(E31-C31,"-")</f>
        <v>-0.11509485298742206</v>
      </c>
      <c r="G31" s="182">
        <v>6.2849942158320937</v>
      </c>
      <c r="H31" s="183">
        <f t="shared" si="4"/>
        <v>-1.850291610041725</v>
      </c>
      <c r="I31" s="182">
        <v>7.5182646018212402</v>
      </c>
      <c r="J31" s="183">
        <f t="shared" si="4"/>
        <v>1.2332703859891465</v>
      </c>
      <c r="K31" s="182">
        <v>7.6644705070714041</v>
      </c>
      <c r="L31" s="183">
        <f t="shared" ref="L31:L43" si="5">IFERROR(K31-I31,"-")</f>
        <v>0.14620590525016386</v>
      </c>
      <c r="M31" s="182">
        <v>7.5580568527588392</v>
      </c>
      <c r="N31" s="183">
        <f>IFERROR(M31-K31,"-")</f>
        <v>-0.10641365431256489</v>
      </c>
      <c r="O31" s="183">
        <f>IFERROR(M31-C31,"-")</f>
        <v>-0.69232382610240162</v>
      </c>
    </row>
    <row r="32" spans="1:16" x14ac:dyDescent="0.25">
      <c r="B32" s="112" t="s">
        <v>64</v>
      </c>
      <c r="C32" s="182">
        <v>7.672650329691959</v>
      </c>
      <c r="D32" s="183">
        <v>3.109528491110769E-2</v>
      </c>
      <c r="E32" s="182">
        <v>7.2228318980165271</v>
      </c>
      <c r="F32" s="183">
        <f t="shared" si="4"/>
        <v>-0.4498184316754319</v>
      </c>
      <c r="G32" s="182">
        <v>5.3968468468468469</v>
      </c>
      <c r="H32" s="183">
        <f t="shared" si="4"/>
        <v>-1.8259850511696802</v>
      </c>
      <c r="I32" s="182">
        <v>6.7363253239954597</v>
      </c>
      <c r="J32" s="183">
        <f t="shared" si="4"/>
        <v>1.3394784771486128</v>
      </c>
      <c r="K32" s="182">
        <v>7.1058170367915148</v>
      </c>
      <c r="L32" s="183">
        <f t="shared" si="5"/>
        <v>0.36949171279605508</v>
      </c>
      <c r="M32" s="182">
        <v>7.03976485746497</v>
      </c>
      <c r="N32" s="183">
        <f t="shared" ref="N32:N35" si="6">IFERROR(M32-K32,"-")</f>
        <v>-6.6052179326544724E-2</v>
      </c>
      <c r="O32" s="183">
        <f t="shared" ref="O32:O35" si="7">IFERROR(M32-C32,"-")</f>
        <v>-0.63288547222698899</v>
      </c>
    </row>
    <row r="33" spans="2:16" x14ac:dyDescent="0.25">
      <c r="B33" s="112" t="s">
        <v>66</v>
      </c>
      <c r="C33" s="182">
        <v>7.2298782669473542</v>
      </c>
      <c r="D33" s="183">
        <v>0.22818526956459007</v>
      </c>
      <c r="E33" s="182">
        <v>8.0325955060881213</v>
      </c>
      <c r="F33" s="183">
        <f t="shared" si="4"/>
        <v>0.80271723914076709</v>
      </c>
      <c r="G33" s="182">
        <v>5.088915771964313</v>
      </c>
      <c r="H33" s="183">
        <f t="shared" si="4"/>
        <v>-2.9436797341238083</v>
      </c>
      <c r="I33" s="182">
        <v>7.340603850050659</v>
      </c>
      <c r="J33" s="183">
        <f t="shared" si="4"/>
        <v>2.251688078086346</v>
      </c>
      <c r="K33" s="182">
        <v>7.0855993964299477</v>
      </c>
      <c r="L33" s="183">
        <f t="shared" si="5"/>
        <v>-0.25500445362071122</v>
      </c>
      <c r="M33" s="182">
        <v>6.7417069787419814</v>
      </c>
      <c r="N33" s="183">
        <f t="shared" si="6"/>
        <v>-0.3438924176879663</v>
      </c>
      <c r="O33" s="183">
        <f t="shared" si="7"/>
        <v>-0.48817128820537281</v>
      </c>
    </row>
    <row r="34" spans="2:16" x14ac:dyDescent="0.25">
      <c r="B34" s="112" t="s">
        <v>68</v>
      </c>
      <c r="C34" s="182">
        <v>6.8932736431701338</v>
      </c>
      <c r="D34" s="183">
        <v>-0.14022768568331934</v>
      </c>
      <c r="E34" s="182" t="s">
        <v>224</v>
      </c>
      <c r="F34" s="183" t="str">
        <f t="shared" si="4"/>
        <v>-</v>
      </c>
      <c r="G34" s="182">
        <v>4.8453511180855235</v>
      </c>
      <c r="H34" s="183" t="str">
        <f t="shared" si="4"/>
        <v>-</v>
      </c>
      <c r="I34" s="182">
        <v>6.6255954316084074</v>
      </c>
      <c r="J34" s="183">
        <f t="shared" si="4"/>
        <v>1.7802443135228838</v>
      </c>
      <c r="K34" s="182">
        <v>6.5495900152383717</v>
      </c>
      <c r="L34" s="183">
        <f t="shared" si="5"/>
        <v>-7.6005416370035661E-2</v>
      </c>
      <c r="M34" s="182">
        <v>6.8085421647177435</v>
      </c>
      <c r="N34" s="183">
        <f t="shared" si="6"/>
        <v>0.25895214947937184</v>
      </c>
      <c r="O34" s="183">
        <f t="shared" si="7"/>
        <v>-8.4731478452390263E-2</v>
      </c>
    </row>
    <row r="35" spans="2:16" x14ac:dyDescent="0.25">
      <c r="B35" s="112" t="s">
        <v>70</v>
      </c>
      <c r="C35" s="182">
        <v>6.8085046391343811</v>
      </c>
      <c r="D35" s="183">
        <v>-0.26919883812966194</v>
      </c>
      <c r="E35" s="182" t="s">
        <v>224</v>
      </c>
      <c r="F35" s="183" t="str">
        <f t="shared" si="4"/>
        <v>-</v>
      </c>
      <c r="G35" s="182">
        <v>4.6480726575145379</v>
      </c>
      <c r="H35" s="183" t="str">
        <f t="shared" si="4"/>
        <v>-</v>
      </c>
      <c r="I35" s="182">
        <v>6.7026465511730491</v>
      </c>
      <c r="J35" s="183">
        <f t="shared" si="4"/>
        <v>2.0545738936585112</v>
      </c>
      <c r="K35" s="182">
        <v>6.924320405944183</v>
      </c>
      <c r="L35" s="183">
        <f t="shared" si="5"/>
        <v>0.22167385477113388</v>
      </c>
      <c r="M35" s="182">
        <v>6.7435530409757645</v>
      </c>
      <c r="N35" s="183">
        <f t="shared" si="6"/>
        <v>-0.1807673649684185</v>
      </c>
      <c r="O35" s="183">
        <f t="shared" si="7"/>
        <v>-6.4951598158616619E-2</v>
      </c>
    </row>
    <row r="36" spans="2:16" x14ac:dyDescent="0.25">
      <c r="B36" s="112" t="s">
        <v>72</v>
      </c>
      <c r="C36" s="182">
        <v>7.0524334074709722</v>
      </c>
      <c r="D36" s="183">
        <v>0.18404654682498478</v>
      </c>
      <c r="E36" s="182" t="s">
        <v>224</v>
      </c>
      <c r="F36" s="183" t="str">
        <f t="shared" si="4"/>
        <v>-</v>
      </c>
      <c r="G36" s="182">
        <v>5.0071353713737823</v>
      </c>
      <c r="H36" s="183" t="str">
        <f t="shared" si="4"/>
        <v>-</v>
      </c>
      <c r="I36" s="182">
        <v>7.0056785596006428</v>
      </c>
      <c r="J36" s="183">
        <f t="shared" si="4"/>
        <v>1.9985431882268605</v>
      </c>
      <c r="K36" s="182">
        <v>6.859391485803159</v>
      </c>
      <c r="L36" s="183">
        <f t="shared" si="5"/>
        <v>-0.14628707379748374</v>
      </c>
      <c r="M36" s="182"/>
      <c r="N36" s="183"/>
      <c r="O36" s="183"/>
    </row>
    <row r="37" spans="2:16" x14ac:dyDescent="0.25">
      <c r="B37" s="112" t="s">
        <v>74</v>
      </c>
      <c r="C37" s="182">
        <v>7.4854602157788266</v>
      </c>
      <c r="D37" s="183">
        <v>5.170818638465402E-2</v>
      </c>
      <c r="E37" s="182" t="s">
        <v>224</v>
      </c>
      <c r="F37" s="183" t="str">
        <f t="shared" si="4"/>
        <v>-</v>
      </c>
      <c r="G37" s="182">
        <v>5.8237510966131643</v>
      </c>
      <c r="H37" s="183" t="str">
        <f t="shared" si="4"/>
        <v>-</v>
      </c>
      <c r="I37" s="182">
        <v>7.0349361355325888</v>
      </c>
      <c r="J37" s="183">
        <f t="shared" si="4"/>
        <v>1.2111850389194245</v>
      </c>
      <c r="K37" s="182">
        <v>7.2804276746500269</v>
      </c>
      <c r="L37" s="183">
        <f t="shared" si="5"/>
        <v>0.24549153911743815</v>
      </c>
      <c r="M37" s="182"/>
      <c r="N37" s="183"/>
      <c r="O37" s="183"/>
    </row>
    <row r="38" spans="2:16" x14ac:dyDescent="0.25">
      <c r="B38" s="112" t="s">
        <v>76</v>
      </c>
      <c r="C38" s="182">
        <v>7.5641013564431043</v>
      </c>
      <c r="D38" s="183">
        <v>-6.5425860190468477E-2</v>
      </c>
      <c r="E38" s="182">
        <v>5.2528013118338341</v>
      </c>
      <c r="F38" s="183">
        <f t="shared" si="4"/>
        <v>-2.3113000446092702</v>
      </c>
      <c r="G38" s="182">
        <v>6.7385265460330084</v>
      </c>
      <c r="H38" s="183">
        <f t="shared" si="4"/>
        <v>1.4857252341991742</v>
      </c>
      <c r="I38" s="182">
        <v>7.4451101998232163</v>
      </c>
      <c r="J38" s="183">
        <f t="shared" si="4"/>
        <v>0.70658365379020793</v>
      </c>
      <c r="K38" s="182">
        <v>7.5113181535177445</v>
      </c>
      <c r="L38" s="183">
        <f t="shared" si="5"/>
        <v>6.6207953694528143E-2</v>
      </c>
      <c r="M38" s="182"/>
      <c r="N38" s="183"/>
      <c r="O38" s="183"/>
    </row>
    <row r="39" spans="2:16" x14ac:dyDescent="0.25">
      <c r="B39" s="112" t="s">
        <v>78</v>
      </c>
      <c r="C39" s="182">
        <v>7.546100731112916</v>
      </c>
      <c r="D39" s="183">
        <v>0.13686884574064795</v>
      </c>
      <c r="E39" s="182">
        <v>4.6117404028232052</v>
      </c>
      <c r="F39" s="183">
        <f t="shared" si="4"/>
        <v>-2.9343603282897108</v>
      </c>
      <c r="G39" s="182">
        <v>7.1107683679192375</v>
      </c>
      <c r="H39" s="183">
        <f t="shared" si="4"/>
        <v>2.4990279650960323</v>
      </c>
      <c r="I39" s="182">
        <v>7.1996563985093509</v>
      </c>
      <c r="J39" s="183">
        <f t="shared" si="4"/>
        <v>8.8888030590113409E-2</v>
      </c>
      <c r="K39" s="182">
        <v>7.201905187763999</v>
      </c>
      <c r="L39" s="183">
        <f t="shared" si="5"/>
        <v>2.2487892546481092E-3</v>
      </c>
      <c r="M39" s="182"/>
      <c r="N39" s="183"/>
      <c r="O39" s="183"/>
    </row>
    <row r="40" spans="2:16" x14ac:dyDescent="0.25">
      <c r="B40" s="112" t="s">
        <v>80</v>
      </c>
      <c r="C40" s="182">
        <v>7.1231688405740057</v>
      </c>
      <c r="D40" s="183">
        <v>6.2997871388578375E-2</v>
      </c>
      <c r="E40" s="182">
        <v>4.4186308981204148</v>
      </c>
      <c r="F40" s="183">
        <f t="shared" si="4"/>
        <v>-2.7045379424535909</v>
      </c>
      <c r="G40" s="182">
        <v>6.7673235335018447</v>
      </c>
      <c r="H40" s="183">
        <f t="shared" si="4"/>
        <v>2.3486926353814299</v>
      </c>
      <c r="I40" s="182">
        <v>6.9613529785943582</v>
      </c>
      <c r="J40" s="183">
        <f t="shared" si="4"/>
        <v>0.19402944509251352</v>
      </c>
      <c r="K40" s="182">
        <v>6.9074537059605969</v>
      </c>
      <c r="L40" s="183">
        <f t="shared" si="5"/>
        <v>-5.3899272633761264E-2</v>
      </c>
      <c r="M40" s="182"/>
      <c r="N40" s="183"/>
      <c r="O40" s="183"/>
    </row>
    <row r="41" spans="2:16" x14ac:dyDescent="0.25">
      <c r="B41" s="112" t="s">
        <v>82</v>
      </c>
      <c r="C41" s="182">
        <v>7.3441428597878211</v>
      </c>
      <c r="D41" s="183">
        <v>-0.15690234409787784</v>
      </c>
      <c r="E41" s="182">
        <v>7.1778568798330671</v>
      </c>
      <c r="F41" s="183">
        <f t="shared" si="4"/>
        <v>-0.16628597995475403</v>
      </c>
      <c r="G41" s="182">
        <v>7.4590700904756542</v>
      </c>
      <c r="H41" s="183">
        <f t="shared" si="4"/>
        <v>0.28121321064258709</v>
      </c>
      <c r="I41" s="182">
        <v>7.1690575541344659</v>
      </c>
      <c r="J41" s="183">
        <f t="shared" si="4"/>
        <v>-0.29001253634118829</v>
      </c>
      <c r="K41" s="182">
        <v>7.33855035279025</v>
      </c>
      <c r="L41" s="183">
        <f t="shared" si="5"/>
        <v>0.16949279865578415</v>
      </c>
      <c r="M41" s="182"/>
      <c r="N41" s="183"/>
      <c r="O41" s="183"/>
    </row>
    <row r="42" spans="2:16" x14ac:dyDescent="0.25">
      <c r="B42" s="112" t="s">
        <v>84</v>
      </c>
      <c r="C42" s="182">
        <v>7.299135293335107</v>
      </c>
      <c r="D42" s="183">
        <v>0.20347723215243185</v>
      </c>
      <c r="E42" s="182">
        <v>7.0017494280715917</v>
      </c>
      <c r="F42" s="183">
        <f t="shared" si="4"/>
        <v>-0.29738586526351529</v>
      </c>
      <c r="G42" s="182">
        <v>7.141052695655703</v>
      </c>
      <c r="H42" s="183">
        <f t="shared" si="4"/>
        <v>0.13930326758411127</v>
      </c>
      <c r="I42" s="182">
        <v>7.0770494781997302</v>
      </c>
      <c r="J42" s="183">
        <f t="shared" si="4"/>
        <v>-6.4003217455972816E-2</v>
      </c>
      <c r="K42" s="182">
        <v>7.0566021750516033</v>
      </c>
      <c r="L42" s="183">
        <f t="shared" si="5"/>
        <v>-2.0447303148126927E-2</v>
      </c>
      <c r="M42" s="182"/>
      <c r="N42" s="183"/>
      <c r="O42" s="183"/>
    </row>
    <row r="43" spans="2:16" ht="15.75" x14ac:dyDescent="0.25">
      <c r="B43" s="115" t="s">
        <v>26</v>
      </c>
      <c r="C43" s="184">
        <v>7.3447437273581109</v>
      </c>
      <c r="D43" s="185">
        <v>2.1876358322914236E-2</v>
      </c>
      <c r="E43" s="184">
        <v>6.9011122634289048</v>
      </c>
      <c r="F43" s="185">
        <f t="shared" si="4"/>
        <v>-0.44363146392920605</v>
      </c>
      <c r="G43" s="184">
        <v>6.5070287259819759</v>
      </c>
      <c r="H43" s="185">
        <f t="shared" si="4"/>
        <v>-0.39408353744692892</v>
      </c>
      <c r="I43" s="184">
        <v>7.0549781333920114</v>
      </c>
      <c r="J43" s="185">
        <f t="shared" si="4"/>
        <v>0.5479494074100355</v>
      </c>
      <c r="K43" s="184">
        <v>7.1160415085707172</v>
      </c>
      <c r="L43" s="185">
        <f t="shared" si="5"/>
        <v>6.1063375178705748E-2</v>
      </c>
      <c r="M43" s="184">
        <v>6.9659024932020985</v>
      </c>
      <c r="N43" s="185">
        <v>-8.0663841359846167E-2</v>
      </c>
      <c r="O43" s="185">
        <v>-0.37935748200403641</v>
      </c>
    </row>
    <row r="44" spans="2:16" ht="6" customHeight="1" x14ac:dyDescent="0.25"/>
    <row r="45" spans="2:16" x14ac:dyDescent="0.25">
      <c r="B45" s="103" t="s">
        <v>30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</row>
    <row r="48" spans="2:16" ht="48.75" customHeight="1" thickBot="1" x14ac:dyDescent="0.3">
      <c r="B48" s="265" t="s">
        <v>295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89</v>
      </c>
    </row>
    <row r="49" spans="1:16" ht="10.5" customHeight="1" thickBot="1" x14ac:dyDescent="0.3">
      <c r="B49" s="104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7"/>
      <c r="N49" s="37"/>
      <c r="P49" s="1" t="s">
        <v>90</v>
      </c>
    </row>
    <row r="50" spans="1:16" ht="22.5" thickTop="1" thickBot="1" x14ac:dyDescent="0.3">
      <c r="B50" s="107"/>
      <c r="C50" s="299" t="s">
        <v>52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1"/>
    </row>
    <row r="51" spans="1:16" ht="22.5" thickTop="1" thickBot="1" x14ac:dyDescent="0.3">
      <c r="B51" s="107"/>
      <c r="C51" s="290">
        <v>2019</v>
      </c>
      <c r="D51" s="291"/>
      <c r="E51" s="292" t="s">
        <v>274</v>
      </c>
      <c r="F51" s="291"/>
      <c r="G51" s="292" t="s">
        <v>275</v>
      </c>
      <c r="H51" s="291"/>
      <c r="I51" s="292" t="s">
        <v>276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60</v>
      </c>
      <c r="D52" s="110" t="str">
        <f>CONCATENATE("def ",RIGHT(C51,2),"/",RIGHT(C51-1,2))</f>
        <v>def 19/18</v>
      </c>
      <c r="E52" s="111" t="s">
        <v>60</v>
      </c>
      <c r="F52" s="110" t="str">
        <f>CONCATENATE("def ",RIGHT(E51,2),"/",RIGHT(C51,2))</f>
        <v>def 20/19</v>
      </c>
      <c r="G52" s="111" t="s">
        <v>60</v>
      </c>
      <c r="H52" s="110" t="str">
        <f>CONCATENATE("def ",RIGHT(G51,2),"/",RIGHT(E51,2))</f>
        <v>def 21/20</v>
      </c>
      <c r="I52" s="111" t="s">
        <v>60</v>
      </c>
      <c r="J52" s="110" t="str">
        <f>CONCATENATE("def ",RIGHT(I51,2),"/",RIGHT(G51,2))</f>
        <v>def 22/21</v>
      </c>
      <c r="K52" s="111" t="s">
        <v>60</v>
      </c>
      <c r="L52" s="110" t="str">
        <f>CONCATENATE("def ",RIGHT(K51,2),"/",RIGHT(I51,2))</f>
        <v>def 23/22</v>
      </c>
      <c r="M52" s="111" t="s">
        <v>60</v>
      </c>
      <c r="N52" s="110" t="str">
        <f>CONCATENATE("def ",RIGHT(M51,2),"/",RIGHT(K51,2))</f>
        <v>def 24/23</v>
      </c>
      <c r="O52" s="110" t="str">
        <f>CONCATENATE("def ",RIGHT(M51,2),"/",RIGHT(C51,2))</f>
        <v>def 24/19</v>
      </c>
    </row>
    <row r="53" spans="1:16" x14ac:dyDescent="0.25">
      <c r="A53" s="1"/>
      <c r="B53" s="112" t="s">
        <v>62</v>
      </c>
      <c r="C53" s="182">
        <v>8.2333166431840148</v>
      </c>
      <c r="D53" s="183">
        <v>-5.4155293294124718E-2</v>
      </c>
      <c r="E53" s="182">
        <v>8.0209407944760684</v>
      </c>
      <c r="F53" s="183">
        <f t="shared" ref="F53:J65" si="8">IFERROR(E53-C53,"-")</f>
        <v>-0.21237584870794635</v>
      </c>
      <c r="G53" s="182">
        <v>5.7105285849788743</v>
      </c>
      <c r="H53" s="183">
        <f t="shared" si="8"/>
        <v>-2.3104122094971942</v>
      </c>
      <c r="I53" s="182">
        <v>7.4674421006428959</v>
      </c>
      <c r="J53" s="183">
        <f t="shared" si="8"/>
        <v>1.7569135156640217</v>
      </c>
      <c r="K53" s="182">
        <v>7.5453921703162061</v>
      </c>
      <c r="L53" s="183">
        <f t="shared" ref="L53:L65" si="9">IFERROR(K53-I53,"-")</f>
        <v>7.7950069673310196E-2</v>
      </c>
      <c r="M53" s="182">
        <v>7.4795131736365352</v>
      </c>
      <c r="N53" s="183">
        <f>IFERROR(M53-K53,"-")</f>
        <v>-6.5878996679670898E-2</v>
      </c>
      <c r="O53" s="183">
        <f>IFERROR(M53-C53,"-")</f>
        <v>-0.75380346954747957</v>
      </c>
    </row>
    <row r="54" spans="1:16" x14ac:dyDescent="0.25">
      <c r="A54" s="1"/>
      <c r="B54" s="112" t="s">
        <v>64</v>
      </c>
      <c r="C54" s="182">
        <v>7.5458689988835133</v>
      </c>
      <c r="D54" s="183">
        <v>-3.2778256196863254E-2</v>
      </c>
      <c r="E54" s="182">
        <v>7.083001070187235</v>
      </c>
      <c r="F54" s="183">
        <f t="shared" si="8"/>
        <v>-0.46286792869627824</v>
      </c>
      <c r="G54" s="182">
        <v>4.9967806841046274</v>
      </c>
      <c r="H54" s="183">
        <f t="shared" si="8"/>
        <v>-2.0862203860826076</v>
      </c>
      <c r="I54" s="182">
        <v>6.6507065915604313</v>
      </c>
      <c r="J54" s="183">
        <f t="shared" si="8"/>
        <v>1.6539259074558039</v>
      </c>
      <c r="K54" s="182">
        <v>6.9978918500415102</v>
      </c>
      <c r="L54" s="183">
        <f t="shared" si="9"/>
        <v>0.34718525848107884</v>
      </c>
      <c r="M54" s="182">
        <v>6.9611814572379007</v>
      </c>
      <c r="N54" s="183">
        <f t="shared" ref="N54:N57" si="10">IFERROR(M54-K54,"-")</f>
        <v>-3.6710392803609437E-2</v>
      </c>
      <c r="O54" s="183">
        <f t="shared" ref="O54:O57" si="11">IFERROR(M54-C54,"-")</f>
        <v>-0.58468754164561254</v>
      </c>
    </row>
    <row r="55" spans="1:16" x14ac:dyDescent="0.25">
      <c r="A55" s="1"/>
      <c r="B55" s="112" t="s">
        <v>66</v>
      </c>
      <c r="C55" s="182">
        <v>7.224927224149619</v>
      </c>
      <c r="D55" s="183">
        <v>0.18181087947531527</v>
      </c>
      <c r="E55" s="182">
        <v>7.9104612087858568</v>
      </c>
      <c r="F55" s="183">
        <f t="shared" si="8"/>
        <v>0.68553398463623783</v>
      </c>
      <c r="G55" s="182">
        <v>4.8375486381322954</v>
      </c>
      <c r="H55" s="183">
        <f t="shared" si="8"/>
        <v>-3.0729125706535614</v>
      </c>
      <c r="I55" s="182">
        <v>7.297614374012837</v>
      </c>
      <c r="J55" s="183">
        <f t="shared" si="8"/>
        <v>2.4600657358805416</v>
      </c>
      <c r="K55" s="182">
        <v>7.0689602308594104</v>
      </c>
      <c r="L55" s="183">
        <f t="shared" si="9"/>
        <v>-0.22865414315342658</v>
      </c>
      <c r="M55" s="182">
        <v>6.7553435594392406</v>
      </c>
      <c r="N55" s="183">
        <f t="shared" si="10"/>
        <v>-0.3136166714201698</v>
      </c>
      <c r="O55" s="183">
        <f t="shared" si="11"/>
        <v>-0.46958366471037838</v>
      </c>
    </row>
    <row r="56" spans="1:16" x14ac:dyDescent="0.25">
      <c r="A56" s="1"/>
      <c r="B56" s="112" t="s">
        <v>68</v>
      </c>
      <c r="C56" s="182">
        <v>6.9060150375939848</v>
      </c>
      <c r="D56" s="183">
        <v>-0.214860364905606</v>
      </c>
      <c r="E56" s="182" t="s">
        <v>224</v>
      </c>
      <c r="F56" s="183" t="str">
        <f t="shared" si="8"/>
        <v>-</v>
      </c>
      <c r="G56" s="182">
        <v>4.7800588843797245</v>
      </c>
      <c r="H56" s="183" t="str">
        <f t="shared" si="8"/>
        <v>-</v>
      </c>
      <c r="I56" s="182">
        <v>6.5945161392105511</v>
      </c>
      <c r="J56" s="183">
        <f t="shared" si="8"/>
        <v>1.8144572548308266</v>
      </c>
      <c r="K56" s="182">
        <v>6.5399217363828601</v>
      </c>
      <c r="L56" s="183">
        <f t="shared" si="9"/>
        <v>-5.4594402827691013E-2</v>
      </c>
      <c r="M56" s="182">
        <v>6.7760773906924294</v>
      </c>
      <c r="N56" s="183">
        <f t="shared" si="10"/>
        <v>0.23615565430956931</v>
      </c>
      <c r="O56" s="183">
        <f t="shared" si="11"/>
        <v>-0.1299376469015554</v>
      </c>
    </row>
    <row r="57" spans="1:16" x14ac:dyDescent="0.25">
      <c r="A57" s="1"/>
      <c r="B57" s="112" t="s">
        <v>70</v>
      </c>
      <c r="C57" s="182">
        <v>6.8420894883322632</v>
      </c>
      <c r="D57" s="183">
        <v>-0.30249411966597872</v>
      </c>
      <c r="E57" s="182" t="s">
        <v>224</v>
      </c>
      <c r="F57" s="183" t="str">
        <f t="shared" si="8"/>
        <v>-</v>
      </c>
      <c r="G57" s="182">
        <v>4.6443032228778938</v>
      </c>
      <c r="H57" s="183" t="str">
        <f t="shared" si="8"/>
        <v>-</v>
      </c>
      <c r="I57" s="182">
        <v>6.6882519368571351</v>
      </c>
      <c r="J57" s="183">
        <f t="shared" si="8"/>
        <v>2.0439487139792414</v>
      </c>
      <c r="K57" s="182">
        <v>6.9112693659913855</v>
      </c>
      <c r="L57" s="183">
        <f t="shared" si="9"/>
        <v>0.22301742913425038</v>
      </c>
      <c r="M57" s="182">
        <v>6.767806612632616</v>
      </c>
      <c r="N57" s="183">
        <f t="shared" si="10"/>
        <v>-0.14346275335876957</v>
      </c>
      <c r="O57" s="183">
        <f t="shared" si="11"/>
        <v>-7.4282875699647199E-2</v>
      </c>
    </row>
    <row r="58" spans="1:16" x14ac:dyDescent="0.25">
      <c r="A58" s="1"/>
      <c r="B58" s="112" t="s">
        <v>72</v>
      </c>
      <c r="C58" s="182">
        <v>6.9032372302308138</v>
      </c>
      <c r="D58" s="183">
        <v>8.3718720727129714E-2</v>
      </c>
      <c r="E58" s="182" t="s">
        <v>224</v>
      </c>
      <c r="F58" s="183" t="str">
        <f t="shared" si="8"/>
        <v>-</v>
      </c>
      <c r="G58" s="182">
        <v>5.0014548645590375</v>
      </c>
      <c r="H58" s="183" t="str">
        <f t="shared" si="8"/>
        <v>-</v>
      </c>
      <c r="I58" s="182">
        <v>7.0047183079421824</v>
      </c>
      <c r="J58" s="183">
        <f t="shared" si="8"/>
        <v>2.0032634433831449</v>
      </c>
      <c r="K58" s="182">
        <v>6.8310383944153577</v>
      </c>
      <c r="L58" s="183">
        <f t="shared" si="9"/>
        <v>-0.17367991352682477</v>
      </c>
      <c r="M58" s="182"/>
      <c r="N58" s="183"/>
      <c r="O58" s="183"/>
    </row>
    <row r="59" spans="1:16" x14ac:dyDescent="0.25">
      <c r="A59" s="1"/>
      <c r="B59" s="112" t="s">
        <v>74</v>
      </c>
      <c r="C59" s="182">
        <v>7.3246129151254724</v>
      </c>
      <c r="D59" s="183">
        <v>-5.391790264813956E-3</v>
      </c>
      <c r="E59" s="182" t="s">
        <v>224</v>
      </c>
      <c r="F59" s="183" t="str">
        <f t="shared" si="8"/>
        <v>-</v>
      </c>
      <c r="G59" s="182">
        <v>5.7478048715095778</v>
      </c>
      <c r="H59" s="183" t="str">
        <f t="shared" si="8"/>
        <v>-</v>
      </c>
      <c r="I59" s="182">
        <v>6.9643698899562754</v>
      </c>
      <c r="J59" s="183">
        <f t="shared" si="8"/>
        <v>1.2165650184466976</v>
      </c>
      <c r="K59" s="182">
        <v>7.2468178837455648</v>
      </c>
      <c r="L59" s="183">
        <f t="shared" si="9"/>
        <v>0.28244799378928942</v>
      </c>
      <c r="M59" s="182"/>
      <c r="N59" s="183"/>
      <c r="O59" s="183"/>
    </row>
    <row r="60" spans="1:16" x14ac:dyDescent="0.25">
      <c r="A60" s="1"/>
      <c r="B60" s="112" t="s">
        <v>76</v>
      </c>
      <c r="C60" s="182">
        <v>7.4196919895113931</v>
      </c>
      <c r="D60" s="183">
        <v>-0.11467485776936126</v>
      </c>
      <c r="E60" s="182">
        <v>5.1182077232976315</v>
      </c>
      <c r="F60" s="183">
        <f t="shared" si="8"/>
        <v>-2.3014842662137616</v>
      </c>
      <c r="G60" s="182">
        <v>6.6249171708832568</v>
      </c>
      <c r="H60" s="183">
        <f t="shared" si="8"/>
        <v>1.5067094475856253</v>
      </c>
      <c r="I60" s="182">
        <v>7.3769862429348407</v>
      </c>
      <c r="J60" s="183">
        <f t="shared" si="8"/>
        <v>0.75206907205158391</v>
      </c>
      <c r="K60" s="182">
        <v>7.4616266035620873</v>
      </c>
      <c r="L60" s="183">
        <f t="shared" si="9"/>
        <v>8.4640360627246558E-2</v>
      </c>
      <c r="M60" s="182"/>
      <c r="N60" s="183"/>
      <c r="O60" s="183"/>
    </row>
    <row r="61" spans="1:16" x14ac:dyDescent="0.25">
      <c r="A61" s="1"/>
      <c r="B61" s="112" t="s">
        <v>78</v>
      </c>
      <c r="C61" s="182">
        <v>7.4743574533257116</v>
      </c>
      <c r="D61" s="183">
        <v>6.023544233014988E-2</v>
      </c>
      <c r="E61" s="182">
        <v>4.5018780496366766</v>
      </c>
      <c r="F61" s="183">
        <f t="shared" si="8"/>
        <v>-2.972479403689035</v>
      </c>
      <c r="G61" s="182">
        <v>7.036620989384188</v>
      </c>
      <c r="H61" s="183">
        <f t="shared" si="8"/>
        <v>2.5347429397475114</v>
      </c>
      <c r="I61" s="182">
        <v>7.1376755746517411</v>
      </c>
      <c r="J61" s="183">
        <f t="shared" si="8"/>
        <v>0.10105458526755307</v>
      </c>
      <c r="K61" s="182">
        <v>7.1533715606525314</v>
      </c>
      <c r="L61" s="183">
        <f t="shared" si="9"/>
        <v>1.5695986000790363E-2</v>
      </c>
      <c r="M61" s="182"/>
      <c r="N61" s="183"/>
      <c r="O61" s="183"/>
    </row>
    <row r="62" spans="1:16" x14ac:dyDescent="0.25">
      <c r="A62" s="1"/>
      <c r="B62" s="112" t="s">
        <v>80</v>
      </c>
      <c r="C62" s="182">
        <v>7.0279658359313029</v>
      </c>
      <c r="D62" s="183">
        <v>1.8849472058150241E-2</v>
      </c>
      <c r="E62" s="182">
        <v>4.2948393119082544</v>
      </c>
      <c r="F62" s="183">
        <f t="shared" si="8"/>
        <v>-2.7331265240230485</v>
      </c>
      <c r="G62" s="182">
        <v>6.7180665830895672</v>
      </c>
      <c r="H62" s="183">
        <f t="shared" si="8"/>
        <v>2.4232272711813128</v>
      </c>
      <c r="I62" s="182">
        <v>6.8989995831596502</v>
      </c>
      <c r="J62" s="183">
        <f t="shared" si="8"/>
        <v>0.18093300007008306</v>
      </c>
      <c r="K62" s="182">
        <v>6.890301003344482</v>
      </c>
      <c r="L62" s="183">
        <f t="shared" si="9"/>
        <v>-8.6985798151681948E-3</v>
      </c>
      <c r="M62" s="182"/>
      <c r="N62" s="183"/>
      <c r="O62" s="183"/>
    </row>
    <row r="63" spans="1:16" x14ac:dyDescent="0.25">
      <c r="A63" s="1"/>
      <c r="B63" s="112" t="s">
        <v>82</v>
      </c>
      <c r="C63" s="182">
        <v>7.2312497298231966</v>
      </c>
      <c r="D63" s="183">
        <v>-0.24533824159678641</v>
      </c>
      <c r="E63" s="182">
        <v>6.9798797848782028</v>
      </c>
      <c r="F63" s="183">
        <f t="shared" si="8"/>
        <v>-0.25136994494499376</v>
      </c>
      <c r="G63" s="182">
        <v>7.3550774581429135</v>
      </c>
      <c r="H63" s="183">
        <f t="shared" si="8"/>
        <v>0.37519767326471065</v>
      </c>
      <c r="I63" s="182">
        <v>7.1330528040515375</v>
      </c>
      <c r="J63" s="183">
        <f t="shared" si="8"/>
        <v>-0.22202465409137595</v>
      </c>
      <c r="K63" s="182">
        <v>7.3095171919128523</v>
      </c>
      <c r="L63" s="183">
        <f t="shared" si="9"/>
        <v>0.1764643878613148</v>
      </c>
      <c r="M63" s="182"/>
      <c r="N63" s="183"/>
      <c r="O63" s="183"/>
    </row>
    <row r="64" spans="1:16" x14ac:dyDescent="0.25">
      <c r="A64" s="1"/>
      <c r="B64" s="112" t="s">
        <v>84</v>
      </c>
      <c r="C64" s="182">
        <v>7.2065753705698317</v>
      </c>
      <c r="D64" s="183">
        <v>9.9269513987891855E-3</v>
      </c>
      <c r="E64" s="182">
        <v>6.8684598378776709</v>
      </c>
      <c r="F64" s="183">
        <f t="shared" si="8"/>
        <v>-0.33811553269216077</v>
      </c>
      <c r="G64" s="182">
        <v>7.1035922185752352</v>
      </c>
      <c r="H64" s="183">
        <f t="shared" si="8"/>
        <v>0.23513238069756426</v>
      </c>
      <c r="I64" s="182">
        <v>7.05457733747921</v>
      </c>
      <c r="J64" s="183">
        <f t="shared" si="8"/>
        <v>-4.9014881096025142E-2</v>
      </c>
      <c r="K64" s="182">
        <v>7.0099346585283966</v>
      </c>
      <c r="L64" s="183">
        <f t="shared" si="9"/>
        <v>-4.4642678950813419E-2</v>
      </c>
      <c r="M64" s="182"/>
      <c r="N64" s="183"/>
      <c r="O64" s="183"/>
    </row>
    <row r="65" spans="1:16" ht="15.75" x14ac:dyDescent="0.25">
      <c r="B65" s="115" t="s">
        <v>26</v>
      </c>
      <c r="C65" s="184">
        <v>7.2669870022123897</v>
      </c>
      <c r="D65" s="185">
        <v>-4.6573560724487706E-2</v>
      </c>
      <c r="E65" s="184">
        <v>6.7245931238558567</v>
      </c>
      <c r="F65" s="185">
        <f t="shared" si="8"/>
        <v>-0.54239387835653297</v>
      </c>
      <c r="G65" s="184">
        <v>6.3895048428227073</v>
      </c>
      <c r="H65" s="185">
        <f t="shared" si="8"/>
        <v>-0.33508828103314947</v>
      </c>
      <c r="I65" s="184">
        <v>7.0085146420153253</v>
      </c>
      <c r="J65" s="185">
        <f t="shared" si="8"/>
        <v>0.619009799192618</v>
      </c>
      <c r="K65" s="184">
        <v>7.0731934312265743</v>
      </c>
      <c r="L65" s="185">
        <f t="shared" si="9"/>
        <v>6.4678789211249033E-2</v>
      </c>
      <c r="M65" s="184">
        <v>6.9381021460847858</v>
      </c>
      <c r="N65" s="185">
        <v>-5.5422946883846969E-2</v>
      </c>
      <c r="O65" s="185">
        <v>-0.39063237491982861</v>
      </c>
    </row>
    <row r="66" spans="1:16" ht="6" customHeight="1" x14ac:dyDescent="0.25"/>
    <row r="67" spans="1:16" x14ac:dyDescent="0.25">
      <c r="B67" s="103" t="s">
        <v>30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</row>
    <row r="70" spans="1:16" ht="48.75" customHeight="1" thickBot="1" x14ac:dyDescent="0.3">
      <c r="B70" s="265" t="s">
        <v>296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92</v>
      </c>
    </row>
    <row r="71" spans="1:16" ht="10.5" customHeight="1" thickBot="1" x14ac:dyDescent="0.3">
      <c r="B71" s="104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7"/>
      <c r="N71" s="37"/>
      <c r="P71" s="1" t="s">
        <v>93</v>
      </c>
    </row>
    <row r="72" spans="1:16" ht="22.5" thickTop="1" thickBot="1" x14ac:dyDescent="0.3">
      <c r="B72" s="107"/>
      <c r="C72" s="299" t="s">
        <v>53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1"/>
    </row>
    <row r="73" spans="1:16" ht="22.5" thickTop="1" thickBot="1" x14ac:dyDescent="0.3">
      <c r="B73" s="107"/>
      <c r="C73" s="290">
        <v>2019</v>
      </c>
      <c r="D73" s="291"/>
      <c r="E73" s="292" t="s">
        <v>274</v>
      </c>
      <c r="F73" s="291"/>
      <c r="G73" s="292" t="s">
        <v>275</v>
      </c>
      <c r="H73" s="291"/>
      <c r="I73" s="292" t="s">
        <v>276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60</v>
      </c>
      <c r="D74" s="110" t="str">
        <f>CONCATENATE("def ",RIGHT(C73,2),"/",RIGHT(C73-1,2))</f>
        <v>def 19/18</v>
      </c>
      <c r="E74" s="111" t="s">
        <v>60</v>
      </c>
      <c r="F74" s="110" t="str">
        <f>CONCATENATE("def ",RIGHT(E73,2),"/",RIGHT(C73,2))</f>
        <v>def 20/19</v>
      </c>
      <c r="G74" s="111" t="s">
        <v>60</v>
      </c>
      <c r="H74" s="110" t="str">
        <f>CONCATENATE("def ",RIGHT(G73,2),"/",RIGHT(E73,2))</f>
        <v>def 21/20</v>
      </c>
      <c r="I74" s="111" t="s">
        <v>60</v>
      </c>
      <c r="J74" s="110" t="str">
        <f>CONCATENATE("def ",RIGHT(I73,2),"/",RIGHT(G73,2))</f>
        <v>def 22/21</v>
      </c>
      <c r="K74" s="111" t="s">
        <v>60</v>
      </c>
      <c r="L74" s="110" t="str">
        <f>CONCATENATE("def ",RIGHT(K73,2),"/",RIGHT(I73,2))</f>
        <v>def 23/22</v>
      </c>
      <c r="M74" s="111" t="s">
        <v>60</v>
      </c>
      <c r="N74" s="110" t="str">
        <f>CONCATENATE("def ",RIGHT(M73,2),"/",RIGHT(K73,2))</f>
        <v>def 24/23</v>
      </c>
      <c r="O74" s="110" t="str">
        <f>CONCATENATE("def ",RIGHT(M73,2),"/",RIGHT(C73,2))</f>
        <v>def 24/19</v>
      </c>
    </row>
    <row r="75" spans="1:16" x14ac:dyDescent="0.25">
      <c r="A75" s="1"/>
      <c r="B75" s="112" t="s">
        <v>62</v>
      </c>
      <c r="C75" s="182">
        <v>8.3323267908069116</v>
      </c>
      <c r="D75" s="183">
        <v>3.28730579812202E-2</v>
      </c>
      <c r="E75" s="182">
        <v>8.9269403144340895</v>
      </c>
      <c r="F75" s="183">
        <f t="shared" ref="F75:J87" si="12">IFERROR(E75-C75,"-")</f>
        <v>0.5946135236271779</v>
      </c>
      <c r="G75" s="182">
        <v>19.477227722772277</v>
      </c>
      <c r="H75" s="183">
        <f t="shared" si="12"/>
        <v>10.550287408338187</v>
      </c>
      <c r="I75" s="182">
        <v>7.9685462655838961</v>
      </c>
      <c r="J75" s="183">
        <f t="shared" si="12"/>
        <v>-11.508681457188381</v>
      </c>
      <c r="K75" s="182">
        <v>8.5360883914478407</v>
      </c>
      <c r="L75" s="183">
        <f t="shared" ref="L75:L87" si="13">IFERROR(K75-I75,"-")</f>
        <v>0.56754212586394459</v>
      </c>
      <c r="M75" s="182">
        <v>8.3014899957428696</v>
      </c>
      <c r="N75" s="183">
        <f>IFERROR(M75-K75,"-")</f>
        <v>-0.2345983957049711</v>
      </c>
      <c r="O75" s="183">
        <f>IFERROR(M75-C75,"-")</f>
        <v>-3.0836795064042022E-2</v>
      </c>
    </row>
    <row r="76" spans="1:16" x14ac:dyDescent="0.25">
      <c r="A76" s="1"/>
      <c r="B76" s="112" t="s">
        <v>64</v>
      </c>
      <c r="C76" s="182">
        <v>8.3702803020606673</v>
      </c>
      <c r="D76" s="183">
        <v>0.44861210477256819</v>
      </c>
      <c r="E76" s="182">
        <v>8.2033470580422367</v>
      </c>
      <c r="F76" s="183">
        <f t="shared" si="12"/>
        <v>-0.16693324401843057</v>
      </c>
      <c r="G76" s="182">
        <v>14.865079365079366</v>
      </c>
      <c r="H76" s="183">
        <f t="shared" si="12"/>
        <v>6.6617323070371288</v>
      </c>
      <c r="I76" s="182">
        <v>7.431149250140348</v>
      </c>
      <c r="J76" s="183">
        <f t="shared" si="12"/>
        <v>-7.4339301149390176</v>
      </c>
      <c r="K76" s="182">
        <v>7.9643095644431252</v>
      </c>
      <c r="L76" s="183">
        <f t="shared" si="13"/>
        <v>0.53316031430277722</v>
      </c>
      <c r="M76" s="182">
        <v>7.751214378238342</v>
      </c>
      <c r="N76" s="183">
        <f t="shared" ref="N76:N79" si="14">IFERROR(M76-K76,"-")</f>
        <v>-0.21309518620478318</v>
      </c>
      <c r="O76" s="183">
        <f t="shared" ref="O76:O79" si="15">IFERROR(M76-C76,"-")</f>
        <v>-0.61906592382232528</v>
      </c>
    </row>
    <row r="77" spans="1:16" x14ac:dyDescent="0.25">
      <c r="A77" s="1"/>
      <c r="B77" s="112" t="s">
        <v>66</v>
      </c>
      <c r="C77" s="182">
        <v>7.2548684144316411</v>
      </c>
      <c r="D77" s="183">
        <v>0.42789766579505173</v>
      </c>
      <c r="E77" s="182">
        <v>8.7776292335115862</v>
      </c>
      <c r="F77" s="183">
        <f t="shared" si="12"/>
        <v>1.5227608190799451</v>
      </c>
      <c r="G77" s="182">
        <v>21.081433224755699</v>
      </c>
      <c r="H77" s="183">
        <f t="shared" si="12"/>
        <v>12.303803991244113</v>
      </c>
      <c r="I77" s="182">
        <v>7.6807281132620631</v>
      </c>
      <c r="J77" s="183">
        <f t="shared" si="12"/>
        <v>-13.400705111493636</v>
      </c>
      <c r="K77" s="182">
        <v>7.2202598160852434</v>
      </c>
      <c r="L77" s="183">
        <f t="shared" si="13"/>
        <v>-0.4604682971768197</v>
      </c>
      <c r="M77" s="182">
        <v>6.624144705643249</v>
      </c>
      <c r="N77" s="183">
        <f t="shared" si="14"/>
        <v>-0.59611511044199439</v>
      </c>
      <c r="O77" s="183">
        <f t="shared" si="15"/>
        <v>-0.63072370878839212</v>
      </c>
    </row>
    <row r="78" spans="1:16" x14ac:dyDescent="0.25">
      <c r="A78" s="1"/>
      <c r="B78" s="112" t="s">
        <v>68</v>
      </c>
      <c r="C78" s="182">
        <v>6.8327880230021814</v>
      </c>
      <c r="D78" s="183">
        <v>0.18251035161190909</v>
      </c>
      <c r="E78" s="182" t="s">
        <v>224</v>
      </c>
      <c r="F78" s="183" t="str">
        <f t="shared" si="12"/>
        <v>-</v>
      </c>
      <c r="G78" s="182">
        <v>9.4550561797752817</v>
      </c>
      <c r="H78" s="183" t="str">
        <f t="shared" si="12"/>
        <v>-</v>
      </c>
      <c r="I78" s="182">
        <v>6.8932210297513921</v>
      </c>
      <c r="J78" s="183">
        <f t="shared" si="12"/>
        <v>-2.5618351500238896</v>
      </c>
      <c r="K78" s="182">
        <v>6.6325707530769762</v>
      </c>
      <c r="L78" s="183">
        <f t="shared" si="13"/>
        <v>-0.26065027667441587</v>
      </c>
      <c r="M78" s="182">
        <v>7.1035439137134055</v>
      </c>
      <c r="N78" s="183">
        <f t="shared" si="14"/>
        <v>0.47097316063642936</v>
      </c>
      <c r="O78" s="183">
        <f t="shared" si="15"/>
        <v>0.27075589071122419</v>
      </c>
    </row>
    <row r="79" spans="1:16" x14ac:dyDescent="0.25">
      <c r="A79" s="1"/>
      <c r="B79" s="112" t="s">
        <v>70</v>
      </c>
      <c r="C79" s="182">
        <v>6.6521847441582382</v>
      </c>
      <c r="D79" s="183">
        <v>-0.10796022316920162</v>
      </c>
      <c r="E79" s="182" t="s">
        <v>224</v>
      </c>
      <c r="F79" s="183" t="str">
        <f t="shared" si="12"/>
        <v>-</v>
      </c>
      <c r="G79" s="182">
        <v>5.0410094637223972</v>
      </c>
      <c r="H79" s="183" t="str">
        <f t="shared" si="12"/>
        <v>-</v>
      </c>
      <c r="I79" s="182">
        <v>6.8423889792076666</v>
      </c>
      <c r="J79" s="183">
        <f t="shared" si="12"/>
        <v>1.8013795154852694</v>
      </c>
      <c r="K79" s="182">
        <v>7.0364704064286814</v>
      </c>
      <c r="L79" s="183">
        <f t="shared" si="13"/>
        <v>0.19408142722101474</v>
      </c>
      <c r="M79" s="182">
        <v>6.5189393939393936</v>
      </c>
      <c r="N79" s="183">
        <f t="shared" si="14"/>
        <v>-0.51753101248928779</v>
      </c>
      <c r="O79" s="183">
        <f t="shared" si="15"/>
        <v>-0.13324535021884465</v>
      </c>
    </row>
    <row r="80" spans="1:16" x14ac:dyDescent="0.25">
      <c r="A80" s="1"/>
      <c r="B80" s="112" t="s">
        <v>72</v>
      </c>
      <c r="C80" s="182">
        <v>7.8397273826536225</v>
      </c>
      <c r="D80" s="183">
        <v>0.73768548675857382</v>
      </c>
      <c r="E80" s="182" t="s">
        <v>224</v>
      </c>
      <c r="F80" s="183" t="str">
        <f t="shared" si="12"/>
        <v>-</v>
      </c>
      <c r="G80" s="182">
        <v>5.1664507772020727</v>
      </c>
      <c r="H80" s="183" t="str">
        <f t="shared" si="12"/>
        <v>-</v>
      </c>
      <c r="I80" s="182">
        <v>7.0134657836644587</v>
      </c>
      <c r="J80" s="183">
        <f t="shared" si="12"/>
        <v>1.847015006462386</v>
      </c>
      <c r="K80" s="182">
        <v>7.1027638379147628</v>
      </c>
      <c r="L80" s="183">
        <f t="shared" si="13"/>
        <v>8.9298054250304126E-2</v>
      </c>
      <c r="M80" s="182"/>
      <c r="N80" s="183"/>
      <c r="O80" s="183"/>
    </row>
    <row r="81" spans="1:16" x14ac:dyDescent="0.25">
      <c r="A81" s="1"/>
      <c r="B81" s="112" t="s">
        <v>74</v>
      </c>
      <c r="C81" s="182">
        <v>8.3651780358798185</v>
      </c>
      <c r="D81" s="183">
        <v>0.46767862012847505</v>
      </c>
      <c r="E81" s="182" t="s">
        <v>224</v>
      </c>
      <c r="F81" s="183" t="str">
        <f t="shared" si="12"/>
        <v>-</v>
      </c>
      <c r="G81" s="182">
        <v>6.7181875592042939</v>
      </c>
      <c r="H81" s="183" t="str">
        <f t="shared" si="12"/>
        <v>-</v>
      </c>
      <c r="I81" s="182">
        <v>7.5911216449939145</v>
      </c>
      <c r="J81" s="183">
        <f t="shared" si="12"/>
        <v>0.87293408578962062</v>
      </c>
      <c r="K81" s="182">
        <v>7.5522540286938193</v>
      </c>
      <c r="L81" s="183">
        <f t="shared" si="13"/>
        <v>-3.8867616300095165E-2</v>
      </c>
      <c r="M81" s="182"/>
      <c r="N81" s="183"/>
      <c r="O81" s="183"/>
    </row>
    <row r="82" spans="1:16" x14ac:dyDescent="0.25">
      <c r="A82" s="1"/>
      <c r="B82" s="112" t="s">
        <v>76</v>
      </c>
      <c r="C82" s="182">
        <v>8.3836721861245014</v>
      </c>
      <c r="D82" s="183">
        <v>0.32722129929637411</v>
      </c>
      <c r="E82" s="182">
        <v>6.9649999999999999</v>
      </c>
      <c r="F82" s="183">
        <f t="shared" si="12"/>
        <v>-1.4186721861245015</v>
      </c>
      <c r="G82" s="182">
        <v>7.9656224334154642</v>
      </c>
      <c r="H82" s="183">
        <f t="shared" si="12"/>
        <v>1.0006224334154643</v>
      </c>
      <c r="I82" s="182">
        <v>7.960238198622914</v>
      </c>
      <c r="J82" s="183">
        <f t="shared" si="12"/>
        <v>-5.3842347925501244E-3</v>
      </c>
      <c r="K82" s="182">
        <v>7.9245908431738137</v>
      </c>
      <c r="L82" s="183">
        <f t="shared" si="13"/>
        <v>-3.564735544910036E-2</v>
      </c>
      <c r="M82" s="182"/>
      <c r="N82" s="183"/>
      <c r="O82" s="183"/>
    </row>
    <row r="83" spans="1:16" x14ac:dyDescent="0.25">
      <c r="A83" s="1"/>
      <c r="B83" s="112" t="s">
        <v>78</v>
      </c>
      <c r="C83" s="182">
        <v>7.9721990903849846</v>
      </c>
      <c r="D83" s="183">
        <v>0.58546605503350158</v>
      </c>
      <c r="E83" s="182">
        <v>10.220430107526882</v>
      </c>
      <c r="F83" s="183">
        <f t="shared" si="12"/>
        <v>2.2482310171418973</v>
      </c>
      <c r="G83" s="182">
        <v>7.8452128910844507</v>
      </c>
      <c r="H83" s="183">
        <f t="shared" si="12"/>
        <v>-2.3752172164424312</v>
      </c>
      <c r="I83" s="182">
        <v>7.6872820979232985</v>
      </c>
      <c r="J83" s="183">
        <f t="shared" si="12"/>
        <v>-0.15793079316115222</v>
      </c>
      <c r="K83" s="182">
        <v>7.6300188205771642</v>
      </c>
      <c r="L83" s="183">
        <f t="shared" si="13"/>
        <v>-5.7263277346134345E-2</v>
      </c>
      <c r="M83" s="182"/>
      <c r="N83" s="183"/>
      <c r="O83" s="183"/>
    </row>
    <row r="84" spans="1:16" x14ac:dyDescent="0.25">
      <c r="A84" s="1"/>
      <c r="B84" s="112" t="s">
        <v>80</v>
      </c>
      <c r="C84" s="182">
        <v>7.6775337021322301</v>
      </c>
      <c r="D84" s="183">
        <v>0.36919094834520738</v>
      </c>
      <c r="E84" s="182">
        <v>9.575925925925926</v>
      </c>
      <c r="F84" s="183">
        <f t="shared" si="12"/>
        <v>1.8983922237936959</v>
      </c>
      <c r="G84" s="182">
        <v>7.1315753330586462</v>
      </c>
      <c r="H84" s="183">
        <f t="shared" si="12"/>
        <v>-2.4443505928672797</v>
      </c>
      <c r="I84" s="182">
        <v>7.4518625393494231</v>
      </c>
      <c r="J84" s="183">
        <f t="shared" si="12"/>
        <v>0.32028720629077689</v>
      </c>
      <c r="K84" s="182">
        <v>7.0542501497703523</v>
      </c>
      <c r="L84" s="183">
        <f t="shared" si="13"/>
        <v>-0.39761238957907086</v>
      </c>
      <c r="M84" s="182"/>
      <c r="N84" s="183"/>
      <c r="O84" s="183"/>
    </row>
    <row r="85" spans="1:16" x14ac:dyDescent="0.25">
      <c r="A85" s="1"/>
      <c r="B85" s="112" t="s">
        <v>82</v>
      </c>
      <c r="C85" s="182">
        <v>8.0185280826339582</v>
      </c>
      <c r="D85" s="183">
        <v>0.40746031335117916</v>
      </c>
      <c r="E85" s="182">
        <v>13.576687116564417</v>
      </c>
      <c r="F85" s="183">
        <f t="shared" si="12"/>
        <v>5.5581590339304583</v>
      </c>
      <c r="G85" s="182">
        <v>8.2603970912656255</v>
      </c>
      <c r="H85" s="183">
        <f t="shared" si="12"/>
        <v>-5.316290025298791</v>
      </c>
      <c r="I85" s="182">
        <v>7.4436004827145599</v>
      </c>
      <c r="J85" s="183">
        <f t="shared" si="12"/>
        <v>-0.81679660855106562</v>
      </c>
      <c r="K85" s="182">
        <v>7.5841486537732274</v>
      </c>
      <c r="L85" s="183">
        <f t="shared" si="13"/>
        <v>0.14054817105866757</v>
      </c>
      <c r="M85" s="182"/>
      <c r="N85" s="183"/>
      <c r="O85" s="183"/>
    </row>
    <row r="86" spans="1:16" x14ac:dyDescent="0.25">
      <c r="A86" s="1"/>
      <c r="B86" s="112" t="s">
        <v>84</v>
      </c>
      <c r="C86" s="182">
        <v>7.8900458415193189</v>
      </c>
      <c r="D86" s="183">
        <v>1.1918397212238565</v>
      </c>
      <c r="E86" s="182">
        <v>11.982788296041308</v>
      </c>
      <c r="F86" s="183">
        <f t="shared" si="12"/>
        <v>4.0927424545219893</v>
      </c>
      <c r="G86" s="182">
        <v>7.4354273389053649</v>
      </c>
      <c r="H86" s="183">
        <f t="shared" si="12"/>
        <v>-4.5473609571359432</v>
      </c>
      <c r="I86" s="182">
        <v>7.232929964261082</v>
      </c>
      <c r="J86" s="183">
        <f t="shared" si="12"/>
        <v>-0.20249737464428286</v>
      </c>
      <c r="K86" s="182">
        <v>7.4529502083790309</v>
      </c>
      <c r="L86" s="183">
        <f t="shared" si="13"/>
        <v>0.22002024411794885</v>
      </c>
      <c r="M86" s="182"/>
      <c r="N86" s="183"/>
      <c r="O86" s="183"/>
    </row>
    <row r="87" spans="1:16" ht="15.75" x14ac:dyDescent="0.25">
      <c r="B87" s="115" t="s">
        <v>26</v>
      </c>
      <c r="C87" s="184">
        <v>7.764727024907577</v>
      </c>
      <c r="D87" s="185">
        <v>0.40021658908878432</v>
      </c>
      <c r="E87" s="184">
        <v>8.5437552506300758</v>
      </c>
      <c r="F87" s="185">
        <f t="shared" si="12"/>
        <v>0.77902822572249875</v>
      </c>
      <c r="G87" s="184">
        <v>7.7516860160748928</v>
      </c>
      <c r="H87" s="185">
        <f t="shared" si="12"/>
        <v>-0.79206923455518297</v>
      </c>
      <c r="I87" s="184">
        <v>7.4275981000211777</v>
      </c>
      <c r="J87" s="185">
        <f t="shared" si="12"/>
        <v>-0.32408791605371512</v>
      </c>
      <c r="K87" s="184">
        <v>7.4724241619167229</v>
      </c>
      <c r="L87" s="185">
        <f t="shared" si="13"/>
        <v>4.4826061895545166E-2</v>
      </c>
      <c r="M87" s="184">
        <v>7.2182665884459816</v>
      </c>
      <c r="N87" s="185">
        <v>-0.25823837940907435</v>
      </c>
      <c r="O87" s="185">
        <v>-0.20842500033906486</v>
      </c>
    </row>
    <row r="88" spans="1:16" ht="6" customHeight="1" x14ac:dyDescent="0.25"/>
    <row r="89" spans="1:16" x14ac:dyDescent="0.25">
      <c r="B89" s="103" t="s">
        <v>30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</row>
    <row r="92" spans="1:16" ht="48.75" customHeight="1" thickBot="1" x14ac:dyDescent="0.3">
      <c r="B92" s="265" t="s">
        <v>297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105</v>
      </c>
    </row>
    <row r="93" spans="1:16" ht="10.5" customHeight="1" thickBot="1" x14ac:dyDescent="0.3">
      <c r="B93" s="104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7"/>
      <c r="N93" s="37"/>
      <c r="P93" s="1" t="s">
        <v>106</v>
      </c>
    </row>
    <row r="94" spans="1:16" ht="22.5" thickTop="1" thickBot="1" x14ac:dyDescent="0.3">
      <c r="B94" s="119" t="s">
        <v>87</v>
      </c>
      <c r="C94" s="299" t="s">
        <v>28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  <c r="O94" s="301"/>
    </row>
    <row r="95" spans="1:16" ht="22.5" thickTop="1" thickBot="1" x14ac:dyDescent="0.3">
      <c r="B95" s="107"/>
      <c r="C95" s="290">
        <v>2019</v>
      </c>
      <c r="D95" s="291"/>
      <c r="E95" s="292" t="s">
        <v>274</v>
      </c>
      <c r="F95" s="291"/>
      <c r="G95" s="292" t="s">
        <v>275</v>
      </c>
      <c r="H95" s="291"/>
      <c r="I95" s="292" t="s">
        <v>276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60</v>
      </c>
      <c r="D96" s="110" t="str">
        <f>CONCATENATE("def ",RIGHT(C95,2),"/",RIGHT(C95-1,2))</f>
        <v>def 19/18</v>
      </c>
      <c r="E96" s="111" t="s">
        <v>60</v>
      </c>
      <c r="F96" s="110" t="str">
        <f>CONCATENATE("def ",RIGHT(E95,2),"/",RIGHT(C95,2))</f>
        <v>def 20/19</v>
      </c>
      <c r="G96" s="111" t="s">
        <v>60</v>
      </c>
      <c r="H96" s="110" t="str">
        <f>CONCATENATE("def ",RIGHT(G95,2),"/",RIGHT(E95,2))</f>
        <v>def 21/20</v>
      </c>
      <c r="I96" s="111" t="s">
        <v>60</v>
      </c>
      <c r="J96" s="110" t="str">
        <f>CONCATENATE("def ",RIGHT(I95,2),"/",RIGHT(G95,2))</f>
        <v>def 22/21</v>
      </c>
      <c r="K96" s="111" t="s">
        <v>60</v>
      </c>
      <c r="L96" s="110" t="str">
        <f>CONCATENATE("def ",RIGHT(K95,2),"/",RIGHT(I95,2))</f>
        <v>def 23/22</v>
      </c>
      <c r="M96" s="111" t="s">
        <v>60</v>
      </c>
      <c r="N96" s="110" t="str">
        <f>CONCATENATE("def ",RIGHT(M95,2),"/",RIGHT(K95,2))</f>
        <v>def 24/23</v>
      </c>
      <c r="O96" s="110" t="str">
        <f>CONCATENATE("def ",RIGHT(M95,2),"/",RIGHT(C95,2))</f>
        <v>def 24/19</v>
      </c>
    </row>
    <row r="97" spans="2:15" x14ac:dyDescent="0.25">
      <c r="B97" s="112" t="s">
        <v>62</v>
      </c>
      <c r="C97" s="182">
        <v>9.1470450027110068</v>
      </c>
      <c r="D97" s="183">
        <v>-8.8757152821163032E-2</v>
      </c>
      <c r="E97" s="182">
        <v>9.2884622581490213</v>
      </c>
      <c r="F97" s="183">
        <f t="shared" ref="F97:J109" si="16">IFERROR(E97-C97,"-")</f>
        <v>0.14141725543801442</v>
      </c>
      <c r="G97" s="182">
        <v>7.2568181818181818</v>
      </c>
      <c r="H97" s="183">
        <f t="shared" si="16"/>
        <v>-2.0316440763308394</v>
      </c>
      <c r="I97" s="182">
        <v>10.058643771827706</v>
      </c>
      <c r="J97" s="183">
        <f t="shared" si="16"/>
        <v>2.8018255900095239</v>
      </c>
      <c r="K97" s="182">
        <v>9.1694865070637004</v>
      </c>
      <c r="L97" s="183">
        <f t="shared" ref="L97:L109" si="17">IFERROR(K97-I97,"-")</f>
        <v>-0.88915726476400536</v>
      </c>
      <c r="M97" s="182">
        <v>8.4320445539252429</v>
      </c>
      <c r="N97" s="183">
        <f>IFERROR(M97-K97,"-")</f>
        <v>-0.73744195313845751</v>
      </c>
      <c r="O97" s="183">
        <f>IFERROR(M97-C97,"-")</f>
        <v>-0.71500044878576396</v>
      </c>
    </row>
    <row r="98" spans="2:15" x14ac:dyDescent="0.25">
      <c r="B98" s="112" t="s">
        <v>64</v>
      </c>
      <c r="C98" s="182">
        <v>8.3691467867144027</v>
      </c>
      <c r="D98" s="183">
        <v>-0.35086782248939485</v>
      </c>
      <c r="E98" s="182">
        <v>8.8178536620582602</v>
      </c>
      <c r="F98" s="183">
        <f t="shared" si="16"/>
        <v>0.44870687534385745</v>
      </c>
      <c r="G98" s="182">
        <v>5.2167060677698975</v>
      </c>
      <c r="H98" s="183">
        <f t="shared" si="16"/>
        <v>-3.6011475942883626</v>
      </c>
      <c r="I98" s="182">
        <v>8.5183896043624543</v>
      </c>
      <c r="J98" s="183">
        <f t="shared" si="16"/>
        <v>3.3016835365925568</v>
      </c>
      <c r="K98" s="182">
        <v>8.342087286527514</v>
      </c>
      <c r="L98" s="183">
        <f t="shared" si="17"/>
        <v>-0.17630231783494033</v>
      </c>
      <c r="M98" s="182">
        <v>7.8970631762423125</v>
      </c>
      <c r="N98" s="183">
        <f t="shared" ref="N98:N101" si="18">IFERROR(M98-K98,"-")</f>
        <v>-0.4450241102852015</v>
      </c>
      <c r="O98" s="183">
        <f t="shared" ref="O98:O101" si="19">IFERROR(M98-C98,"-")</f>
        <v>-0.47208361047209024</v>
      </c>
    </row>
    <row r="99" spans="2:15" x14ac:dyDescent="0.25">
      <c r="B99" s="112" t="s">
        <v>66</v>
      </c>
      <c r="C99" s="182">
        <v>7.1482012737391702</v>
      </c>
      <c r="D99" s="183">
        <v>-0.3219422750589267</v>
      </c>
      <c r="E99" s="182">
        <v>11.325639991937109</v>
      </c>
      <c r="F99" s="183">
        <f t="shared" si="16"/>
        <v>4.1774387181979389</v>
      </c>
      <c r="G99" s="182">
        <v>4.2668872883005644</v>
      </c>
      <c r="H99" s="183">
        <f t="shared" si="16"/>
        <v>-7.0587527036365447</v>
      </c>
      <c r="I99" s="182">
        <v>8.9438208884688084</v>
      </c>
      <c r="J99" s="183">
        <f t="shared" si="16"/>
        <v>4.676933600168244</v>
      </c>
      <c r="K99" s="182">
        <v>7.2962298025134649</v>
      </c>
      <c r="L99" s="183">
        <f t="shared" si="17"/>
        <v>-1.6475910859553435</v>
      </c>
      <c r="M99" s="182">
        <v>7.1176644057800056</v>
      </c>
      <c r="N99" s="183">
        <f t="shared" si="18"/>
        <v>-0.17856539673345928</v>
      </c>
      <c r="O99" s="183">
        <f t="shared" si="19"/>
        <v>-3.053686795916466E-2</v>
      </c>
    </row>
    <row r="100" spans="2:15" x14ac:dyDescent="0.25">
      <c r="B100" s="112" t="s">
        <v>68</v>
      </c>
      <c r="C100" s="182">
        <v>6.3384631221370116</v>
      </c>
      <c r="D100" s="183">
        <v>-1.7440329865371078</v>
      </c>
      <c r="E100" s="182" t="s">
        <v>224</v>
      </c>
      <c r="F100" s="183" t="str">
        <f t="shared" si="16"/>
        <v>-</v>
      </c>
      <c r="G100" s="182">
        <v>4.2971937029431899</v>
      </c>
      <c r="H100" s="183" t="str">
        <f t="shared" si="16"/>
        <v>-</v>
      </c>
      <c r="I100" s="182">
        <v>7.2615639657124369</v>
      </c>
      <c r="J100" s="183">
        <f t="shared" si="16"/>
        <v>2.964370262769247</v>
      </c>
      <c r="K100" s="182">
        <v>6.8897870199563975</v>
      </c>
      <c r="L100" s="183">
        <f t="shared" si="17"/>
        <v>-0.37177694575603937</v>
      </c>
      <c r="M100" s="182">
        <v>7.2501342882721573</v>
      </c>
      <c r="N100" s="183">
        <f t="shared" si="18"/>
        <v>0.36034726831575981</v>
      </c>
      <c r="O100" s="183">
        <f t="shared" si="19"/>
        <v>0.91167116613514576</v>
      </c>
    </row>
    <row r="101" spans="2:15" x14ac:dyDescent="0.25">
      <c r="B101" s="112" t="s">
        <v>70</v>
      </c>
      <c r="C101" s="182">
        <v>6.2435806413442192</v>
      </c>
      <c r="D101" s="183">
        <v>-1.6121930130032736</v>
      </c>
      <c r="E101" s="182" t="s">
        <v>224</v>
      </c>
      <c r="F101" s="183" t="str">
        <f t="shared" si="16"/>
        <v>-</v>
      </c>
      <c r="G101" s="182">
        <v>3.7259593157651412</v>
      </c>
      <c r="H101" s="183" t="str">
        <f t="shared" si="16"/>
        <v>-</v>
      </c>
      <c r="I101" s="182">
        <v>7.5795092261617238</v>
      </c>
      <c r="J101" s="183">
        <f t="shared" si="16"/>
        <v>3.8535499103965827</v>
      </c>
      <c r="K101" s="182">
        <v>6.8398547955674438</v>
      </c>
      <c r="L101" s="183">
        <f t="shared" si="17"/>
        <v>-0.73965443059428004</v>
      </c>
      <c r="M101" s="182">
        <v>6.7150291423813488</v>
      </c>
      <c r="N101" s="183">
        <f t="shared" si="18"/>
        <v>-0.12482565318609495</v>
      </c>
      <c r="O101" s="183">
        <f t="shared" si="19"/>
        <v>0.47144850103712965</v>
      </c>
    </row>
    <row r="102" spans="2:15" x14ac:dyDescent="0.25">
      <c r="B102" s="112" t="s">
        <v>72</v>
      </c>
      <c r="C102" s="182">
        <v>6.892098210660242</v>
      </c>
      <c r="D102" s="183">
        <v>0.24041281740181475</v>
      </c>
      <c r="E102" s="182" t="s">
        <v>224</v>
      </c>
      <c r="F102" s="183" t="str">
        <f t="shared" si="16"/>
        <v>-</v>
      </c>
      <c r="G102" s="182">
        <v>5.7977450529222274</v>
      </c>
      <c r="H102" s="183" t="str">
        <f t="shared" si="16"/>
        <v>-</v>
      </c>
      <c r="I102" s="182">
        <v>7.6719207173194901</v>
      </c>
      <c r="J102" s="183">
        <f t="shared" si="16"/>
        <v>1.8741756643972627</v>
      </c>
      <c r="K102" s="182">
        <v>6.5240314296404636</v>
      </c>
      <c r="L102" s="183">
        <f t="shared" si="17"/>
        <v>-1.1478892876790265</v>
      </c>
      <c r="M102" s="182"/>
      <c r="N102" s="183"/>
      <c r="O102" s="183"/>
    </row>
    <row r="103" spans="2:15" x14ac:dyDescent="0.25">
      <c r="B103" s="112" t="s">
        <v>74</v>
      </c>
      <c r="C103" s="182">
        <v>7.9522846744844315</v>
      </c>
      <c r="D103" s="183">
        <v>-0.37759552691611198</v>
      </c>
      <c r="E103" s="182" t="s">
        <v>224</v>
      </c>
      <c r="F103" s="183" t="str">
        <f t="shared" si="16"/>
        <v>-</v>
      </c>
      <c r="G103" s="182">
        <v>6.1979111481117082</v>
      </c>
      <c r="H103" s="183" t="str">
        <f t="shared" si="16"/>
        <v>-</v>
      </c>
      <c r="I103" s="182">
        <v>7.8098892707140131</v>
      </c>
      <c r="J103" s="183">
        <f t="shared" si="16"/>
        <v>1.6119781226023049</v>
      </c>
      <c r="K103" s="182">
        <v>7.6651164324823533</v>
      </c>
      <c r="L103" s="183">
        <f t="shared" si="17"/>
        <v>-0.14477283823165976</v>
      </c>
      <c r="M103" s="182"/>
      <c r="N103" s="183"/>
      <c r="O103" s="183"/>
    </row>
    <row r="104" spans="2:15" x14ac:dyDescent="0.25">
      <c r="B104" s="112" t="s">
        <v>76</v>
      </c>
      <c r="C104" s="182">
        <v>8.23697290363957</v>
      </c>
      <c r="D104" s="183">
        <v>8.2239098237000263E-2</v>
      </c>
      <c r="E104" s="182">
        <v>6.1327782153707666</v>
      </c>
      <c r="F104" s="183">
        <f t="shared" si="16"/>
        <v>-2.1041946882688034</v>
      </c>
      <c r="G104" s="182">
        <v>6.7188707112019994</v>
      </c>
      <c r="H104" s="183">
        <f t="shared" si="16"/>
        <v>0.5860924958312328</v>
      </c>
      <c r="I104" s="182">
        <v>8.0280654359897952</v>
      </c>
      <c r="J104" s="183">
        <f t="shared" si="16"/>
        <v>1.3091947247877957</v>
      </c>
      <c r="K104" s="182">
        <v>8.0638530164077604</v>
      </c>
      <c r="L104" s="183">
        <f t="shared" si="17"/>
        <v>3.5787580417965259E-2</v>
      </c>
      <c r="M104" s="182"/>
      <c r="N104" s="183"/>
      <c r="O104" s="183"/>
    </row>
    <row r="105" spans="2:15" x14ac:dyDescent="0.25">
      <c r="B105" s="112" t="s">
        <v>78</v>
      </c>
      <c r="C105" s="182">
        <v>8.5541528940150506</v>
      </c>
      <c r="D105" s="183">
        <v>0.33259104190724109</v>
      </c>
      <c r="E105" s="182">
        <v>5.1817629917435646</v>
      </c>
      <c r="F105" s="183">
        <f t="shared" si="16"/>
        <v>-3.3723899022714861</v>
      </c>
      <c r="G105" s="182">
        <v>8.1094095358383331</v>
      </c>
      <c r="H105" s="183">
        <f t="shared" si="16"/>
        <v>2.9276465440947685</v>
      </c>
      <c r="I105" s="182">
        <v>7.3250566263515537</v>
      </c>
      <c r="J105" s="183">
        <f t="shared" si="16"/>
        <v>-0.78435290948677938</v>
      </c>
      <c r="K105" s="182">
        <v>7.2178584261588217</v>
      </c>
      <c r="L105" s="183">
        <f t="shared" si="17"/>
        <v>-0.10719820019273207</v>
      </c>
      <c r="M105" s="182"/>
      <c r="N105" s="183"/>
      <c r="O105" s="183"/>
    </row>
    <row r="106" spans="2:15" x14ac:dyDescent="0.25">
      <c r="B106" s="112" t="s">
        <v>80</v>
      </c>
      <c r="C106" s="182">
        <v>8.0383557312252965</v>
      </c>
      <c r="D106" s="183">
        <v>0.1793500502433405</v>
      </c>
      <c r="E106" s="182">
        <v>5.3206016811679691</v>
      </c>
      <c r="F106" s="183">
        <f t="shared" si="16"/>
        <v>-2.7177540500573274</v>
      </c>
      <c r="G106" s="182">
        <v>7.4730443034220979</v>
      </c>
      <c r="H106" s="183">
        <f t="shared" si="16"/>
        <v>2.1524426222541289</v>
      </c>
      <c r="I106" s="182">
        <v>7.6415784008307375</v>
      </c>
      <c r="J106" s="183">
        <f t="shared" si="16"/>
        <v>0.16853409740863956</v>
      </c>
      <c r="K106" s="182">
        <v>7.5350687417126112</v>
      </c>
      <c r="L106" s="183">
        <f t="shared" si="17"/>
        <v>-0.10650965911812627</v>
      </c>
      <c r="M106" s="182"/>
      <c r="N106" s="183"/>
      <c r="O106" s="183"/>
    </row>
    <row r="107" spans="2:15" x14ac:dyDescent="0.25">
      <c r="B107" s="112" t="s">
        <v>82</v>
      </c>
      <c r="C107" s="182">
        <v>8.2542312361636796</v>
      </c>
      <c r="D107" s="183">
        <v>1.0221995254908105</v>
      </c>
      <c r="E107" s="182">
        <v>6.6477631797771499</v>
      </c>
      <c r="F107" s="183">
        <f t="shared" si="16"/>
        <v>-1.6064680563865297</v>
      </c>
      <c r="G107" s="182">
        <v>8.4286078206597885</v>
      </c>
      <c r="H107" s="183">
        <f t="shared" si="16"/>
        <v>1.7808446408826386</v>
      </c>
      <c r="I107" s="182">
        <v>7.9870946393117137</v>
      </c>
      <c r="J107" s="183">
        <f t="shared" si="16"/>
        <v>-0.44151318134807482</v>
      </c>
      <c r="K107" s="182">
        <v>7.928793932416875</v>
      </c>
      <c r="L107" s="183">
        <f t="shared" si="17"/>
        <v>-5.8300706894838683E-2</v>
      </c>
      <c r="M107" s="182"/>
      <c r="N107" s="183"/>
      <c r="O107" s="183"/>
    </row>
    <row r="108" spans="2:15" x14ac:dyDescent="0.25">
      <c r="B108" s="112" t="s">
        <v>84</v>
      </c>
      <c r="C108" s="182">
        <v>8.8450070323488053</v>
      </c>
      <c r="D108" s="183">
        <v>1.3686306407062858</v>
      </c>
      <c r="E108" s="182">
        <v>7.4641870742036458</v>
      </c>
      <c r="F108" s="183">
        <f t="shared" si="16"/>
        <v>-1.3808199581451595</v>
      </c>
      <c r="G108" s="182">
        <v>8.0989971715093851</v>
      </c>
      <c r="H108" s="183">
        <f t="shared" si="16"/>
        <v>0.63481009730573934</v>
      </c>
      <c r="I108" s="182">
        <v>7.7937504563043003</v>
      </c>
      <c r="J108" s="183">
        <f t="shared" si="16"/>
        <v>-0.30524671520508484</v>
      </c>
      <c r="K108" s="182">
        <v>7.5041961545687981</v>
      </c>
      <c r="L108" s="183">
        <f t="shared" si="17"/>
        <v>-0.28955430173550223</v>
      </c>
      <c r="M108" s="182"/>
      <c r="N108" s="183"/>
      <c r="O108" s="183"/>
    </row>
    <row r="109" spans="2:15" ht="15.75" x14ac:dyDescent="0.25">
      <c r="B109" s="115" t="s">
        <v>26</v>
      </c>
      <c r="C109" s="184">
        <v>7.7516678888908759</v>
      </c>
      <c r="D109" s="185">
        <v>-0.15615803713297183</v>
      </c>
      <c r="E109" s="184">
        <v>7.9282896242390954</v>
      </c>
      <c r="F109" s="185">
        <f t="shared" si="16"/>
        <v>0.17662173534821957</v>
      </c>
      <c r="G109" s="184">
        <v>6.7462678422476356</v>
      </c>
      <c r="H109" s="185">
        <f t="shared" si="16"/>
        <v>-1.1820217819914598</v>
      </c>
      <c r="I109" s="184">
        <v>7.94246678177314</v>
      </c>
      <c r="J109" s="185">
        <f t="shared" si="16"/>
        <v>1.1961989395255044</v>
      </c>
      <c r="K109" s="184">
        <v>7.5594228758302462</v>
      </c>
      <c r="L109" s="185">
        <f t="shared" si="17"/>
        <v>-0.38304390594289384</v>
      </c>
      <c r="M109" s="184">
        <v>7.470568900635242</v>
      </c>
      <c r="N109" s="185">
        <v>-0.1783189058268464</v>
      </c>
      <c r="O109" s="185">
        <v>0.15285610472836542</v>
      </c>
    </row>
    <row r="110" spans="2:15" ht="6" customHeight="1" x14ac:dyDescent="0.25"/>
    <row r="111" spans="2:15" x14ac:dyDescent="0.25">
      <c r="B111" s="103" t="s">
        <v>30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7535-2142-4B63-83A4-41E68A240A08}">
  <sheetPr>
    <tabColor rgb="FF7030A0"/>
  </sheetPr>
  <dimension ref="A4:A24"/>
  <sheetViews>
    <sheetView showGridLines="0" workbookViewId="0">
      <selection activeCell="N15" sqref="N1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5EB12-5816-4D2E-BC4E-5176889EE283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7"/>
      <c r="D1" s="190"/>
    </row>
    <row r="2" spans="1:17" ht="18.75" x14ac:dyDescent="0.3">
      <c r="D2" s="190"/>
    </row>
    <row r="4" spans="1:17" ht="48.75" customHeight="1" thickBot="1" x14ac:dyDescent="0.3">
      <c r="B4" s="265" t="s">
        <v>308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Q4" s="1" t="s">
        <v>141</v>
      </c>
    </row>
    <row r="5" spans="1:17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Q5" s="1" t="s">
        <v>142</v>
      </c>
    </row>
    <row r="6" spans="1:17" ht="22.5" thickTop="1" thickBot="1" x14ac:dyDescent="0.3">
      <c r="B6" s="107"/>
      <c r="C6" s="287" t="s">
        <v>143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7" ht="22.5" thickTop="1" thickBot="1" x14ac:dyDescent="0.3">
      <c r="B7" s="107"/>
      <c r="C7" s="290">
        <v>2019</v>
      </c>
      <c r="D7" s="291"/>
      <c r="E7" s="292" t="s">
        <v>274</v>
      </c>
      <c r="F7" s="291"/>
      <c r="G7" s="292" t="s">
        <v>275</v>
      </c>
      <c r="H7" s="291"/>
      <c r="I7" s="292" t="s">
        <v>276</v>
      </c>
      <c r="J7" s="291"/>
      <c r="K7" s="292">
        <v>2023</v>
      </c>
      <c r="L7" s="291"/>
      <c r="M7" s="292">
        <v>2024</v>
      </c>
      <c r="N7" s="293"/>
      <c r="O7" s="294"/>
    </row>
    <row r="8" spans="1:17" ht="16.5" thickTop="1" thickBot="1" x14ac:dyDescent="0.3">
      <c r="B8" s="83"/>
      <c r="C8" s="109" t="s">
        <v>60</v>
      </c>
      <c r="D8" s="110" t="str">
        <f>CONCATENATE("var ",RIGHT(C7,2),"/",RIGHT(C7-1,2))</f>
        <v>var 19/18</v>
      </c>
      <c r="E8" s="111" t="s">
        <v>60</v>
      </c>
      <c r="F8" s="110" t="str">
        <f>CONCATENATE("var ",RIGHT(E7,2),"/",RIGHT(C7,2))</f>
        <v>var 20/19</v>
      </c>
      <c r="G8" s="111" t="s">
        <v>60</v>
      </c>
      <c r="H8" s="110" t="str">
        <f>CONCATENATE("var ",RIGHT(G7,2),"/",RIGHT(E7,2))</f>
        <v>var 21/20</v>
      </c>
      <c r="I8" s="111" t="s">
        <v>60</v>
      </c>
      <c r="J8" s="110" t="str">
        <f>CONCATENATE("var ",RIGHT(I7,2),"/",RIGHT(G7,2))</f>
        <v>var 22/21</v>
      </c>
      <c r="K8" s="111" t="s">
        <v>60</v>
      </c>
      <c r="L8" s="110" t="str">
        <f>CONCATENATE("var ",RIGHT(K7,2),"/",RIGHT(I7,2))</f>
        <v>var 23/22</v>
      </c>
      <c r="M8" s="111" t="s">
        <v>60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7" x14ac:dyDescent="0.25">
      <c r="A9" s="1" t="s">
        <v>61</v>
      </c>
      <c r="B9" s="112" t="s">
        <v>62</v>
      </c>
      <c r="C9" s="191">
        <v>0.76090000000000002</v>
      </c>
      <c r="D9" s="114">
        <v>1.7382002941569663E-2</v>
      </c>
      <c r="E9" s="191">
        <v>0.75989999999999991</v>
      </c>
      <c r="F9" s="114">
        <f t="shared" ref="F9:L21" si="0">IFERROR(E9/C9-1,"-")</f>
        <v>-1.314233144960042E-3</v>
      </c>
      <c r="G9" s="191">
        <v>0.16260000000000002</v>
      </c>
      <c r="H9" s="114">
        <f t="shared" si="0"/>
        <v>-0.78602447690485588</v>
      </c>
      <c r="I9" s="191">
        <v>0.59370000000000001</v>
      </c>
      <c r="J9" s="114">
        <f t="shared" si="0"/>
        <v>2.6512915129151287</v>
      </c>
      <c r="K9" s="191">
        <v>0.77349999999999997</v>
      </c>
      <c r="L9" s="114">
        <f t="shared" si="0"/>
        <v>0.30284655549941042</v>
      </c>
      <c r="M9" s="191">
        <v>0.80409999999999993</v>
      </c>
      <c r="N9" s="114">
        <f t="shared" ref="N9:N13" si="1">IFERROR(M9/K9-1,"-")</f>
        <v>3.956043956043942E-2</v>
      </c>
      <c r="O9" s="114">
        <f>IFERROR(M9/C9-1,"-")</f>
        <v>5.6774871862268261E-2</v>
      </c>
    </row>
    <row r="10" spans="1:17" x14ac:dyDescent="0.25">
      <c r="A10" s="1" t="s">
        <v>63</v>
      </c>
      <c r="B10" s="112" t="s">
        <v>64</v>
      </c>
      <c r="C10" s="191">
        <v>0.77150000000000007</v>
      </c>
      <c r="D10" s="114">
        <v>-1.3679365891076323E-2</v>
      </c>
      <c r="E10" s="191">
        <v>0.78579999999999994</v>
      </c>
      <c r="F10" s="114">
        <f t="shared" si="0"/>
        <v>1.8535320803629185E-2</v>
      </c>
      <c r="G10" s="191">
        <v>0.2394</v>
      </c>
      <c r="H10" s="114">
        <f t="shared" si="0"/>
        <v>-0.69534232629167725</v>
      </c>
      <c r="I10" s="191">
        <v>0.75780000000000003</v>
      </c>
      <c r="J10" s="114">
        <f t="shared" si="0"/>
        <v>2.1654135338345863</v>
      </c>
      <c r="K10" s="191">
        <v>0.83819999999999995</v>
      </c>
      <c r="L10" s="114">
        <f t="shared" si="0"/>
        <v>0.10609659540775929</v>
      </c>
      <c r="M10" s="191">
        <v>0.82450000000000001</v>
      </c>
      <c r="N10" s="114">
        <f t="shared" si="1"/>
        <v>-1.634454784061079E-2</v>
      </c>
      <c r="O10" s="114">
        <f t="shared" ref="O10:O13" si="2">IFERROR(M10/C10-1,"-")</f>
        <v>6.8697342838625941E-2</v>
      </c>
    </row>
    <row r="11" spans="1:17" x14ac:dyDescent="0.25">
      <c r="A11" s="1" t="s">
        <v>65</v>
      </c>
      <c r="B11" s="112" t="s">
        <v>66</v>
      </c>
      <c r="C11" s="191">
        <v>0.76700000000000002</v>
      </c>
      <c r="D11" s="114">
        <v>4.2544515427484164E-2</v>
      </c>
      <c r="E11" s="191">
        <v>0.32850000000000001</v>
      </c>
      <c r="F11" s="114">
        <f t="shared" si="0"/>
        <v>-0.57170795306388533</v>
      </c>
      <c r="G11" s="191">
        <v>0.23399999999999999</v>
      </c>
      <c r="H11" s="114">
        <f t="shared" si="0"/>
        <v>-0.28767123287671237</v>
      </c>
      <c r="I11" s="191">
        <v>0.78410000000000002</v>
      </c>
      <c r="J11" s="114">
        <f t="shared" si="0"/>
        <v>2.3508547008547009</v>
      </c>
      <c r="K11" s="191">
        <v>0.77450000000000008</v>
      </c>
      <c r="L11" s="114">
        <f t="shared" si="0"/>
        <v>-1.2243336309144204E-2</v>
      </c>
      <c r="M11" s="191">
        <v>0.82980000000000009</v>
      </c>
      <c r="N11" s="114">
        <f t="shared" si="1"/>
        <v>7.1400903808908955E-2</v>
      </c>
      <c r="O11" s="114">
        <f t="shared" si="2"/>
        <v>8.1877444589309123E-2</v>
      </c>
    </row>
    <row r="12" spans="1:17" x14ac:dyDescent="0.25">
      <c r="A12" s="1" t="s">
        <v>67</v>
      </c>
      <c r="B12" s="112" t="s">
        <v>68</v>
      </c>
      <c r="C12" s="191">
        <v>0.76760000000000006</v>
      </c>
      <c r="D12" s="114">
        <v>6.685198054204311E-2</v>
      </c>
      <c r="E12" s="191">
        <v>0</v>
      </c>
      <c r="F12" s="114">
        <f t="shared" si="0"/>
        <v>-1</v>
      </c>
      <c r="G12" s="191">
        <v>0.30820000000000003</v>
      </c>
      <c r="H12" s="114" t="str">
        <f t="shared" si="0"/>
        <v>-</v>
      </c>
      <c r="I12" s="191">
        <v>0.82299999999999995</v>
      </c>
      <c r="J12" s="114">
        <f t="shared" si="0"/>
        <v>1.670343932511356</v>
      </c>
      <c r="K12" s="191">
        <v>0.8075</v>
      </c>
      <c r="L12" s="114">
        <f t="shared" si="0"/>
        <v>-1.883353584447145E-2</v>
      </c>
      <c r="M12" s="191">
        <v>0.79059999999999997</v>
      </c>
      <c r="N12" s="114">
        <f t="shared" si="1"/>
        <v>-2.0928792569659516E-2</v>
      </c>
      <c r="O12" s="114">
        <f t="shared" si="2"/>
        <v>2.9963522668056131E-2</v>
      </c>
    </row>
    <row r="13" spans="1:17" x14ac:dyDescent="0.25">
      <c r="A13" s="1" t="s">
        <v>69</v>
      </c>
      <c r="B13" s="112" t="s">
        <v>70</v>
      </c>
      <c r="C13" s="191">
        <v>0.69900000000000007</v>
      </c>
      <c r="D13" s="114">
        <v>5.8930465081048489E-2</v>
      </c>
      <c r="E13" s="191">
        <v>0</v>
      </c>
      <c r="F13" s="114">
        <f t="shared" si="0"/>
        <v>-1</v>
      </c>
      <c r="G13" s="191">
        <v>0.3014</v>
      </c>
      <c r="H13" s="114" t="str">
        <f t="shared" si="0"/>
        <v>-</v>
      </c>
      <c r="I13" s="191">
        <v>0.72030000000000005</v>
      </c>
      <c r="J13" s="114">
        <f t="shared" si="0"/>
        <v>1.389847378898474</v>
      </c>
      <c r="K13" s="191">
        <v>0.73370000000000002</v>
      </c>
      <c r="L13" s="114">
        <f t="shared" si="0"/>
        <v>1.8603359711231393E-2</v>
      </c>
      <c r="M13" s="191">
        <v>0.76329999999999998</v>
      </c>
      <c r="N13" s="114">
        <f t="shared" si="1"/>
        <v>4.0343464631320547E-2</v>
      </c>
      <c r="O13" s="114">
        <f t="shared" si="2"/>
        <v>9.1988555078683643E-2</v>
      </c>
    </row>
    <row r="14" spans="1:17" x14ac:dyDescent="0.25">
      <c r="A14" s="1" t="s">
        <v>71</v>
      </c>
      <c r="B14" s="112" t="s">
        <v>72</v>
      </c>
      <c r="C14" s="191">
        <v>0.77910000000000001</v>
      </c>
      <c r="D14" s="114">
        <v>0.10057917784997872</v>
      </c>
      <c r="E14" s="191">
        <v>0</v>
      </c>
      <c r="F14" s="114">
        <f t="shared" si="0"/>
        <v>-1</v>
      </c>
      <c r="G14" s="191">
        <v>0.3044</v>
      </c>
      <c r="H14" s="114" t="str">
        <f t="shared" si="0"/>
        <v>-</v>
      </c>
      <c r="I14" s="191">
        <v>0.76419999999999999</v>
      </c>
      <c r="J14" s="114">
        <f t="shared" si="0"/>
        <v>1.5105124835742445</v>
      </c>
      <c r="K14" s="191">
        <v>0.77629999999999999</v>
      </c>
      <c r="L14" s="114">
        <f t="shared" si="0"/>
        <v>1.5833551426328141E-2</v>
      </c>
      <c r="M14" s="191"/>
      <c r="N14" s="114"/>
      <c r="O14" s="114"/>
    </row>
    <row r="15" spans="1:17" x14ac:dyDescent="0.25">
      <c r="A15" s="1" t="s">
        <v>73</v>
      </c>
      <c r="B15" s="112" t="s">
        <v>74</v>
      </c>
      <c r="C15" s="191">
        <v>0.82269999999999999</v>
      </c>
      <c r="D15" s="114">
        <v>1.806707090706583E-2</v>
      </c>
      <c r="E15" s="191">
        <v>0</v>
      </c>
      <c r="F15" s="114">
        <f t="shared" si="0"/>
        <v>-1</v>
      </c>
      <c r="G15" s="191">
        <v>0.49420000000000003</v>
      </c>
      <c r="H15" s="114" t="str">
        <f t="shared" si="0"/>
        <v>-</v>
      </c>
      <c r="I15" s="191">
        <v>0.86370000000000002</v>
      </c>
      <c r="J15" s="114">
        <f t="shared" si="0"/>
        <v>0.74767300687980565</v>
      </c>
      <c r="K15" s="191">
        <v>0.86620000000000008</v>
      </c>
      <c r="L15" s="114">
        <f t="shared" si="0"/>
        <v>2.8945235614219467E-3</v>
      </c>
      <c r="M15" s="191"/>
      <c r="N15" s="114"/>
      <c r="O15" s="114"/>
    </row>
    <row r="16" spans="1:17" x14ac:dyDescent="0.25">
      <c r="A16" s="1" t="s">
        <v>75</v>
      </c>
      <c r="B16" s="112" t="s">
        <v>76</v>
      </c>
      <c r="C16" s="191">
        <v>0.86730000000000007</v>
      </c>
      <c r="D16" s="114">
        <v>1.8482153170846782E-3</v>
      </c>
      <c r="E16" s="191">
        <v>0.376</v>
      </c>
      <c r="F16" s="114">
        <f t="shared" si="0"/>
        <v>-0.56647065605903379</v>
      </c>
      <c r="G16" s="191">
        <v>0.68180000000000007</v>
      </c>
      <c r="H16" s="114">
        <f t="shared" si="0"/>
        <v>0.81329787234042583</v>
      </c>
      <c r="I16" s="191">
        <v>0.90879999999999994</v>
      </c>
      <c r="J16" s="114">
        <f t="shared" si="0"/>
        <v>0.3329422117923142</v>
      </c>
      <c r="K16" s="191">
        <v>0.91400000000000003</v>
      </c>
      <c r="L16" s="114">
        <f t="shared" si="0"/>
        <v>5.7218309859154992E-3</v>
      </c>
      <c r="M16" s="191"/>
      <c r="N16" s="114"/>
      <c r="O16" s="114"/>
    </row>
    <row r="17" spans="1:30" x14ac:dyDescent="0.25">
      <c r="A17" s="1" t="s">
        <v>77</v>
      </c>
      <c r="B17" s="112" t="s">
        <v>78</v>
      </c>
      <c r="C17" s="191">
        <v>0.75</v>
      </c>
      <c r="D17" s="114">
        <v>-1.3157894736842146E-2</v>
      </c>
      <c r="E17" s="191">
        <v>0.24160000000000001</v>
      </c>
      <c r="F17" s="114">
        <f t="shared" si="0"/>
        <v>-0.67786666666666662</v>
      </c>
      <c r="G17" s="191">
        <v>0.65239999999999998</v>
      </c>
      <c r="H17" s="114">
        <f t="shared" si="0"/>
        <v>1.7003311258278142</v>
      </c>
      <c r="I17" s="191">
        <v>0.76670000000000005</v>
      </c>
      <c r="J17" s="114">
        <f t="shared" si="0"/>
        <v>0.17519926425505838</v>
      </c>
      <c r="K17" s="191">
        <v>0.79319999999999991</v>
      </c>
      <c r="L17" s="114">
        <f t="shared" si="0"/>
        <v>3.4563714621103303E-2</v>
      </c>
      <c r="M17" s="191"/>
      <c r="N17" s="114"/>
      <c r="O17" s="114"/>
    </row>
    <row r="18" spans="1:30" x14ac:dyDescent="0.25">
      <c r="A18" s="1" t="s">
        <v>79</v>
      </c>
      <c r="B18" s="112" t="s">
        <v>80</v>
      </c>
      <c r="C18" s="191">
        <v>0.79150000000000009</v>
      </c>
      <c r="D18" s="114">
        <v>-4.2926239419588841E-2</v>
      </c>
      <c r="E18" s="191">
        <v>0.20039999999999999</v>
      </c>
      <c r="F18" s="114">
        <f t="shared" si="0"/>
        <v>-0.74680985470625405</v>
      </c>
      <c r="G18" s="191">
        <v>0.76</v>
      </c>
      <c r="H18" s="114">
        <f t="shared" si="0"/>
        <v>2.7924151696606789</v>
      </c>
      <c r="I18" s="191">
        <v>0.8234999999999999</v>
      </c>
      <c r="J18" s="114">
        <f t="shared" si="0"/>
        <v>8.3552631578947212E-2</v>
      </c>
      <c r="K18" s="191">
        <v>0.83819999999999995</v>
      </c>
      <c r="L18" s="114">
        <f t="shared" si="0"/>
        <v>1.785063752276872E-2</v>
      </c>
      <c r="M18" s="191"/>
      <c r="N18" s="114"/>
      <c r="O18" s="114"/>
      <c r="AC18" s="192"/>
    </row>
    <row r="19" spans="1:30" x14ac:dyDescent="0.25">
      <c r="A19" s="1" t="s">
        <v>81</v>
      </c>
      <c r="B19" s="112" t="s">
        <v>82</v>
      </c>
      <c r="C19" s="191">
        <v>0.7229000000000001</v>
      </c>
      <c r="D19" s="114">
        <v>-1.1621547716707648E-2</v>
      </c>
      <c r="E19" s="191">
        <v>0.2581</v>
      </c>
      <c r="F19" s="114">
        <f t="shared" si="0"/>
        <v>-0.64296583206529268</v>
      </c>
      <c r="G19" s="191">
        <v>0.74400000000000011</v>
      </c>
      <c r="H19" s="114">
        <f t="shared" si="0"/>
        <v>1.8826036419992254</v>
      </c>
      <c r="I19" s="191">
        <v>0.79489999999999994</v>
      </c>
      <c r="J19" s="114">
        <f t="shared" si="0"/>
        <v>6.8413978494623384E-2</v>
      </c>
      <c r="K19" s="191">
        <v>0.82430000000000003</v>
      </c>
      <c r="L19" s="114">
        <f t="shared" si="0"/>
        <v>3.6985784375393349E-2</v>
      </c>
      <c r="M19" s="191"/>
      <c r="N19" s="114"/>
      <c r="O19" s="114"/>
      <c r="AC19" s="192"/>
      <c r="AD19" s="192"/>
    </row>
    <row r="20" spans="1:30" x14ac:dyDescent="0.25">
      <c r="A20" s="1" t="s">
        <v>83</v>
      </c>
      <c r="B20" s="112" t="s">
        <v>84</v>
      </c>
      <c r="C20" s="191">
        <v>0.73370000000000002</v>
      </c>
      <c r="D20" s="114">
        <v>8.9383938393841067E-3</v>
      </c>
      <c r="E20" s="191">
        <v>0.29730000000000001</v>
      </c>
      <c r="F20" s="114">
        <f t="shared" si="0"/>
        <v>-0.59479351233474165</v>
      </c>
      <c r="G20" s="191">
        <v>0.62539999999999996</v>
      </c>
      <c r="H20" s="114">
        <f t="shared" si="0"/>
        <v>1.1035990581903801</v>
      </c>
      <c r="I20" s="191">
        <v>0.77950000000000008</v>
      </c>
      <c r="J20" s="114">
        <f t="shared" si="0"/>
        <v>0.24640230252638329</v>
      </c>
      <c r="K20" s="191">
        <v>0.79909999999999992</v>
      </c>
      <c r="L20" s="114">
        <f t="shared" si="0"/>
        <v>2.5144323284156389E-2</v>
      </c>
      <c r="M20" s="191"/>
      <c r="N20" s="114"/>
      <c r="O20" s="114"/>
      <c r="P20" s="120"/>
    </row>
    <row r="21" spans="1:30" ht="15.75" x14ac:dyDescent="0.25">
      <c r="A21" s="1" t="s">
        <v>0</v>
      </c>
      <c r="B21" s="115" t="s">
        <v>26</v>
      </c>
      <c r="C21" s="193">
        <v>0.76972196158821105</v>
      </c>
      <c r="D21" s="117">
        <v>1.8131824496948612E-2</v>
      </c>
      <c r="E21" s="193">
        <v>0.49563348888170433</v>
      </c>
      <c r="F21" s="117">
        <f t="shared" si="0"/>
        <v>-0.35608763473626814</v>
      </c>
      <c r="G21" s="193">
        <v>0.53007392392769836</v>
      </c>
      <c r="H21" s="117">
        <f t="shared" si="0"/>
        <v>6.9487707789281705E-2</v>
      </c>
      <c r="I21" s="193">
        <v>0.78235212112064911</v>
      </c>
      <c r="J21" s="117">
        <f t="shared" si="0"/>
        <v>0.47593021615483444</v>
      </c>
      <c r="K21" s="193">
        <v>0.81120905005064936</v>
      </c>
      <c r="L21" s="117">
        <f t="shared" si="0"/>
        <v>3.6884835039068253E-2</v>
      </c>
      <c r="M21" s="193" t="s">
        <v>224</v>
      </c>
      <c r="N21" s="117" t="s">
        <v>224</v>
      </c>
      <c r="O21" s="117" t="s">
        <v>224</v>
      </c>
      <c r="P21" s="302"/>
    </row>
    <row r="22" spans="1:30" ht="6" customHeight="1" x14ac:dyDescent="0.25">
      <c r="P22" s="302"/>
    </row>
    <row r="23" spans="1:30" x14ac:dyDescent="0.25">
      <c r="B23" s="103" t="s">
        <v>30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94"/>
      <c r="P23" s="302"/>
    </row>
    <row r="24" spans="1:30" x14ac:dyDescent="0.25">
      <c r="C24" s="195"/>
      <c r="K24" s="195"/>
      <c r="M24" s="195"/>
      <c r="N24" s="114"/>
      <c r="O24" s="195"/>
      <c r="P24" s="302"/>
    </row>
    <row r="26" spans="1:30" ht="21.75" customHeight="1" thickBot="1" x14ac:dyDescent="0.3">
      <c r="B26" s="265" t="s">
        <v>309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Q26" s="1" t="s">
        <v>144</v>
      </c>
    </row>
    <row r="27" spans="1:30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Q27" s="1" t="s">
        <v>145</v>
      </c>
    </row>
    <row r="28" spans="1:30" ht="22.5" thickTop="1" thickBot="1" x14ac:dyDescent="0.3">
      <c r="B28" s="107"/>
      <c r="C28" s="287" t="s">
        <v>51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30" ht="22.5" thickTop="1" thickBot="1" x14ac:dyDescent="0.3">
      <c r="B29" s="107"/>
      <c r="C29" s="290">
        <v>2019</v>
      </c>
      <c r="D29" s="291"/>
      <c r="E29" s="292" t="s">
        <v>274</v>
      </c>
      <c r="F29" s="291"/>
      <c r="G29" s="292" t="s">
        <v>275</v>
      </c>
      <c r="H29" s="291"/>
      <c r="I29" s="292" t="s">
        <v>276</v>
      </c>
      <c r="J29" s="291"/>
      <c r="K29" s="292">
        <v>2023</v>
      </c>
      <c r="L29" s="291"/>
      <c r="M29" s="292">
        <v>2024</v>
      </c>
      <c r="N29" s="293"/>
      <c r="O29" s="294"/>
    </row>
    <row r="30" spans="1:30" ht="16.5" thickTop="1" thickBot="1" x14ac:dyDescent="0.3">
      <c r="B30" s="83"/>
      <c r="C30" s="109" t="s">
        <v>60</v>
      </c>
      <c r="D30" s="110" t="str">
        <f>CONCATENATE("var ",RIGHT(C29,2),"/",RIGHT(C29-1,2))</f>
        <v>var 19/18</v>
      </c>
      <c r="E30" s="111" t="s">
        <v>60</v>
      </c>
      <c r="F30" s="110" t="str">
        <f>CONCATENATE("var ",RIGHT(E29,2),"/",RIGHT(C29,2))</f>
        <v>var 20/19</v>
      </c>
      <c r="G30" s="111" t="s">
        <v>60</v>
      </c>
      <c r="H30" s="110" t="str">
        <f>CONCATENATE("var ",RIGHT(G29,2),"/",RIGHT(E29,2))</f>
        <v>var 21/20</v>
      </c>
      <c r="I30" s="111" t="s">
        <v>60</v>
      </c>
      <c r="J30" s="110" t="str">
        <f>CONCATENATE("var ",RIGHT(I29,2),"/",RIGHT(G29,2))</f>
        <v>var 22/21</v>
      </c>
      <c r="K30" s="111" t="s">
        <v>60</v>
      </c>
      <c r="L30" s="110" t="str">
        <f>CONCATENATE("var ",RIGHT(K29,2),"/",RIGHT(I29,2))</f>
        <v>var 23/22</v>
      </c>
      <c r="M30" s="111" t="s">
        <v>60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30" x14ac:dyDescent="0.25">
      <c r="B31" s="112" t="s">
        <v>62</v>
      </c>
      <c r="C31" s="191">
        <v>0.79900000000000004</v>
      </c>
      <c r="D31" s="114"/>
      <c r="E31" s="191">
        <v>0.79769999999999996</v>
      </c>
      <c r="F31" s="114">
        <f t="shared" ref="F31:J43" si="3">IFERROR(E31/C31-1,"-")</f>
        <v>-1.6270337922403844E-3</v>
      </c>
      <c r="G31" s="191">
        <v>0.17430000000000001</v>
      </c>
      <c r="H31" s="114">
        <f t="shared" si="3"/>
        <v>-0.78149680330951488</v>
      </c>
      <c r="I31" s="191">
        <v>0.60199999999999998</v>
      </c>
      <c r="J31" s="114">
        <f t="shared" si="3"/>
        <v>2.4538152610441766</v>
      </c>
      <c r="K31" s="191">
        <v>0.81779999999999997</v>
      </c>
      <c r="L31" s="114">
        <f t="shared" ref="L31:L43" si="4">IFERROR(K31/I31-1,"-")</f>
        <v>0.35847176079734222</v>
      </c>
      <c r="M31" s="191">
        <v>0.84060000000000001</v>
      </c>
      <c r="N31" s="114">
        <f t="shared" ref="N31:N35" si="5">IFERROR(M31/K31-1,"-")</f>
        <v>2.7879677182685247E-2</v>
      </c>
      <c r="O31" s="114">
        <f>IFERROR(M31/C31-1,"-")</f>
        <v>5.2065081351689635E-2</v>
      </c>
    </row>
    <row r="32" spans="1:30" x14ac:dyDescent="0.25">
      <c r="B32" s="112" t="s">
        <v>64</v>
      </c>
      <c r="C32" s="191">
        <v>0.80559999999999998</v>
      </c>
      <c r="D32" s="114"/>
      <c r="E32" s="191">
        <v>0.82010000000000005</v>
      </c>
      <c r="F32" s="114">
        <f t="shared" si="3"/>
        <v>1.7999006951340712E-2</v>
      </c>
      <c r="G32" s="191">
        <v>0.2646</v>
      </c>
      <c r="H32" s="114">
        <f t="shared" si="3"/>
        <v>-0.6773564199487867</v>
      </c>
      <c r="I32" s="191">
        <v>0.78110000000000002</v>
      </c>
      <c r="J32" s="114">
        <f t="shared" si="3"/>
        <v>1.9520030234315948</v>
      </c>
      <c r="K32" s="191">
        <v>0.87939999999999996</v>
      </c>
      <c r="L32" s="114">
        <f t="shared" si="4"/>
        <v>0.12584816284726652</v>
      </c>
      <c r="M32" s="191">
        <v>0.87919999999999998</v>
      </c>
      <c r="N32" s="114">
        <f t="shared" si="5"/>
        <v>-2.2742779167617133E-4</v>
      </c>
      <c r="O32" s="114">
        <f t="shared" ref="O32:O35" si="6">IFERROR(M32/C32-1,"-")</f>
        <v>9.1360476663356449E-2</v>
      </c>
    </row>
    <row r="33" spans="2:17" x14ac:dyDescent="0.25">
      <c r="B33" s="112" t="s">
        <v>66</v>
      </c>
      <c r="C33" s="191">
        <v>0.81099999999999994</v>
      </c>
      <c r="D33" s="114"/>
      <c r="E33" s="191">
        <v>0.34020000000000006</v>
      </c>
      <c r="F33" s="114">
        <f t="shared" si="3"/>
        <v>-0.58051787916152886</v>
      </c>
      <c r="G33" s="191">
        <v>0.26329999999999998</v>
      </c>
      <c r="H33" s="114">
        <f t="shared" si="3"/>
        <v>-0.2260435038212818</v>
      </c>
      <c r="I33" s="191">
        <v>0.82319999999999993</v>
      </c>
      <c r="J33" s="114">
        <f t="shared" si="3"/>
        <v>2.1264717052791493</v>
      </c>
      <c r="K33" s="191">
        <v>0.8216</v>
      </c>
      <c r="L33" s="114">
        <f t="shared" si="4"/>
        <v>-1.9436345966957758E-3</v>
      </c>
      <c r="M33" s="191">
        <v>0.86970000000000003</v>
      </c>
      <c r="N33" s="114">
        <f t="shared" si="5"/>
        <v>5.8544303797468444E-2</v>
      </c>
      <c r="O33" s="114">
        <f t="shared" si="6"/>
        <v>7.237977805178808E-2</v>
      </c>
    </row>
    <row r="34" spans="2:17" x14ac:dyDescent="0.25">
      <c r="B34" s="112" t="s">
        <v>68</v>
      </c>
      <c r="C34" s="191">
        <v>0.80870000000000009</v>
      </c>
      <c r="D34" s="114"/>
      <c r="E34" s="191">
        <v>0</v>
      </c>
      <c r="F34" s="114">
        <f t="shared" si="3"/>
        <v>-1</v>
      </c>
      <c r="G34" s="191">
        <v>0.34250000000000003</v>
      </c>
      <c r="H34" s="114" t="str">
        <f t="shared" si="3"/>
        <v>-</v>
      </c>
      <c r="I34" s="191">
        <v>0.88049999999999995</v>
      </c>
      <c r="J34" s="114">
        <f t="shared" si="3"/>
        <v>1.5708029197080289</v>
      </c>
      <c r="K34" s="191">
        <v>0.86809999999999998</v>
      </c>
      <c r="L34" s="114">
        <f t="shared" si="4"/>
        <v>-1.4082907438955128E-2</v>
      </c>
      <c r="M34" s="191">
        <v>0.84870000000000001</v>
      </c>
      <c r="N34" s="114">
        <f t="shared" si="5"/>
        <v>-2.2347655800022959E-2</v>
      </c>
      <c r="O34" s="114">
        <f t="shared" si="6"/>
        <v>4.9462099666130799E-2</v>
      </c>
    </row>
    <row r="35" spans="2:17" x14ac:dyDescent="0.25">
      <c r="B35" s="112" t="s">
        <v>70</v>
      </c>
      <c r="C35" s="191">
        <v>0.75670000000000004</v>
      </c>
      <c r="D35" s="114"/>
      <c r="E35" s="191">
        <v>0</v>
      </c>
      <c r="F35" s="114">
        <f t="shared" si="3"/>
        <v>-1</v>
      </c>
      <c r="G35" s="191">
        <v>0.36119999999999997</v>
      </c>
      <c r="H35" s="114" t="str">
        <f t="shared" si="3"/>
        <v>-</v>
      </c>
      <c r="I35" s="191">
        <v>0.77670000000000006</v>
      </c>
      <c r="J35" s="114">
        <f t="shared" si="3"/>
        <v>1.1503322259136217</v>
      </c>
      <c r="K35" s="191">
        <v>0.80019999999999991</v>
      </c>
      <c r="L35" s="114">
        <f t="shared" si="4"/>
        <v>3.025621217973451E-2</v>
      </c>
      <c r="M35" s="191">
        <v>0.82900000000000007</v>
      </c>
      <c r="N35" s="114">
        <f t="shared" si="5"/>
        <v>3.5991002249437853E-2</v>
      </c>
      <c r="O35" s="114">
        <f t="shared" si="6"/>
        <v>9.5546451698163004E-2</v>
      </c>
    </row>
    <row r="36" spans="2:17" x14ac:dyDescent="0.25">
      <c r="B36" s="112" t="s">
        <v>72</v>
      </c>
      <c r="C36" s="191">
        <v>0.81620000000000004</v>
      </c>
      <c r="D36" s="114"/>
      <c r="E36" s="191">
        <v>0</v>
      </c>
      <c r="F36" s="114">
        <f t="shared" si="3"/>
        <v>-1</v>
      </c>
      <c r="G36" s="191">
        <v>0.32770000000000005</v>
      </c>
      <c r="H36" s="114" t="str">
        <f t="shared" si="3"/>
        <v>-</v>
      </c>
      <c r="I36" s="191">
        <v>0.82209999999999994</v>
      </c>
      <c r="J36" s="114">
        <f t="shared" si="3"/>
        <v>1.5086969789441556</v>
      </c>
      <c r="K36" s="191">
        <v>0.83799999999999997</v>
      </c>
      <c r="L36" s="114">
        <f t="shared" si="4"/>
        <v>1.9340712808660676E-2</v>
      </c>
      <c r="M36" s="191"/>
      <c r="N36" s="114"/>
      <c r="O36" s="114"/>
    </row>
    <row r="37" spans="2:17" x14ac:dyDescent="0.25">
      <c r="B37" s="112" t="s">
        <v>74</v>
      </c>
      <c r="C37" s="191">
        <v>0.85180000000000011</v>
      </c>
      <c r="D37" s="114"/>
      <c r="E37" s="191">
        <v>0</v>
      </c>
      <c r="F37" s="114">
        <f t="shared" si="3"/>
        <v>-1</v>
      </c>
      <c r="G37" s="191">
        <v>0.52710000000000001</v>
      </c>
      <c r="H37" s="114" t="str">
        <f t="shared" si="3"/>
        <v>-</v>
      </c>
      <c r="I37" s="191">
        <v>0.91700000000000004</v>
      </c>
      <c r="J37" s="114">
        <f t="shared" si="3"/>
        <v>0.73970783532536521</v>
      </c>
      <c r="K37" s="191">
        <v>0.92159999999999997</v>
      </c>
      <c r="L37" s="114">
        <f t="shared" si="4"/>
        <v>5.0163576881132599E-3</v>
      </c>
      <c r="M37" s="191"/>
      <c r="N37" s="114"/>
      <c r="O37" s="114"/>
    </row>
    <row r="38" spans="2:17" x14ac:dyDescent="0.25">
      <c r="B38" s="112" t="s">
        <v>76</v>
      </c>
      <c r="C38" s="191">
        <v>0.89980000000000004</v>
      </c>
      <c r="D38" s="114"/>
      <c r="E38" s="191">
        <v>0.39750000000000002</v>
      </c>
      <c r="F38" s="114">
        <f t="shared" si="3"/>
        <v>-0.55823516336963763</v>
      </c>
      <c r="G38" s="191">
        <v>0.71930000000000005</v>
      </c>
      <c r="H38" s="114">
        <f t="shared" si="3"/>
        <v>0.80955974842767309</v>
      </c>
      <c r="I38" s="191">
        <v>0.96599999999999997</v>
      </c>
      <c r="J38" s="114">
        <f t="shared" si="3"/>
        <v>0.3429723342138189</v>
      </c>
      <c r="K38" s="191">
        <v>0.95979999999999999</v>
      </c>
      <c r="L38" s="114">
        <f t="shared" si="4"/>
        <v>-6.4182194616977384E-3</v>
      </c>
      <c r="M38" s="191"/>
      <c r="N38" s="114"/>
      <c r="O38" s="114"/>
    </row>
    <row r="39" spans="2:17" x14ac:dyDescent="0.25">
      <c r="B39" s="112" t="s">
        <v>78</v>
      </c>
      <c r="C39" s="191">
        <v>0.79180000000000006</v>
      </c>
      <c r="D39" s="114"/>
      <c r="E39" s="191">
        <v>0.23980000000000001</v>
      </c>
      <c r="F39" s="114">
        <f t="shared" si="3"/>
        <v>-0.69714574387471584</v>
      </c>
      <c r="G39" s="191">
        <v>0.6873999999999999</v>
      </c>
      <c r="H39" s="114">
        <f t="shared" si="3"/>
        <v>1.8665554628857377</v>
      </c>
      <c r="I39" s="191">
        <v>0.81819999999999993</v>
      </c>
      <c r="J39" s="114">
        <f t="shared" si="3"/>
        <v>0.19028222286878105</v>
      </c>
      <c r="K39" s="191">
        <v>0.84670000000000001</v>
      </c>
      <c r="L39" s="114">
        <f t="shared" si="4"/>
        <v>3.4832559276460673E-2</v>
      </c>
      <c r="M39" s="191"/>
      <c r="N39" s="114"/>
      <c r="O39" s="114"/>
    </row>
    <row r="40" spans="2:17" x14ac:dyDescent="0.25">
      <c r="B40" s="112" t="s">
        <v>80</v>
      </c>
      <c r="C40" s="191">
        <v>0.8456999999999999</v>
      </c>
      <c r="D40" s="114"/>
      <c r="E40" s="191">
        <v>0.19769999999999999</v>
      </c>
      <c r="F40" s="114">
        <f t="shared" si="3"/>
        <v>-0.76622915927633906</v>
      </c>
      <c r="G40" s="191">
        <v>0.79830000000000001</v>
      </c>
      <c r="H40" s="114">
        <f t="shared" si="3"/>
        <v>3.0379362670713208</v>
      </c>
      <c r="I40" s="191">
        <v>0.88470000000000004</v>
      </c>
      <c r="J40" s="114">
        <f t="shared" si="3"/>
        <v>0.10822998872604295</v>
      </c>
      <c r="K40" s="191">
        <v>0.89749999999999996</v>
      </c>
      <c r="L40" s="114">
        <f t="shared" si="4"/>
        <v>1.4468181304396976E-2</v>
      </c>
      <c r="M40" s="191"/>
      <c r="N40" s="114"/>
      <c r="O40" s="114"/>
    </row>
    <row r="41" spans="2:17" x14ac:dyDescent="0.25">
      <c r="B41" s="112" t="s">
        <v>82</v>
      </c>
      <c r="C41" s="191">
        <v>0.7661</v>
      </c>
      <c r="D41" s="114"/>
      <c r="E41" s="191">
        <v>0.26550000000000001</v>
      </c>
      <c r="F41" s="114">
        <f t="shared" si="3"/>
        <v>-0.653439498759953</v>
      </c>
      <c r="G41" s="191">
        <v>0.77560000000000007</v>
      </c>
      <c r="H41" s="114">
        <f t="shared" si="3"/>
        <v>1.9212806026365348</v>
      </c>
      <c r="I41" s="191">
        <v>0.8327</v>
      </c>
      <c r="J41" s="114">
        <f t="shared" si="3"/>
        <v>7.3620422898401205E-2</v>
      </c>
      <c r="K41" s="191">
        <v>0.85580000000000001</v>
      </c>
      <c r="L41" s="114">
        <f t="shared" si="4"/>
        <v>2.7741083223249641E-2</v>
      </c>
      <c r="M41" s="191"/>
      <c r="N41" s="114"/>
      <c r="O41" s="114"/>
    </row>
    <row r="42" spans="2:17" x14ac:dyDescent="0.25">
      <c r="B42" s="112" t="s">
        <v>84</v>
      </c>
      <c r="C42" s="191">
        <v>0.76919999999999999</v>
      </c>
      <c r="D42" s="114"/>
      <c r="E42" s="191">
        <v>0.3231</v>
      </c>
      <c r="F42" s="114">
        <f t="shared" si="3"/>
        <v>-0.57995319812792512</v>
      </c>
      <c r="G42" s="191">
        <v>0.65229999999999999</v>
      </c>
      <c r="H42" s="114">
        <f t="shared" si="3"/>
        <v>1.0188796038378212</v>
      </c>
      <c r="I42" s="191">
        <v>0.82420000000000004</v>
      </c>
      <c r="J42" s="114">
        <f t="shared" si="3"/>
        <v>0.26352905105013047</v>
      </c>
      <c r="K42" s="191">
        <v>0.82900000000000007</v>
      </c>
      <c r="L42" s="114">
        <f t="shared" si="4"/>
        <v>5.8238291676777632E-3</v>
      </c>
      <c r="M42" s="191"/>
      <c r="N42" s="114"/>
      <c r="O42" s="114"/>
    </row>
    <row r="43" spans="2:17" ht="15.75" x14ac:dyDescent="0.25">
      <c r="B43" s="115" t="s">
        <v>26</v>
      </c>
      <c r="C43" s="193">
        <v>0.81043671021028874</v>
      </c>
      <c r="D43" s="117"/>
      <c r="E43" s="193">
        <v>0.47420000000000001</v>
      </c>
      <c r="F43" s="117">
        <f t="shared" si="3"/>
        <v>-0.41488336593617958</v>
      </c>
      <c r="G43" s="193">
        <v>0.57306823809480911</v>
      </c>
      <c r="H43" s="117">
        <f t="shared" si="3"/>
        <v>0.20849480829778377</v>
      </c>
      <c r="I43" s="193">
        <v>0.82736563433026633</v>
      </c>
      <c r="J43" s="117">
        <f t="shared" si="3"/>
        <v>0.44374714795026904</v>
      </c>
      <c r="K43" s="193">
        <v>0.86092257017663798</v>
      </c>
      <c r="L43" s="117">
        <f t="shared" si="4"/>
        <v>4.0558774082434912E-2</v>
      </c>
      <c r="M43" s="193" t="s">
        <v>224</v>
      </c>
      <c r="N43" s="117" t="s">
        <v>224</v>
      </c>
      <c r="O43" s="117" t="s">
        <v>224</v>
      </c>
    </row>
    <row r="44" spans="2:17" ht="6" customHeight="1" x14ac:dyDescent="0.25"/>
    <row r="45" spans="2:17" x14ac:dyDescent="0.25">
      <c r="B45" s="103" t="s">
        <v>30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7" x14ac:dyDescent="0.25">
      <c r="C46" s="195"/>
      <c r="K46" s="195"/>
      <c r="L46" s="195"/>
    </row>
    <row r="48" spans="2:17" ht="21.75" customHeight="1" thickBot="1" x14ac:dyDescent="0.3">
      <c r="B48" s="265" t="s">
        <v>310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Q48" s="1" t="s">
        <v>146</v>
      </c>
    </row>
    <row r="49" spans="2:17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Q49" s="1" t="s">
        <v>147</v>
      </c>
    </row>
    <row r="50" spans="2:17" ht="22.5" thickTop="1" thickBot="1" x14ac:dyDescent="0.3">
      <c r="B50" s="107"/>
      <c r="C50" s="287" t="s">
        <v>52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2:17" ht="22.5" thickTop="1" thickBot="1" x14ac:dyDescent="0.3">
      <c r="B51" s="107"/>
      <c r="C51" s="290">
        <v>2019</v>
      </c>
      <c r="D51" s="291"/>
      <c r="E51" s="292" t="s">
        <v>274</v>
      </c>
      <c r="F51" s="291"/>
      <c r="G51" s="292" t="s">
        <v>275</v>
      </c>
      <c r="H51" s="291"/>
      <c r="I51" s="292" t="s">
        <v>276</v>
      </c>
      <c r="J51" s="291"/>
      <c r="K51" s="292">
        <v>2023</v>
      </c>
      <c r="L51" s="291"/>
      <c r="M51" s="292">
        <v>2024</v>
      </c>
      <c r="N51" s="293"/>
      <c r="O51" s="294"/>
    </row>
    <row r="52" spans="2:17" ht="16.5" thickTop="1" thickBot="1" x14ac:dyDescent="0.3">
      <c r="B52" s="83"/>
      <c r="C52" s="109" t="s">
        <v>60</v>
      </c>
      <c r="D52" s="110" t="str">
        <f>CONCATENATE("var ",RIGHT(C51,2),"/",RIGHT(C51-1,2))</f>
        <v>var 19/18</v>
      </c>
      <c r="E52" s="111" t="s">
        <v>60</v>
      </c>
      <c r="F52" s="110" t="str">
        <f>CONCATENATE("var ",RIGHT(E51,2),"/",RIGHT(C51,2))</f>
        <v>var 20/19</v>
      </c>
      <c r="G52" s="111" t="s">
        <v>60</v>
      </c>
      <c r="H52" s="110" t="str">
        <f>CONCATENATE("var ",RIGHT(G51,2),"/",RIGHT(E51,2))</f>
        <v>var 21/20</v>
      </c>
      <c r="I52" s="111" t="s">
        <v>60</v>
      </c>
      <c r="J52" s="110" t="str">
        <f>CONCATENATE("var ",RIGHT(I51,2),"/",RIGHT(G51,2))</f>
        <v>var 22/21</v>
      </c>
      <c r="K52" s="111" t="s">
        <v>60</v>
      </c>
      <c r="L52" s="110" t="str">
        <f>CONCATENATE("var ",RIGHT(K51,2),"/",RIGHT(I51,2))</f>
        <v>var 23/22</v>
      </c>
      <c r="M52" s="111" t="s">
        <v>60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7" x14ac:dyDescent="0.25">
      <c r="B53" s="112" t="s">
        <v>62</v>
      </c>
      <c r="C53" s="191">
        <v>0.81330000000000002</v>
      </c>
      <c r="D53" s="114"/>
      <c r="E53" s="191">
        <v>0</v>
      </c>
      <c r="F53" s="114">
        <f t="shared" ref="F53:J65" si="7">IFERROR(E53/C53-1,"-")</f>
        <v>-1</v>
      </c>
      <c r="G53" s="191">
        <v>0</v>
      </c>
      <c r="H53" s="114" t="str">
        <f t="shared" si="7"/>
        <v>-</v>
      </c>
      <c r="I53" s="191">
        <v>0.622</v>
      </c>
      <c r="J53" s="114" t="str">
        <f t="shared" si="7"/>
        <v>-</v>
      </c>
      <c r="K53" s="191">
        <v>0.83180000000000009</v>
      </c>
      <c r="L53" s="114">
        <f t="shared" ref="L53:L65" si="8">IFERROR(K53/I53-1,"-")</f>
        <v>0.33729903536977512</v>
      </c>
      <c r="M53" s="191">
        <v>0.85629999999999995</v>
      </c>
      <c r="N53" s="114">
        <f t="shared" ref="N53:N57" si="9">IFERROR(M53/K53-1,"-")</f>
        <v>2.9454195720124865E-2</v>
      </c>
      <c r="O53" s="114">
        <f>IFERROR(M53/C53-1,"-")</f>
        <v>5.2871019304069788E-2</v>
      </c>
    </row>
    <row r="54" spans="2:17" x14ac:dyDescent="0.25">
      <c r="B54" s="112" t="s">
        <v>64</v>
      </c>
      <c r="C54" s="191">
        <v>0.82629999999999992</v>
      </c>
      <c r="D54" s="114"/>
      <c r="E54" s="191">
        <v>0</v>
      </c>
      <c r="F54" s="114">
        <f t="shared" si="7"/>
        <v>-1</v>
      </c>
      <c r="G54" s="191">
        <v>0</v>
      </c>
      <c r="H54" s="114" t="str">
        <f t="shared" si="7"/>
        <v>-</v>
      </c>
      <c r="I54" s="191">
        <v>0.8012999999999999</v>
      </c>
      <c r="J54" s="114" t="str">
        <f t="shared" si="7"/>
        <v>-</v>
      </c>
      <c r="K54" s="191">
        <v>0.89749999999999996</v>
      </c>
      <c r="L54" s="114">
        <f t="shared" si="8"/>
        <v>0.12005491076999886</v>
      </c>
      <c r="M54" s="191">
        <v>0.88749999999999996</v>
      </c>
      <c r="N54" s="114">
        <f t="shared" si="9"/>
        <v>-1.1142061281337101E-2</v>
      </c>
      <c r="O54" s="114">
        <f t="shared" ref="O54:O57" si="10">IFERROR(M54/C54-1,"-")</f>
        <v>7.406510952438583E-2</v>
      </c>
    </row>
    <row r="55" spans="2:17" x14ac:dyDescent="0.25">
      <c r="B55" s="112" t="s">
        <v>66</v>
      </c>
      <c r="C55" s="191">
        <v>0.83360000000000001</v>
      </c>
      <c r="D55" s="114"/>
      <c r="E55" s="191">
        <v>0</v>
      </c>
      <c r="F55" s="114">
        <f t="shared" si="7"/>
        <v>-1</v>
      </c>
      <c r="G55" s="191">
        <v>0</v>
      </c>
      <c r="H55" s="114" t="str">
        <f t="shared" si="7"/>
        <v>-</v>
      </c>
      <c r="I55" s="191">
        <v>0.84599999999999997</v>
      </c>
      <c r="J55" s="114" t="str">
        <f t="shared" si="7"/>
        <v>-</v>
      </c>
      <c r="K55" s="191">
        <v>0.83349999999999991</v>
      </c>
      <c r="L55" s="114">
        <f t="shared" si="8"/>
        <v>-1.4775413711583973E-2</v>
      </c>
      <c r="M55" s="191">
        <v>0.88519999999999999</v>
      </c>
      <c r="N55" s="114">
        <f t="shared" si="9"/>
        <v>6.2027594481103954E-2</v>
      </c>
      <c r="O55" s="114">
        <f t="shared" si="10"/>
        <v>6.1900191938579541E-2</v>
      </c>
    </row>
    <row r="56" spans="2:17" x14ac:dyDescent="0.25">
      <c r="B56" s="112" t="s">
        <v>68</v>
      </c>
      <c r="C56" s="191">
        <v>0.83430000000000004</v>
      </c>
      <c r="D56" s="114"/>
      <c r="E56" s="191">
        <v>0</v>
      </c>
      <c r="F56" s="114">
        <f t="shared" si="7"/>
        <v>-1</v>
      </c>
      <c r="G56" s="191">
        <v>0</v>
      </c>
      <c r="H56" s="114" t="str">
        <f t="shared" si="7"/>
        <v>-</v>
      </c>
      <c r="I56" s="191">
        <v>0.91430000000000011</v>
      </c>
      <c r="J56" s="114" t="str">
        <f t="shared" si="7"/>
        <v>-</v>
      </c>
      <c r="K56" s="191">
        <v>0.88709999999999989</v>
      </c>
      <c r="L56" s="114">
        <f t="shared" si="8"/>
        <v>-2.9749535163513308E-2</v>
      </c>
      <c r="M56" s="191">
        <v>0.86290000000000011</v>
      </c>
      <c r="N56" s="114">
        <f t="shared" si="9"/>
        <v>-2.7279900800360468E-2</v>
      </c>
      <c r="O56" s="114">
        <f t="shared" si="10"/>
        <v>3.4280234927484221E-2</v>
      </c>
    </row>
    <row r="57" spans="2:17" x14ac:dyDescent="0.25">
      <c r="B57" s="112" t="s">
        <v>70</v>
      </c>
      <c r="C57" s="191">
        <v>0.78040000000000009</v>
      </c>
      <c r="D57" s="114"/>
      <c r="E57" s="191">
        <v>0</v>
      </c>
      <c r="F57" s="114">
        <f t="shared" si="7"/>
        <v>-1</v>
      </c>
      <c r="G57" s="191">
        <v>0</v>
      </c>
      <c r="H57" s="114" t="str">
        <f t="shared" si="7"/>
        <v>-</v>
      </c>
      <c r="I57" s="191">
        <v>0.82069999999999999</v>
      </c>
      <c r="J57" s="114" t="str">
        <f t="shared" si="7"/>
        <v>-</v>
      </c>
      <c r="K57" s="191">
        <v>0.8173999999999999</v>
      </c>
      <c r="L57" s="114">
        <f t="shared" si="8"/>
        <v>-4.020957719020446E-3</v>
      </c>
      <c r="M57" s="191">
        <v>0.84709999999999996</v>
      </c>
      <c r="N57" s="114">
        <f t="shared" si="9"/>
        <v>3.6334719843406083E-2</v>
      </c>
      <c r="O57" s="114">
        <f t="shared" si="10"/>
        <v>8.546899026140431E-2</v>
      </c>
    </row>
    <row r="58" spans="2:17" x14ac:dyDescent="0.25">
      <c r="B58" s="112" t="s">
        <v>72</v>
      </c>
      <c r="C58" s="191">
        <v>0.83109999999999995</v>
      </c>
      <c r="D58" s="114"/>
      <c r="E58" s="191">
        <v>0</v>
      </c>
      <c r="F58" s="114">
        <f t="shared" si="7"/>
        <v>-1</v>
      </c>
      <c r="G58" s="191">
        <v>0</v>
      </c>
      <c r="H58" s="114" t="str">
        <f t="shared" si="7"/>
        <v>-</v>
      </c>
      <c r="I58" s="191">
        <v>0.85340000000000005</v>
      </c>
      <c r="J58" s="114" t="str">
        <f t="shared" si="7"/>
        <v>-</v>
      </c>
      <c r="K58" s="191">
        <v>0.85319999999999996</v>
      </c>
      <c r="L58" s="114">
        <f t="shared" si="8"/>
        <v>-2.3435669088367472E-4</v>
      </c>
      <c r="M58" s="191"/>
      <c r="N58" s="114"/>
      <c r="O58" s="114"/>
    </row>
    <row r="59" spans="2:17" x14ac:dyDescent="0.25">
      <c r="B59" s="112" t="s">
        <v>74</v>
      </c>
      <c r="C59" s="191">
        <v>0.86900000000000011</v>
      </c>
      <c r="D59" s="114"/>
      <c r="E59" s="191">
        <v>0</v>
      </c>
      <c r="F59" s="114">
        <f t="shared" si="7"/>
        <v>-1</v>
      </c>
      <c r="G59" s="191">
        <v>0</v>
      </c>
      <c r="H59" s="114" t="str">
        <f t="shared" si="7"/>
        <v>-</v>
      </c>
      <c r="I59" s="191">
        <v>0.94340000000000002</v>
      </c>
      <c r="J59" s="114" t="str">
        <f t="shared" si="7"/>
        <v>-</v>
      </c>
      <c r="K59" s="191">
        <v>0.93519999999999992</v>
      </c>
      <c r="L59" s="114">
        <f t="shared" si="8"/>
        <v>-8.6919652321392205E-3</v>
      </c>
      <c r="M59" s="191"/>
      <c r="N59" s="114"/>
      <c r="O59" s="114"/>
    </row>
    <row r="60" spans="2:17" x14ac:dyDescent="0.25">
      <c r="B60" s="112" t="s">
        <v>76</v>
      </c>
      <c r="C60" s="191">
        <v>0.91980000000000006</v>
      </c>
      <c r="D60" s="114"/>
      <c r="E60" s="191">
        <v>0</v>
      </c>
      <c r="F60" s="114">
        <f t="shared" si="7"/>
        <v>-1</v>
      </c>
      <c r="G60" s="191">
        <v>0</v>
      </c>
      <c r="H60" s="114" t="str">
        <f t="shared" si="7"/>
        <v>-</v>
      </c>
      <c r="I60" s="191">
        <v>0.99</v>
      </c>
      <c r="J60" s="114" t="str">
        <f t="shared" si="7"/>
        <v>-</v>
      </c>
      <c r="K60" s="191">
        <v>0.97499999999999998</v>
      </c>
      <c r="L60" s="114">
        <f t="shared" si="8"/>
        <v>-1.5151515151515138E-2</v>
      </c>
      <c r="M60" s="191"/>
      <c r="N60" s="114"/>
      <c r="O60" s="114"/>
    </row>
    <row r="61" spans="2:17" x14ac:dyDescent="0.25">
      <c r="B61" s="112" t="s">
        <v>78</v>
      </c>
      <c r="C61" s="191">
        <v>0.82340000000000002</v>
      </c>
      <c r="D61" s="114"/>
      <c r="E61" s="191">
        <v>0</v>
      </c>
      <c r="F61" s="114">
        <f t="shared" si="7"/>
        <v>-1</v>
      </c>
      <c r="G61" s="191">
        <v>0</v>
      </c>
      <c r="H61" s="114" t="str">
        <f t="shared" si="7"/>
        <v>-</v>
      </c>
      <c r="I61" s="191">
        <v>0.84279999999999999</v>
      </c>
      <c r="J61" s="114" t="str">
        <f t="shared" si="7"/>
        <v>-</v>
      </c>
      <c r="K61" s="191">
        <v>0.86010000000000009</v>
      </c>
      <c r="L61" s="114">
        <f t="shared" si="8"/>
        <v>2.0526815377313934E-2</v>
      </c>
      <c r="M61" s="191"/>
      <c r="N61" s="114"/>
      <c r="O61" s="114"/>
    </row>
    <row r="62" spans="2:17" x14ac:dyDescent="0.25">
      <c r="B62" s="112" t="s">
        <v>80</v>
      </c>
      <c r="C62" s="191">
        <v>0.873</v>
      </c>
      <c r="D62" s="114"/>
      <c r="E62" s="191">
        <v>0</v>
      </c>
      <c r="F62" s="114">
        <f t="shared" si="7"/>
        <v>-1</v>
      </c>
      <c r="G62" s="191">
        <v>0</v>
      </c>
      <c r="H62" s="114" t="str">
        <f t="shared" si="7"/>
        <v>-</v>
      </c>
      <c r="I62" s="191">
        <v>0.91099999999999992</v>
      </c>
      <c r="J62" s="114" t="str">
        <f t="shared" si="7"/>
        <v>-</v>
      </c>
      <c r="K62" s="191">
        <v>0.9123</v>
      </c>
      <c r="L62" s="114">
        <f t="shared" si="8"/>
        <v>1.4270032930845389E-3</v>
      </c>
      <c r="M62" s="191"/>
      <c r="N62" s="114"/>
      <c r="O62" s="114"/>
    </row>
    <row r="63" spans="2:17" x14ac:dyDescent="0.25">
      <c r="B63" s="112" t="s">
        <v>82</v>
      </c>
      <c r="C63" s="191">
        <v>0.79220000000000002</v>
      </c>
      <c r="D63" s="114"/>
      <c r="E63" s="191">
        <v>0</v>
      </c>
      <c r="F63" s="114">
        <f t="shared" si="7"/>
        <v>-1</v>
      </c>
      <c r="G63" s="191">
        <v>0</v>
      </c>
      <c r="H63" s="114" t="str">
        <f t="shared" si="7"/>
        <v>-</v>
      </c>
      <c r="I63" s="191">
        <v>0.85560000000000003</v>
      </c>
      <c r="J63" s="114" t="str">
        <f t="shared" si="7"/>
        <v>-</v>
      </c>
      <c r="K63" s="191">
        <v>0.86750000000000005</v>
      </c>
      <c r="L63" s="114">
        <f t="shared" si="8"/>
        <v>1.3908368396446935E-2</v>
      </c>
      <c r="M63" s="191"/>
      <c r="N63" s="114"/>
      <c r="O63" s="114"/>
    </row>
    <row r="64" spans="2:17" x14ac:dyDescent="0.25">
      <c r="B64" s="112" t="s">
        <v>84</v>
      </c>
      <c r="C64" s="191">
        <v>0.79409999999999992</v>
      </c>
      <c r="D64" s="114"/>
      <c r="E64" s="191">
        <v>0</v>
      </c>
      <c r="F64" s="114">
        <f t="shared" si="7"/>
        <v>-1</v>
      </c>
      <c r="G64" s="191">
        <v>0</v>
      </c>
      <c r="H64" s="114" t="str">
        <f t="shared" si="7"/>
        <v>-</v>
      </c>
      <c r="I64" s="191">
        <v>0.84340000000000004</v>
      </c>
      <c r="J64" s="114" t="str">
        <f t="shared" si="7"/>
        <v>-</v>
      </c>
      <c r="K64" s="191">
        <v>0.83849999999999991</v>
      </c>
      <c r="L64" s="114">
        <f t="shared" si="8"/>
        <v>-5.8098174057388263E-3</v>
      </c>
      <c r="M64" s="191"/>
      <c r="N64" s="114"/>
      <c r="O64" s="114"/>
    </row>
    <row r="65" spans="2:17" ht="15.75" x14ac:dyDescent="0.25">
      <c r="B65" s="115" t="s">
        <v>26</v>
      </c>
      <c r="C65" s="193">
        <v>0.83287780864793659</v>
      </c>
      <c r="D65" s="117"/>
      <c r="E65" s="193">
        <v>0.49359999999999998</v>
      </c>
      <c r="F65" s="117">
        <f t="shared" si="7"/>
        <v>-0.40735604325766317</v>
      </c>
      <c r="G65" s="193">
        <v>0.59464979956401609</v>
      </c>
      <c r="H65" s="117">
        <f t="shared" si="7"/>
        <v>0.20472001532418171</v>
      </c>
      <c r="I65" s="193">
        <v>0.8534849854599893</v>
      </c>
      <c r="J65" s="117">
        <f t="shared" si="7"/>
        <v>0.4352733089050822</v>
      </c>
      <c r="K65" s="193">
        <v>0.87536297769058991</v>
      </c>
      <c r="L65" s="117">
        <f t="shared" si="8"/>
        <v>2.5633716589412936E-2</v>
      </c>
      <c r="M65" s="193" t="s">
        <v>224</v>
      </c>
      <c r="N65" s="117" t="s">
        <v>224</v>
      </c>
      <c r="O65" s="117" t="s">
        <v>224</v>
      </c>
    </row>
    <row r="66" spans="2:17" ht="6" customHeight="1" x14ac:dyDescent="0.25"/>
    <row r="67" spans="2:17" x14ac:dyDescent="0.25">
      <c r="B67" s="103" t="s">
        <v>30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7" x14ac:dyDescent="0.25">
      <c r="C68" s="195"/>
      <c r="K68" s="195"/>
      <c r="L68" s="195"/>
    </row>
    <row r="70" spans="2:17" ht="21.75" customHeight="1" thickBot="1" x14ac:dyDescent="0.3">
      <c r="B70" s="265" t="s">
        <v>311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Q70" s="1" t="s">
        <v>148</v>
      </c>
    </row>
    <row r="71" spans="2:17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Q71" s="1" t="s">
        <v>149</v>
      </c>
    </row>
    <row r="72" spans="2:17" ht="22.5" thickTop="1" thickBot="1" x14ac:dyDescent="0.3">
      <c r="B72" s="107"/>
      <c r="C72" s="287" t="s">
        <v>53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2:17" ht="22.5" thickTop="1" thickBot="1" x14ac:dyDescent="0.3">
      <c r="B73" s="107"/>
      <c r="C73" s="290">
        <v>2019</v>
      </c>
      <c r="D73" s="291"/>
      <c r="E73" s="292" t="s">
        <v>274</v>
      </c>
      <c r="F73" s="291"/>
      <c r="G73" s="292" t="s">
        <v>275</v>
      </c>
      <c r="H73" s="291"/>
      <c r="I73" s="292" t="s">
        <v>276</v>
      </c>
      <c r="J73" s="291"/>
      <c r="K73" s="292">
        <v>2023</v>
      </c>
      <c r="L73" s="291"/>
      <c r="M73" s="292">
        <v>2024</v>
      </c>
      <c r="N73" s="293"/>
      <c r="O73" s="294"/>
    </row>
    <row r="74" spans="2:17" ht="16.5" thickTop="1" thickBot="1" x14ac:dyDescent="0.3">
      <c r="B74" s="83"/>
      <c r="C74" s="109" t="s">
        <v>60</v>
      </c>
      <c r="D74" s="110" t="str">
        <f>CONCATENATE("var ",RIGHT(C73,2),"/",RIGHT(C73-1,2))</f>
        <v>var 19/18</v>
      </c>
      <c r="E74" s="111" t="s">
        <v>60</v>
      </c>
      <c r="F74" s="110" t="str">
        <f>CONCATENATE("var ",RIGHT(E73,2),"/",RIGHT(C73,2))</f>
        <v>var 20/19</v>
      </c>
      <c r="G74" s="111" t="s">
        <v>60</v>
      </c>
      <c r="H74" s="110" t="str">
        <f>CONCATENATE("var ",RIGHT(G73,2),"/",RIGHT(E73,2))</f>
        <v>var 21/20</v>
      </c>
      <c r="I74" s="111" t="s">
        <v>60</v>
      </c>
      <c r="J74" s="110" t="str">
        <f>CONCATENATE("var ",RIGHT(I73,2),"/",RIGHT(G73,2))</f>
        <v>var 22/21</v>
      </c>
      <c r="K74" s="111" t="s">
        <v>60</v>
      </c>
      <c r="L74" s="110" t="str">
        <f>CONCATENATE("var ",RIGHT(K73,2),"/",RIGHT(I73,2))</f>
        <v>var 23/22</v>
      </c>
      <c r="M74" s="111" t="s">
        <v>60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2:17" x14ac:dyDescent="0.25">
      <c r="B75" s="112" t="s">
        <v>62</v>
      </c>
      <c r="C75" s="191">
        <v>0.73739999999999994</v>
      </c>
      <c r="D75" s="114"/>
      <c r="E75" s="191">
        <v>0</v>
      </c>
      <c r="F75" s="114">
        <f t="shared" ref="F75:J87" si="11">IFERROR(E75/C75-1,"-")</f>
        <v>-1</v>
      </c>
      <c r="G75" s="191">
        <v>0</v>
      </c>
      <c r="H75" s="114" t="str">
        <f t="shared" si="11"/>
        <v>-</v>
      </c>
      <c r="I75" s="191">
        <v>0.47479999999999994</v>
      </c>
      <c r="J75" s="114" t="str">
        <f t="shared" si="11"/>
        <v>-</v>
      </c>
      <c r="K75" s="191">
        <v>0.73709999999999998</v>
      </c>
      <c r="L75" s="114">
        <f t="shared" ref="L75:L87" si="12">IFERROR(K75/I75-1,"-")</f>
        <v>0.55244313395113753</v>
      </c>
      <c r="M75" s="191">
        <v>0.72719999999999996</v>
      </c>
      <c r="N75" s="114">
        <f t="shared" ref="N75:N79" si="13">IFERROR(M75/K75-1,"-")</f>
        <v>-1.3431013431013494E-2</v>
      </c>
      <c r="O75" s="114">
        <f>IFERROR(M75/C75-1,"-")</f>
        <v>-1.3832384052074875E-2</v>
      </c>
    </row>
    <row r="76" spans="2:17" x14ac:dyDescent="0.25">
      <c r="B76" s="112" t="s">
        <v>64</v>
      </c>
      <c r="C76" s="191">
        <v>0.7167</v>
      </c>
      <c r="D76" s="114"/>
      <c r="E76" s="191">
        <v>0</v>
      </c>
      <c r="F76" s="114">
        <f t="shared" si="11"/>
        <v>-1</v>
      </c>
      <c r="G76" s="191">
        <v>0</v>
      </c>
      <c r="H76" s="114" t="str">
        <f t="shared" si="11"/>
        <v>-</v>
      </c>
      <c r="I76" s="191">
        <v>0.6603</v>
      </c>
      <c r="J76" s="114" t="str">
        <f t="shared" si="11"/>
        <v>-</v>
      </c>
      <c r="K76" s="191">
        <v>0.77049999999999996</v>
      </c>
      <c r="L76" s="114">
        <f t="shared" si="12"/>
        <v>0.16689383613509001</v>
      </c>
      <c r="M76" s="191">
        <v>0.81709999999999994</v>
      </c>
      <c r="N76" s="114">
        <f t="shared" si="13"/>
        <v>6.0480207657365392E-2</v>
      </c>
      <c r="O76" s="114">
        <f t="shared" ref="O76:O79" si="14">IFERROR(M76/C76-1,"-")</f>
        <v>0.14008650760429742</v>
      </c>
    </row>
    <row r="77" spans="2:17" x14ac:dyDescent="0.25">
      <c r="B77" s="112" t="s">
        <v>66</v>
      </c>
      <c r="C77" s="191">
        <v>0.71349999999999991</v>
      </c>
      <c r="D77" s="114"/>
      <c r="E77" s="191">
        <v>0</v>
      </c>
      <c r="F77" s="114">
        <f t="shared" si="11"/>
        <v>-1</v>
      </c>
      <c r="G77" s="191">
        <v>0</v>
      </c>
      <c r="H77" s="114" t="str">
        <f t="shared" si="11"/>
        <v>-</v>
      </c>
      <c r="I77" s="191">
        <v>0.68440000000000001</v>
      </c>
      <c r="J77" s="114" t="str">
        <f t="shared" si="11"/>
        <v>-</v>
      </c>
      <c r="K77" s="191">
        <v>0.73790000000000011</v>
      </c>
      <c r="L77" s="114">
        <f t="shared" si="12"/>
        <v>7.8170660432495875E-2</v>
      </c>
      <c r="M77" s="191">
        <v>0.75370000000000004</v>
      </c>
      <c r="N77" s="114">
        <f t="shared" si="13"/>
        <v>2.1412115462799752E-2</v>
      </c>
      <c r="O77" s="114">
        <f t="shared" si="14"/>
        <v>5.634197617379133E-2</v>
      </c>
    </row>
    <row r="78" spans="2:17" x14ac:dyDescent="0.25">
      <c r="B78" s="112" t="s">
        <v>68</v>
      </c>
      <c r="C78" s="191">
        <v>0.70489999999999997</v>
      </c>
      <c r="D78" s="114"/>
      <c r="E78" s="191">
        <v>0</v>
      </c>
      <c r="F78" s="114">
        <f t="shared" si="11"/>
        <v>-1</v>
      </c>
      <c r="G78" s="191">
        <v>0</v>
      </c>
      <c r="H78" s="114" t="str">
        <f t="shared" si="11"/>
        <v>-</v>
      </c>
      <c r="I78" s="191">
        <v>0.67489999999999994</v>
      </c>
      <c r="J78" s="114" t="str">
        <f t="shared" si="11"/>
        <v>-</v>
      </c>
      <c r="K78" s="191">
        <v>0.73510000000000009</v>
      </c>
      <c r="L78" s="114">
        <f t="shared" si="12"/>
        <v>8.9198399762927982E-2</v>
      </c>
      <c r="M78" s="191">
        <v>0.74290000000000012</v>
      </c>
      <c r="N78" s="114">
        <f t="shared" si="13"/>
        <v>1.0610801251530466E-2</v>
      </c>
      <c r="O78" s="114">
        <f t="shared" si="14"/>
        <v>5.3908355795148521E-2</v>
      </c>
    </row>
    <row r="79" spans="2:17" x14ac:dyDescent="0.25">
      <c r="B79" s="112" t="s">
        <v>70</v>
      </c>
      <c r="C79" s="191">
        <v>0.66079999999999994</v>
      </c>
      <c r="D79" s="114"/>
      <c r="E79" s="191">
        <v>0</v>
      </c>
      <c r="F79" s="114">
        <f t="shared" si="11"/>
        <v>-1</v>
      </c>
      <c r="G79" s="191">
        <v>0</v>
      </c>
      <c r="H79" s="114" t="str">
        <f t="shared" si="11"/>
        <v>-</v>
      </c>
      <c r="I79" s="191">
        <v>0.51469999999999994</v>
      </c>
      <c r="J79" s="114" t="str">
        <f t="shared" si="11"/>
        <v>-</v>
      </c>
      <c r="K79" s="191">
        <v>0.67920000000000003</v>
      </c>
      <c r="L79" s="114">
        <f t="shared" si="12"/>
        <v>0.31960365261317292</v>
      </c>
      <c r="M79" s="191">
        <v>0.6875</v>
      </c>
      <c r="N79" s="114">
        <f t="shared" si="13"/>
        <v>1.2220259128386202E-2</v>
      </c>
      <c r="O79" s="114">
        <f t="shared" si="14"/>
        <v>4.0405569007263997E-2</v>
      </c>
    </row>
    <row r="80" spans="2:17" x14ac:dyDescent="0.25">
      <c r="B80" s="112" t="s">
        <v>72</v>
      </c>
      <c r="C80" s="191">
        <v>0.75349999999999995</v>
      </c>
      <c r="D80" s="114"/>
      <c r="E80" s="191">
        <v>0</v>
      </c>
      <c r="F80" s="114">
        <f t="shared" si="11"/>
        <v>-1</v>
      </c>
      <c r="G80" s="191">
        <v>0</v>
      </c>
      <c r="H80" s="114" t="str">
        <f t="shared" si="11"/>
        <v>-</v>
      </c>
      <c r="I80" s="191">
        <v>0.63390000000000002</v>
      </c>
      <c r="J80" s="114" t="str">
        <f t="shared" si="11"/>
        <v>-</v>
      </c>
      <c r="K80" s="191">
        <v>0.73089999999999999</v>
      </c>
      <c r="L80" s="114">
        <f t="shared" si="12"/>
        <v>0.15302098122732288</v>
      </c>
      <c r="M80" s="191"/>
      <c r="N80" s="114"/>
      <c r="O80" s="114"/>
    </row>
    <row r="81" spans="2:17" x14ac:dyDescent="0.25">
      <c r="B81" s="112" t="s">
        <v>74</v>
      </c>
      <c r="C81" s="191">
        <v>0.77800000000000002</v>
      </c>
      <c r="D81" s="114"/>
      <c r="E81" s="191">
        <v>0</v>
      </c>
      <c r="F81" s="114">
        <f t="shared" si="11"/>
        <v>-1</v>
      </c>
      <c r="G81" s="191">
        <v>0</v>
      </c>
      <c r="H81" s="114" t="str">
        <f t="shared" si="11"/>
        <v>-</v>
      </c>
      <c r="I81" s="191">
        <v>0.76269999999999993</v>
      </c>
      <c r="J81" s="114" t="str">
        <f t="shared" si="11"/>
        <v>-</v>
      </c>
      <c r="K81" s="191">
        <v>0.82840000000000003</v>
      </c>
      <c r="L81" s="114">
        <f t="shared" si="12"/>
        <v>8.6141339976399722E-2</v>
      </c>
      <c r="M81" s="191"/>
      <c r="N81" s="114"/>
      <c r="O81" s="114"/>
    </row>
    <row r="82" spans="2:17" x14ac:dyDescent="0.25">
      <c r="B82" s="112" t="s">
        <v>76</v>
      </c>
      <c r="C82" s="191">
        <v>0.81140000000000001</v>
      </c>
      <c r="D82" s="114"/>
      <c r="E82" s="191">
        <v>0</v>
      </c>
      <c r="F82" s="114">
        <f t="shared" si="11"/>
        <v>-1</v>
      </c>
      <c r="G82" s="191">
        <v>0</v>
      </c>
      <c r="H82" s="114" t="str">
        <f t="shared" si="11"/>
        <v>-</v>
      </c>
      <c r="I82" s="191">
        <v>0.82590000000000008</v>
      </c>
      <c r="J82" s="114" t="str">
        <f t="shared" si="11"/>
        <v>-</v>
      </c>
      <c r="K82" s="191">
        <v>0.85589999999999999</v>
      </c>
      <c r="L82" s="114">
        <f t="shared" si="12"/>
        <v>3.6324010170722731E-2</v>
      </c>
      <c r="M82" s="191"/>
      <c r="N82" s="114"/>
      <c r="O82" s="114"/>
    </row>
    <row r="83" spans="2:17" x14ac:dyDescent="0.25">
      <c r="B83" s="112" t="s">
        <v>78</v>
      </c>
      <c r="C83" s="191">
        <v>0.6522</v>
      </c>
      <c r="D83" s="114"/>
      <c r="E83" s="191">
        <v>0</v>
      </c>
      <c r="F83" s="114">
        <f t="shared" si="11"/>
        <v>-1</v>
      </c>
      <c r="G83" s="191">
        <v>0</v>
      </c>
      <c r="H83" s="114" t="str">
        <f t="shared" si="11"/>
        <v>-</v>
      </c>
      <c r="I83" s="191">
        <v>0.67400000000000004</v>
      </c>
      <c r="J83" s="114" t="str">
        <f t="shared" si="11"/>
        <v>-</v>
      </c>
      <c r="K83" s="191">
        <v>0.7498999999999999</v>
      </c>
      <c r="L83" s="114">
        <f t="shared" si="12"/>
        <v>0.11261127596439158</v>
      </c>
      <c r="M83" s="191"/>
      <c r="N83" s="114"/>
      <c r="O83" s="114"/>
    </row>
    <row r="84" spans="2:17" x14ac:dyDescent="0.25">
      <c r="B84" s="112" t="s">
        <v>80</v>
      </c>
      <c r="C84" s="191">
        <v>0.72489999999999999</v>
      </c>
      <c r="D84" s="114"/>
      <c r="E84" s="191">
        <v>0</v>
      </c>
      <c r="F84" s="114">
        <f t="shared" si="11"/>
        <v>-1</v>
      </c>
      <c r="G84" s="191">
        <v>0</v>
      </c>
      <c r="H84" s="114" t="str">
        <f t="shared" si="11"/>
        <v>-</v>
      </c>
      <c r="I84" s="191">
        <v>0.73069999999999991</v>
      </c>
      <c r="J84" s="114" t="str">
        <f t="shared" si="11"/>
        <v>-</v>
      </c>
      <c r="K84" s="191">
        <v>0.7904000000000001</v>
      </c>
      <c r="L84" s="114">
        <f t="shared" si="12"/>
        <v>8.1702477076776026E-2</v>
      </c>
      <c r="M84" s="191"/>
      <c r="N84" s="114"/>
      <c r="O84" s="114"/>
    </row>
    <row r="85" spans="2:17" x14ac:dyDescent="0.25">
      <c r="B85" s="112" t="s">
        <v>82</v>
      </c>
      <c r="C85" s="191">
        <v>0.65090000000000003</v>
      </c>
      <c r="D85" s="114"/>
      <c r="E85" s="191">
        <v>0</v>
      </c>
      <c r="F85" s="114">
        <f t="shared" si="11"/>
        <v>-1</v>
      </c>
      <c r="G85" s="191">
        <v>0</v>
      </c>
      <c r="H85" s="114" t="str">
        <f t="shared" si="11"/>
        <v>-</v>
      </c>
      <c r="I85" s="191">
        <v>0.69680000000000009</v>
      </c>
      <c r="J85" s="114" t="str">
        <f t="shared" si="11"/>
        <v>-</v>
      </c>
      <c r="K85" s="191">
        <v>0.77069999999999994</v>
      </c>
      <c r="L85" s="114">
        <f t="shared" si="12"/>
        <v>0.10605625717566003</v>
      </c>
      <c r="M85" s="191"/>
      <c r="N85" s="114"/>
      <c r="O85" s="114"/>
    </row>
    <row r="86" spans="2:17" x14ac:dyDescent="0.25">
      <c r="B86" s="112" t="s">
        <v>84</v>
      </c>
      <c r="C86" s="191">
        <v>0.65</v>
      </c>
      <c r="D86" s="114"/>
      <c r="E86" s="191">
        <v>0</v>
      </c>
      <c r="F86" s="114">
        <f t="shared" si="11"/>
        <v>-1</v>
      </c>
      <c r="G86" s="191">
        <v>0</v>
      </c>
      <c r="H86" s="114" t="str">
        <f t="shared" si="11"/>
        <v>-</v>
      </c>
      <c r="I86" s="191">
        <v>0.71420000000000006</v>
      </c>
      <c r="J86" s="114" t="str">
        <f t="shared" si="11"/>
        <v>-</v>
      </c>
      <c r="K86" s="191">
        <v>0.76029999999999998</v>
      </c>
      <c r="L86" s="114">
        <f t="shared" si="12"/>
        <v>6.4547745729487405E-2</v>
      </c>
      <c r="M86" s="191"/>
      <c r="N86" s="114"/>
      <c r="O86" s="114"/>
    </row>
    <row r="87" spans="2:17" ht="15.75" x14ac:dyDescent="0.25">
      <c r="B87" s="115" t="s">
        <v>26</v>
      </c>
      <c r="C87" s="193">
        <f>IFERROR(AVERAGE(C75:C86),"-")</f>
        <v>0.71284999999999998</v>
      </c>
      <c r="D87" s="117"/>
      <c r="E87" s="193">
        <v>0.36830000000000002</v>
      </c>
      <c r="F87" s="117">
        <f t="shared" si="11"/>
        <v>-0.48334151644806056</v>
      </c>
      <c r="G87" s="193">
        <v>0.42609999999999998</v>
      </c>
      <c r="H87" s="117">
        <f t="shared" si="11"/>
        <v>0.15693727939180002</v>
      </c>
      <c r="I87" s="193">
        <f>IFERROR(AVERAGE(I75:I86),"-")</f>
        <v>0.67060833333333336</v>
      </c>
      <c r="J87" s="117">
        <f t="shared" si="11"/>
        <v>0.57382852225612146</v>
      </c>
      <c r="K87" s="193">
        <f>IFERROR(AVERAGE(K75:K86),"-")</f>
        <v>0.76219166666666671</v>
      </c>
      <c r="L87" s="117">
        <f t="shared" si="12"/>
        <v>0.13656754439377194</v>
      </c>
      <c r="M87" s="193"/>
      <c r="N87" s="117"/>
      <c r="O87" s="117"/>
    </row>
    <row r="88" spans="2:17" ht="6" customHeight="1" x14ac:dyDescent="0.25"/>
    <row r="89" spans="2:17" x14ac:dyDescent="0.25">
      <c r="B89" s="103" t="s">
        <v>30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2:17" ht="21.75" customHeight="1" thickBot="1" x14ac:dyDescent="0.3">
      <c r="B92" s="265" t="s">
        <v>312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Q92" s="1" t="s">
        <v>150</v>
      </c>
    </row>
    <row r="93" spans="2:17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Q93" s="1" t="s">
        <v>151</v>
      </c>
    </row>
    <row r="94" spans="2:17" ht="22.5" thickTop="1" thickBot="1" x14ac:dyDescent="0.3">
      <c r="B94" s="107"/>
      <c r="C94" s="287" t="s">
        <v>28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2:17" ht="22.5" thickTop="1" thickBot="1" x14ac:dyDescent="0.3">
      <c r="B95" s="107"/>
      <c r="C95" s="290">
        <v>2019</v>
      </c>
      <c r="D95" s="291"/>
      <c r="E95" s="292" t="s">
        <v>274</v>
      </c>
      <c r="F95" s="291"/>
      <c r="G95" s="292" t="s">
        <v>275</v>
      </c>
      <c r="H95" s="291"/>
      <c r="I95" s="292" t="s">
        <v>276</v>
      </c>
      <c r="J95" s="291"/>
      <c r="K95" s="292">
        <v>2023</v>
      </c>
      <c r="L95" s="291"/>
      <c r="M95" s="292">
        <v>2024</v>
      </c>
      <c r="N95" s="293"/>
      <c r="O95" s="294"/>
    </row>
    <row r="96" spans="2:17" ht="16.5" thickTop="1" thickBot="1" x14ac:dyDescent="0.3">
      <c r="B96" s="83"/>
      <c r="C96" s="109" t="s">
        <v>60</v>
      </c>
      <c r="D96" s="110" t="str">
        <f>CONCATENATE("var ",RIGHT(C95,2),"/",RIGHT(C95-1,2))</f>
        <v>var 19/18</v>
      </c>
      <c r="E96" s="111" t="s">
        <v>60</v>
      </c>
      <c r="F96" s="110" t="str">
        <f>CONCATENATE("var ",RIGHT(E95,2),"/",RIGHT(C95,2))</f>
        <v>var 20/19</v>
      </c>
      <c r="G96" s="111" t="s">
        <v>60</v>
      </c>
      <c r="H96" s="110" t="str">
        <f>CONCATENATE("var ",RIGHT(G95,2),"/",RIGHT(E95,2))</f>
        <v>var 21/20</v>
      </c>
      <c r="I96" s="111" t="s">
        <v>60</v>
      </c>
      <c r="J96" s="110" t="str">
        <f>CONCATENATE("var ",RIGHT(I95,2),"/",RIGHT(G95,2))</f>
        <v>var 22/21</v>
      </c>
      <c r="K96" s="111" t="s">
        <v>60</v>
      </c>
      <c r="L96" s="110" t="str">
        <f>CONCATENATE("var ",RIGHT(K95,2),"/",RIGHT(I95,2))</f>
        <v>var 23/22</v>
      </c>
      <c r="M96" s="111" t="s">
        <v>60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62</v>
      </c>
      <c r="C97" s="191">
        <v>0.65510000000000002</v>
      </c>
      <c r="D97" s="114"/>
      <c r="E97" s="191">
        <v>0.64780000000000004</v>
      </c>
      <c r="F97" s="114">
        <f t="shared" ref="F97:J109" si="15">IFERROR(E97/C97-1,"-")</f>
        <v>-1.1143336895130473E-2</v>
      </c>
      <c r="G97" s="191">
        <v>0.13220000000000001</v>
      </c>
      <c r="H97" s="114">
        <f t="shared" si="15"/>
        <v>-0.79592466810744056</v>
      </c>
      <c r="I97" s="191">
        <v>0.55779999999999996</v>
      </c>
      <c r="J97" s="114">
        <f t="shared" si="15"/>
        <v>3.2193645990922839</v>
      </c>
      <c r="K97" s="191">
        <v>0.6331</v>
      </c>
      <c r="L97" s="114">
        <f t="shared" ref="L97:L109" si="16">IFERROR(K97/I97-1,"-")</f>
        <v>0.13499462172821808</v>
      </c>
      <c r="M97" s="191">
        <v>0.68700000000000006</v>
      </c>
      <c r="N97" s="114">
        <f t="shared" ref="N97:N101" si="17">IFERROR(M97/K97-1,"-")</f>
        <v>8.5136629284473297E-2</v>
      </c>
      <c r="O97" s="114">
        <f>IFERROR(M97/C97-1,"-")</f>
        <v>4.8694855747214216E-2</v>
      </c>
    </row>
    <row r="98" spans="2:15" x14ac:dyDescent="0.25">
      <c r="B98" s="112" t="s">
        <v>64</v>
      </c>
      <c r="C98" s="191">
        <v>0.67669999999999997</v>
      </c>
      <c r="D98" s="114"/>
      <c r="E98" s="191">
        <v>0.68370000000000009</v>
      </c>
      <c r="F98" s="114">
        <f t="shared" si="15"/>
        <v>1.0344318013891129E-2</v>
      </c>
      <c r="G98" s="191">
        <v>0.17069999999999999</v>
      </c>
      <c r="H98" s="114">
        <f t="shared" si="15"/>
        <v>-0.750329091706889</v>
      </c>
      <c r="I98" s="191">
        <v>0.65590000000000004</v>
      </c>
      <c r="J98" s="114">
        <f t="shared" si="15"/>
        <v>2.8424135910954895</v>
      </c>
      <c r="K98" s="191">
        <v>0.7087</v>
      </c>
      <c r="L98" s="114">
        <f t="shared" si="16"/>
        <v>8.0500076231132756E-2</v>
      </c>
      <c r="M98" s="191">
        <v>0.77319999999999989</v>
      </c>
      <c r="N98" s="114">
        <f t="shared" si="17"/>
        <v>9.1011711584591426E-2</v>
      </c>
      <c r="O98" s="114">
        <f t="shared" ref="O98:O101" si="18">IFERROR(M98/C98-1,"-")</f>
        <v>0.14260381262006794</v>
      </c>
    </row>
    <row r="99" spans="2:15" x14ac:dyDescent="0.25">
      <c r="B99" s="112" t="s">
        <v>66</v>
      </c>
      <c r="C99" s="191">
        <v>0.64510000000000001</v>
      </c>
      <c r="D99" s="114"/>
      <c r="E99" s="191">
        <v>0.29420000000000002</v>
      </c>
      <c r="F99" s="114">
        <f t="shared" si="15"/>
        <v>-0.54394667493411875</v>
      </c>
      <c r="G99" s="191">
        <v>0.15479999999999999</v>
      </c>
      <c r="H99" s="114">
        <f t="shared" si="15"/>
        <v>-0.47382732834806263</v>
      </c>
      <c r="I99" s="191">
        <v>0.6109</v>
      </c>
      <c r="J99" s="114">
        <f t="shared" si="15"/>
        <v>2.9463824289405687</v>
      </c>
      <c r="K99" s="191">
        <v>0.62719999999999998</v>
      </c>
      <c r="L99" s="114">
        <f t="shared" si="16"/>
        <v>2.6681944671795632E-2</v>
      </c>
      <c r="M99" s="191">
        <v>0.70200000000000007</v>
      </c>
      <c r="N99" s="114">
        <f t="shared" si="17"/>
        <v>0.11926020408163285</v>
      </c>
      <c r="O99" s="114">
        <f t="shared" si="18"/>
        <v>8.8203379321035502E-2</v>
      </c>
    </row>
    <row r="100" spans="2:15" x14ac:dyDescent="0.25">
      <c r="B100" s="112" t="s">
        <v>68</v>
      </c>
      <c r="C100" s="191">
        <v>0.65890000000000004</v>
      </c>
      <c r="D100" s="114"/>
      <c r="E100" s="191">
        <v>0</v>
      </c>
      <c r="F100" s="114">
        <f t="shared" si="15"/>
        <v>-1</v>
      </c>
      <c r="G100" s="191">
        <v>0.22120000000000001</v>
      </c>
      <c r="H100" s="114" t="str">
        <f t="shared" si="15"/>
        <v>-</v>
      </c>
      <c r="I100" s="191">
        <v>0.61370000000000002</v>
      </c>
      <c r="J100" s="114">
        <f t="shared" si="15"/>
        <v>1.7744122965641953</v>
      </c>
      <c r="K100" s="191">
        <v>0.61809999999999998</v>
      </c>
      <c r="L100" s="114">
        <f t="shared" si="16"/>
        <v>7.1696268535115237E-3</v>
      </c>
      <c r="M100" s="191">
        <v>0.60750000000000004</v>
      </c>
      <c r="N100" s="114">
        <f t="shared" si="17"/>
        <v>-1.7149328587607093E-2</v>
      </c>
      <c r="O100" s="114">
        <f t="shared" si="18"/>
        <v>-7.8008802549704104E-2</v>
      </c>
    </row>
    <row r="101" spans="2:15" x14ac:dyDescent="0.25">
      <c r="B101" s="112" t="s">
        <v>70</v>
      </c>
      <c r="C101" s="191">
        <v>0.5464</v>
      </c>
      <c r="D101" s="114"/>
      <c r="E101" s="191">
        <v>0</v>
      </c>
      <c r="F101" s="114">
        <f t="shared" si="15"/>
        <v>-1</v>
      </c>
      <c r="G101" s="191">
        <v>0.16789999999999999</v>
      </c>
      <c r="H101" s="114" t="str">
        <f t="shared" si="15"/>
        <v>-</v>
      </c>
      <c r="I101" s="191">
        <v>0.51890000000000003</v>
      </c>
      <c r="J101" s="114">
        <f t="shared" si="15"/>
        <v>2.0905300774270401</v>
      </c>
      <c r="K101" s="191">
        <v>0.52439999999999998</v>
      </c>
      <c r="L101" s="114">
        <f t="shared" si="16"/>
        <v>1.0599344767777907E-2</v>
      </c>
      <c r="M101" s="191">
        <v>0.55859999999999999</v>
      </c>
      <c r="N101" s="114">
        <f t="shared" si="17"/>
        <v>6.5217391304347894E-2</v>
      </c>
      <c r="O101" s="114">
        <f t="shared" si="18"/>
        <v>2.2327964860907823E-2</v>
      </c>
    </row>
    <row r="102" spans="2:15" x14ac:dyDescent="0.25">
      <c r="B102" s="112" t="s">
        <v>72</v>
      </c>
      <c r="C102" s="191">
        <v>0.68110000000000004</v>
      </c>
      <c r="D102" s="114"/>
      <c r="E102" s="191">
        <v>0</v>
      </c>
      <c r="F102" s="114">
        <f t="shared" si="15"/>
        <v>-1</v>
      </c>
      <c r="G102" s="191">
        <v>0.23120000000000002</v>
      </c>
      <c r="H102" s="114" t="str">
        <f t="shared" si="15"/>
        <v>-</v>
      </c>
      <c r="I102" s="191">
        <v>0.55549999999999999</v>
      </c>
      <c r="J102" s="114">
        <f t="shared" si="15"/>
        <v>1.402681660899654</v>
      </c>
      <c r="K102" s="191">
        <v>0.58069999999999999</v>
      </c>
      <c r="L102" s="114">
        <f t="shared" si="16"/>
        <v>4.5364536453645465E-2</v>
      </c>
      <c r="M102" s="191"/>
      <c r="N102" s="114"/>
      <c r="O102" s="114"/>
    </row>
    <row r="103" spans="2:15" x14ac:dyDescent="0.25">
      <c r="B103" s="112" t="s">
        <v>74</v>
      </c>
      <c r="C103" s="191">
        <v>0.74590000000000001</v>
      </c>
      <c r="D103" s="114"/>
      <c r="E103" s="191">
        <v>0</v>
      </c>
      <c r="F103" s="114">
        <f t="shared" si="15"/>
        <v>-1</v>
      </c>
      <c r="G103" s="191">
        <v>0.36349999999999999</v>
      </c>
      <c r="H103" s="114" t="str">
        <f t="shared" si="15"/>
        <v>-</v>
      </c>
      <c r="I103" s="191">
        <v>0.6764</v>
      </c>
      <c r="J103" s="114">
        <f t="shared" si="15"/>
        <v>0.86079779917469046</v>
      </c>
      <c r="K103" s="191">
        <v>0.69200000000000006</v>
      </c>
      <c r="L103" s="114">
        <f t="shared" si="16"/>
        <v>2.3063276167948121E-2</v>
      </c>
      <c r="M103" s="191"/>
      <c r="N103" s="114"/>
      <c r="O103" s="114"/>
    </row>
    <row r="104" spans="2:15" x14ac:dyDescent="0.25">
      <c r="B104" s="112" t="s">
        <v>76</v>
      </c>
      <c r="C104" s="191">
        <v>0.77939999999999998</v>
      </c>
      <c r="D104" s="114"/>
      <c r="E104" s="191">
        <v>0.30590000000000001</v>
      </c>
      <c r="F104" s="114">
        <f t="shared" si="15"/>
        <v>-0.60751860405440072</v>
      </c>
      <c r="G104" s="191">
        <v>0.52500000000000002</v>
      </c>
      <c r="H104" s="114">
        <f t="shared" si="15"/>
        <v>0.71624713958810071</v>
      </c>
      <c r="I104" s="191">
        <v>0.70750000000000002</v>
      </c>
      <c r="J104" s="114">
        <f t="shared" si="15"/>
        <v>0.34761904761904749</v>
      </c>
      <c r="K104" s="191">
        <v>0.76980000000000004</v>
      </c>
      <c r="L104" s="114">
        <f t="shared" si="16"/>
        <v>8.805653710247352E-2</v>
      </c>
      <c r="M104" s="191"/>
      <c r="N104" s="114"/>
      <c r="O104" s="114"/>
    </row>
    <row r="105" spans="2:15" x14ac:dyDescent="0.25">
      <c r="B105" s="112" t="s">
        <v>78</v>
      </c>
      <c r="C105" s="191">
        <v>0.63719999999999999</v>
      </c>
      <c r="D105" s="114"/>
      <c r="E105" s="191">
        <v>0.2475</v>
      </c>
      <c r="F105" s="114">
        <f t="shared" si="15"/>
        <v>-0.6115819209039548</v>
      </c>
      <c r="G105" s="191">
        <v>0.49149999999999999</v>
      </c>
      <c r="H105" s="114">
        <f t="shared" si="15"/>
        <v>0.98585858585858577</v>
      </c>
      <c r="I105" s="191">
        <v>0.5857</v>
      </c>
      <c r="J105" s="114">
        <f t="shared" si="15"/>
        <v>0.19165818921668354</v>
      </c>
      <c r="K105" s="191">
        <v>0.61809999999999998</v>
      </c>
      <c r="L105" s="114">
        <f t="shared" si="16"/>
        <v>5.5318422400546297E-2</v>
      </c>
      <c r="M105" s="191"/>
      <c r="N105" s="114"/>
      <c r="O105" s="114"/>
    </row>
    <row r="106" spans="2:15" x14ac:dyDescent="0.25">
      <c r="B106" s="112" t="s">
        <v>80</v>
      </c>
      <c r="C106" s="191">
        <v>0.64439999999999997</v>
      </c>
      <c r="D106" s="114"/>
      <c r="E106" s="191">
        <v>0.20829999999999999</v>
      </c>
      <c r="F106" s="114">
        <f t="shared" si="15"/>
        <v>-0.67675356921166974</v>
      </c>
      <c r="G106" s="191">
        <v>0.57779999999999998</v>
      </c>
      <c r="H106" s="114">
        <f t="shared" si="15"/>
        <v>1.7738838214114261</v>
      </c>
      <c r="I106" s="191">
        <v>0.60840000000000005</v>
      </c>
      <c r="J106" s="114">
        <f t="shared" si="15"/>
        <v>5.2959501557632516E-2</v>
      </c>
      <c r="K106" s="191">
        <v>0.64300000000000002</v>
      </c>
      <c r="L106" s="114">
        <f t="shared" si="16"/>
        <v>5.6870479947402908E-2</v>
      </c>
      <c r="M106" s="191"/>
      <c r="N106" s="114"/>
      <c r="O106" s="114"/>
    </row>
    <row r="107" spans="2:15" x14ac:dyDescent="0.25">
      <c r="B107" s="112" t="s">
        <v>82</v>
      </c>
      <c r="C107" s="191">
        <v>0.60549999999999993</v>
      </c>
      <c r="D107" s="114"/>
      <c r="E107" s="191">
        <v>0.23850000000000002</v>
      </c>
      <c r="F107" s="114">
        <f t="shared" si="15"/>
        <v>-0.60611065235342687</v>
      </c>
      <c r="G107" s="191">
        <v>0.5978</v>
      </c>
      <c r="H107" s="114">
        <f t="shared" si="15"/>
        <v>1.5064989517819702</v>
      </c>
      <c r="I107" s="191">
        <v>0.65980000000000005</v>
      </c>
      <c r="J107" s="114">
        <f t="shared" si="15"/>
        <v>0.10371361659417877</v>
      </c>
      <c r="K107" s="191">
        <v>0.72049999999999992</v>
      </c>
      <c r="L107" s="114">
        <f t="shared" si="16"/>
        <v>9.1997575022733979E-2</v>
      </c>
      <c r="M107" s="191"/>
      <c r="N107" s="114"/>
      <c r="O107" s="114"/>
    </row>
    <row r="108" spans="2:15" x14ac:dyDescent="0.25">
      <c r="B108" s="112" t="s">
        <v>84</v>
      </c>
      <c r="C108" s="191">
        <v>0.63770000000000004</v>
      </c>
      <c r="D108" s="114"/>
      <c r="E108" s="191">
        <v>0.2273</v>
      </c>
      <c r="F108" s="114">
        <f t="shared" si="15"/>
        <v>-0.64356280382625064</v>
      </c>
      <c r="G108" s="191">
        <v>0.50829999999999997</v>
      </c>
      <c r="H108" s="114">
        <f t="shared" si="15"/>
        <v>1.2362516498020235</v>
      </c>
      <c r="I108" s="191">
        <v>0.63490000000000002</v>
      </c>
      <c r="J108" s="114">
        <f t="shared" si="15"/>
        <v>0.24906551249262265</v>
      </c>
      <c r="K108" s="191">
        <v>0.70209999999999995</v>
      </c>
      <c r="L108" s="114">
        <f t="shared" si="16"/>
        <v>0.10584343991179712</v>
      </c>
      <c r="M108" s="191"/>
      <c r="N108" s="114"/>
      <c r="O108" s="114"/>
    </row>
    <row r="109" spans="2:15" ht="15.75" x14ac:dyDescent="0.25">
      <c r="B109" s="115" t="s">
        <v>26</v>
      </c>
      <c r="C109" s="196">
        <f>IFERROR(AVERAGE(C97:C108),"-")</f>
        <v>0.65944999999999998</v>
      </c>
      <c r="D109" s="117"/>
      <c r="E109" s="196">
        <f>IFERROR(AVERAGE(E97:E108),"-")</f>
        <v>0.23776666666666668</v>
      </c>
      <c r="F109" s="117">
        <f t="shared" si="15"/>
        <v>-0.63944701392574621</v>
      </c>
      <c r="G109" s="196">
        <f>IFERROR(AVERAGE(G97:G108),"-")</f>
        <v>0.34515833333333329</v>
      </c>
      <c r="H109" s="117">
        <f t="shared" si="15"/>
        <v>0.45166830225711463</v>
      </c>
      <c r="I109" s="196">
        <f>IFERROR(AVERAGE(I97:I108),"-")</f>
        <v>0.61544999999999994</v>
      </c>
      <c r="J109" s="117">
        <f t="shared" si="15"/>
        <v>0.78309471498587602</v>
      </c>
      <c r="K109" s="196">
        <f>IFERROR(AVERAGE(K97:K108),"-")</f>
        <v>0.65314166666666662</v>
      </c>
      <c r="L109" s="117">
        <f t="shared" si="16"/>
        <v>6.1242451322880198E-2</v>
      </c>
      <c r="M109" s="196"/>
      <c r="N109" s="117"/>
      <c r="O109" s="117"/>
    </row>
    <row r="110" spans="2:15" ht="6" customHeight="1" x14ac:dyDescent="0.25"/>
    <row r="111" spans="2:15" x14ac:dyDescent="0.25">
      <c r="B111" s="103" t="s">
        <v>30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95"/>
      <c r="K112" s="195"/>
      <c r="L112" s="195"/>
      <c r="O112" s="195"/>
    </row>
    <row r="114" spans="15:15" x14ac:dyDescent="0.25">
      <c r="O114" s="195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438AD-1CDA-4B70-8610-72F02EB11093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8165F-C5FC-44DB-8EEF-53DB5540A5CF}">
  <sheetPr>
    <tabColor rgb="FF336600"/>
  </sheetPr>
  <dimension ref="B3:B26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307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EBF75-EB6D-42CA-B6AE-EFD28E866F47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7"/>
    </row>
    <row r="5" spans="2:54" ht="50.25" customHeight="1" thickBot="1" x14ac:dyDescent="0.3">
      <c r="B5" s="265" t="s">
        <v>153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R5" s="265" t="s">
        <v>154</v>
      </c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H5" s="265" t="s">
        <v>155</v>
      </c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  <c r="AZ5" s="265"/>
      <c r="BA5" s="265"/>
      <c r="BB5" s="265"/>
    </row>
    <row r="6" spans="2:54" ht="6" customHeight="1" thickBot="1" x14ac:dyDescent="0.3">
      <c r="B6" s="81"/>
      <c r="C6" s="81"/>
      <c r="D6" s="81"/>
      <c r="E6" s="81"/>
      <c r="F6" s="81"/>
      <c r="G6" s="81"/>
      <c r="H6" s="81"/>
      <c r="I6" s="82"/>
      <c r="J6" s="81"/>
      <c r="K6" s="81"/>
      <c r="L6" s="81"/>
      <c r="M6" s="81"/>
      <c r="N6" s="82"/>
      <c r="O6" s="82"/>
      <c r="P6" s="82"/>
      <c r="R6" s="81"/>
      <c r="S6" s="81"/>
      <c r="T6" s="81"/>
      <c r="U6" s="81"/>
      <c r="V6" s="81"/>
      <c r="W6" s="81"/>
      <c r="X6" s="81"/>
      <c r="Y6" s="82"/>
      <c r="Z6" s="81"/>
      <c r="AA6" s="81"/>
      <c r="AB6" s="81"/>
      <c r="AC6" s="81"/>
      <c r="AD6" s="82"/>
      <c r="AE6" s="82"/>
      <c r="AF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</row>
    <row r="7" spans="2:54" ht="51.75" customHeight="1" thickBot="1" x14ac:dyDescent="0.3">
      <c r="B7" s="83"/>
      <c r="C7" s="198" t="s">
        <v>251</v>
      </c>
      <c r="D7" s="198" t="s">
        <v>258</v>
      </c>
      <c r="E7" s="198" t="s">
        <v>253</v>
      </c>
      <c r="F7" s="88" t="s">
        <v>254</v>
      </c>
      <c r="G7" s="88" t="s">
        <v>255</v>
      </c>
      <c r="H7" s="12" t="str">
        <f>CONCATENATE("var. ",RIGHT(G7,2),"/",RIGHT(F7,2))</f>
        <v>var. 24/23</v>
      </c>
      <c r="I7" s="199" t="str">
        <f>CONCATENATE("var. ",RIGHT(G7,2),"/",RIGHT(C7,2))</f>
        <v>var. 24/19</v>
      </c>
      <c r="J7" s="198" t="s">
        <v>223</v>
      </c>
      <c r="K7" s="200" t="s">
        <v>214</v>
      </c>
      <c r="L7" s="200" t="s">
        <v>215</v>
      </c>
      <c r="M7" s="11" t="s">
        <v>216</v>
      </c>
      <c r="N7" s="11" t="s">
        <v>217</v>
      </c>
      <c r="O7" s="12" t="str">
        <f>CONCATENATE("var. ",RIGHT(N7,2),"/",RIGHT(M7,2))</f>
        <v>var. 24/23</v>
      </c>
      <c r="P7" s="12" t="str">
        <f>CONCATENATE("var. ",RIGHT(N7,2),"/",RIGHT(J7,2))</f>
        <v>var. 24/20</v>
      </c>
      <c r="R7" s="83"/>
      <c r="S7" s="198" t="s">
        <v>251</v>
      </c>
      <c r="T7" s="200" t="s">
        <v>258</v>
      </c>
      <c r="U7" s="200" t="s">
        <v>253</v>
      </c>
      <c r="V7" s="88" t="s">
        <v>254</v>
      </c>
      <c r="W7" s="88" t="s">
        <v>255</v>
      </c>
      <c r="X7" s="12" t="str">
        <f>CONCATENATE("var. ",RIGHT(W7,2),"/",RIGHT(V7,2))</f>
        <v>var. 24/23</v>
      </c>
      <c r="Y7" s="199" t="str">
        <f>CONCATENATE("var. ",RIGHT(W7,2),"/",RIGHT(S7,2))</f>
        <v>var. 24/19</v>
      </c>
      <c r="Z7" s="198" t="s">
        <v>223</v>
      </c>
      <c r="AA7" s="198" t="s">
        <v>214</v>
      </c>
      <c r="AB7" s="198" t="s">
        <v>215</v>
      </c>
      <c r="AC7" s="11" t="s">
        <v>216</v>
      </c>
      <c r="AD7" s="11" t="s">
        <v>217</v>
      </c>
      <c r="AE7" s="12" t="str">
        <f>CONCATENATE("var. ",RIGHT(AD7,2),"/",RIGHT(AC7,2))</f>
        <v>var. 24/23</v>
      </c>
      <c r="AF7" s="12" t="str">
        <f>CONCATENATE("var. ",RIGHT(AD7,2),"/",RIGHT(Z7,2))</f>
        <v>var. 24/20</v>
      </c>
      <c r="AH7" s="83"/>
      <c r="AI7" s="198" t="s">
        <v>251</v>
      </c>
      <c r="AJ7" s="200" t="s">
        <v>258</v>
      </c>
      <c r="AK7" s="200" t="s">
        <v>253</v>
      </c>
      <c r="AL7" s="88" t="s">
        <v>254</v>
      </c>
      <c r="AM7" s="88" t="s">
        <v>255</v>
      </c>
      <c r="AN7" s="12" t="str">
        <f>CONCATENATE("var. ",RIGHT(AM7,2),"/",RIGHT(AL7,2))</f>
        <v>var. 24/23</v>
      </c>
      <c r="AO7" s="199" t="str">
        <f>CONCATENATE("dif. ",RIGHT(AM7,2),"/",RIGHT(AL7,2))</f>
        <v>dif. 24/23</v>
      </c>
      <c r="AP7" s="199" t="str">
        <f>CONCATENATE("var. ",RIGHT(AM7,2),"/",RIGHT(AI7,2))</f>
        <v>var. 24/19</v>
      </c>
      <c r="AQ7" s="199" t="str">
        <f>CONCATENATE("dif. ",RIGHT(AM7,2),"/",RIGHT(AI7,2))</f>
        <v>dif. 24/19</v>
      </c>
      <c r="AR7" s="201" t="str">
        <f>CONCATENATE("cuota ",RIGHT(AM7,2))</f>
        <v>cuota 24</v>
      </c>
      <c r="AS7" s="198" t="s">
        <v>223</v>
      </c>
      <c r="AT7" s="200" t="s">
        <v>214</v>
      </c>
      <c r="AU7" s="200" t="s">
        <v>215</v>
      </c>
      <c r="AV7" s="11" t="s">
        <v>216</v>
      </c>
      <c r="AW7" s="11" t="s">
        <v>217</v>
      </c>
      <c r="AX7" s="12" t="str">
        <f>CONCATENATE("var. ",RIGHT(AW7,2),"/",RIGHT(AV7,2))</f>
        <v>var. 24/23</v>
      </c>
      <c r="AY7" s="199" t="str">
        <f>CONCATENATE("dif. ",RIGHT(AW7,2),"/",RIGHT(AV7,2))</f>
        <v>dif. 24/23</v>
      </c>
      <c r="AZ7" s="199" t="str">
        <f>CONCATENATE("var. ",RIGHT(AW7,2),"/",RIGHT(AS7,2))</f>
        <v>var. 24/20</v>
      </c>
      <c r="BA7" s="199" t="str">
        <f>CONCATENATE("dif. ",RIGHT(AW7,2),"/",RIGHT(AS7,2))</f>
        <v>dif. 24/20</v>
      </c>
      <c r="BB7" s="201" t="str">
        <f>CONCATENATE("cuota ",RIGHT(AW7,2))</f>
        <v>cuota 24</v>
      </c>
    </row>
    <row r="8" spans="2:54" ht="15.75" x14ac:dyDescent="0.25">
      <c r="B8" s="202" t="s">
        <v>35</v>
      </c>
      <c r="C8" s="203">
        <v>90.442003840196293</v>
      </c>
      <c r="D8" s="204">
        <v>89.423468038758116</v>
      </c>
      <c r="E8" s="204">
        <v>105.64044124934222</v>
      </c>
      <c r="F8" s="205">
        <v>111.34863739464056</v>
      </c>
      <c r="G8" s="204">
        <v>124.74409865179781</v>
      </c>
      <c r="H8" s="130">
        <f>G8/F8-1</f>
        <v>0.12030197738012016</v>
      </c>
      <c r="I8" s="130">
        <f t="shared" ref="I8:I18" si="0">G8/C8-1</f>
        <v>0.37927172502956208</v>
      </c>
      <c r="J8" s="203">
        <v>36.67</v>
      </c>
      <c r="K8" s="206">
        <v>86.17</v>
      </c>
      <c r="L8" s="206">
        <v>87.38</v>
      </c>
      <c r="M8" s="206">
        <v>2248.5699999999997</v>
      </c>
      <c r="N8" s="206">
        <v>102.38</v>
      </c>
      <c r="O8" s="130">
        <f t="shared" ref="O8:O18" si="1">N8/M8-1</f>
        <v>-0.95446884019621359</v>
      </c>
      <c r="P8" s="207">
        <f t="shared" ref="P8:P18" si="2">N8/J8-1</f>
        <v>1.7919280065448593</v>
      </c>
      <c r="R8" s="202" t="s">
        <v>35</v>
      </c>
      <c r="S8" s="203">
        <v>72.652291919048196</v>
      </c>
      <c r="T8" s="205">
        <v>24.61800978023355</v>
      </c>
      <c r="U8" s="205">
        <v>76.315361633408315</v>
      </c>
      <c r="V8" s="205">
        <v>90.871739829036486</v>
      </c>
      <c r="W8" s="205">
        <v>104.76472274215966</v>
      </c>
      <c r="X8" s="130">
        <f t="shared" ref="X8:X18" si="3">W8/V8-1</f>
        <v>0.15288562692054808</v>
      </c>
      <c r="Y8" s="130">
        <f t="shared" ref="Y8:Y18" si="4">W8/S8-1</f>
        <v>0.44200162135135801</v>
      </c>
      <c r="Z8" s="203">
        <v>2.39</v>
      </c>
      <c r="AA8" s="206">
        <v>29.15</v>
      </c>
      <c r="AB8" s="206">
        <v>61.04</v>
      </c>
      <c r="AC8" s="206">
        <v>1583.26</v>
      </c>
      <c r="AD8" s="206">
        <v>77.86</v>
      </c>
      <c r="AE8" s="130">
        <f t="shared" ref="AE8:AE18" si="5">AD8/AC8-1</f>
        <v>-0.95082298548564359</v>
      </c>
      <c r="AF8" s="130">
        <f t="shared" ref="AF8:AF18" si="6">AD8/Z8-1</f>
        <v>31.577405857740587</v>
      </c>
      <c r="AH8" s="61" t="s">
        <v>35</v>
      </c>
      <c r="AI8" s="208">
        <v>605913792.38</v>
      </c>
      <c r="AJ8" s="129">
        <v>75837969.260000005</v>
      </c>
      <c r="AK8" s="129">
        <v>589388227.38999987</v>
      </c>
      <c r="AL8" s="129">
        <v>726538653.19000006</v>
      </c>
      <c r="AM8" s="129">
        <v>846016357.94000006</v>
      </c>
      <c r="AN8" s="130">
        <f t="shared" ref="AN8:AN18" si="7">AM8/AL8-1</f>
        <v>0.16444782975470251</v>
      </c>
      <c r="AO8" s="129">
        <f t="shared" ref="AO8:AO18" si="8">AM8-AL8</f>
        <v>119477704.75</v>
      </c>
      <c r="AP8" s="130">
        <f t="shared" ref="AP8:AP18" si="9">AM8/AI8-1</f>
        <v>0.39626522548181131</v>
      </c>
      <c r="AQ8" s="129">
        <f t="shared" ref="AQ8:AQ18" si="10">AM8-AI8</f>
        <v>240102565.56000006</v>
      </c>
      <c r="AR8" s="131">
        <f t="shared" ref="AR8:AR18" si="11">AM8/AM$8</f>
        <v>1</v>
      </c>
      <c r="AS8" s="209">
        <v>107551.74</v>
      </c>
      <c r="AT8" s="210">
        <v>19222102.370000001</v>
      </c>
      <c r="AU8" s="210">
        <v>97026873.810000002</v>
      </c>
      <c r="AV8" s="210">
        <v>331089538.37</v>
      </c>
      <c r="AW8" s="210">
        <v>127747837.72</v>
      </c>
      <c r="AX8" s="130">
        <f t="shared" ref="AX8:AX18" si="12">AW8/AV8-1</f>
        <v>-0.61415924420650558</v>
      </c>
      <c r="AY8" s="129">
        <f t="shared" ref="AY8:AY18" si="13">AW8-AV8</f>
        <v>-203341700.65000001</v>
      </c>
      <c r="AZ8" s="130">
        <f t="shared" ref="AZ8:AZ18" si="14">AW8/AS8-1</f>
        <v>1186.780297371293</v>
      </c>
      <c r="BA8" s="129">
        <f t="shared" ref="BA8:BA18" si="15">AW8-AS8</f>
        <v>127640285.98</v>
      </c>
      <c r="BB8" s="131">
        <f t="shared" ref="BB8:BB18" si="16">AW8/AW$8</f>
        <v>1</v>
      </c>
    </row>
    <row r="9" spans="2:54" x14ac:dyDescent="0.25">
      <c r="B9" s="13" t="s">
        <v>36</v>
      </c>
      <c r="C9" s="211">
        <v>111.03625690525382</v>
      </c>
      <c r="D9" s="212">
        <v>119.61314873097885</v>
      </c>
      <c r="E9" s="212">
        <v>132.23809490025502</v>
      </c>
      <c r="F9" s="212">
        <v>137.98804402669992</v>
      </c>
      <c r="G9" s="212">
        <v>153.28463003899193</v>
      </c>
      <c r="H9" s="72">
        <f>G9/F9-1</f>
        <v>0.1108544303253709</v>
      </c>
      <c r="I9" s="72">
        <f t="shared" si="0"/>
        <v>0.38049169083381695</v>
      </c>
      <c r="J9" s="211">
        <v>0</v>
      </c>
      <c r="K9" s="212">
        <v>112.98</v>
      </c>
      <c r="L9" s="212">
        <v>108.31</v>
      </c>
      <c r="M9" s="212">
        <v>112.07</v>
      </c>
      <c r="N9" s="212">
        <v>120.74</v>
      </c>
      <c r="O9" s="72">
        <f t="shared" si="1"/>
        <v>7.7362362808958807E-2</v>
      </c>
      <c r="P9" s="72" t="e">
        <f t="shared" si="2"/>
        <v>#DIV/0!</v>
      </c>
      <c r="R9" s="13" t="s">
        <v>36</v>
      </c>
      <c r="S9" s="211">
        <v>93.338639513678345</v>
      </c>
      <c r="T9" s="212">
        <v>34.532290327417726</v>
      </c>
      <c r="U9" s="212">
        <v>102.92898644100693</v>
      </c>
      <c r="V9" s="212">
        <v>118.25142482894158</v>
      </c>
      <c r="W9" s="212">
        <v>132.44852244191219</v>
      </c>
      <c r="X9" s="72">
        <f t="shared" si="3"/>
        <v>0.12005857547600485</v>
      </c>
      <c r="Y9" s="72">
        <f t="shared" si="4"/>
        <v>0.41901063838092978</v>
      </c>
      <c r="Z9" s="211">
        <v>0</v>
      </c>
      <c r="AA9" s="212">
        <v>38.03</v>
      </c>
      <c r="AB9" s="212">
        <v>83.6</v>
      </c>
      <c r="AC9" s="212">
        <v>89.91</v>
      </c>
      <c r="AD9" s="212">
        <v>99.56</v>
      </c>
      <c r="AE9" s="72">
        <f t="shared" si="5"/>
        <v>0.10732955177399628</v>
      </c>
      <c r="AF9" s="72" t="e">
        <f t="shared" si="6"/>
        <v>#DIV/0!</v>
      </c>
      <c r="AH9" s="13" t="s">
        <v>36</v>
      </c>
      <c r="AI9" s="213">
        <v>272175489.94999999</v>
      </c>
      <c r="AJ9" s="50">
        <v>37082376.100000001</v>
      </c>
      <c r="AK9" s="50">
        <v>290557558.92999995</v>
      </c>
      <c r="AL9" s="50">
        <v>351147907.67000002</v>
      </c>
      <c r="AM9" s="50">
        <v>399743477.25</v>
      </c>
      <c r="AN9" s="72">
        <f t="shared" si="7"/>
        <v>0.1383905998542041</v>
      </c>
      <c r="AO9" s="50">
        <f t="shared" si="8"/>
        <v>48595569.579999983</v>
      </c>
      <c r="AP9" s="72">
        <f t="shared" si="9"/>
        <v>0.46869755731287532</v>
      </c>
      <c r="AQ9" s="50">
        <f t="shared" si="10"/>
        <v>127567987.30000001</v>
      </c>
      <c r="AR9" s="96">
        <f t="shared" si="11"/>
        <v>0.47250088428946196</v>
      </c>
      <c r="AS9" s="214">
        <v>0</v>
      </c>
      <c r="AT9" s="215">
        <v>9477077.6999999993</v>
      </c>
      <c r="AU9" s="215">
        <v>49225047.259999998</v>
      </c>
      <c r="AV9" s="215">
        <v>54760619.090000004</v>
      </c>
      <c r="AW9" s="215">
        <v>60676985.259999998</v>
      </c>
      <c r="AX9" s="72">
        <f t="shared" si="12"/>
        <v>0.10804052745050874</v>
      </c>
      <c r="AY9" s="50">
        <f t="shared" si="13"/>
        <v>5916366.1699999943</v>
      </c>
      <c r="AZ9" s="72" t="e">
        <f t="shared" si="14"/>
        <v>#DIV/0!</v>
      </c>
      <c r="BA9" s="50">
        <f t="shared" si="15"/>
        <v>60676985.259999998</v>
      </c>
      <c r="BB9" s="96">
        <f t="shared" si="16"/>
        <v>0.47497465587631238</v>
      </c>
    </row>
    <row r="10" spans="2:54" x14ac:dyDescent="0.25">
      <c r="B10" s="17" t="s">
        <v>37</v>
      </c>
      <c r="C10" s="211">
        <v>87.333539107317222</v>
      </c>
      <c r="D10" s="212">
        <v>68.605998124772668</v>
      </c>
      <c r="E10" s="212">
        <v>91.749378487789571</v>
      </c>
      <c r="F10" s="212">
        <v>99.58570987428547</v>
      </c>
      <c r="G10" s="212">
        <v>113.78281563761162</v>
      </c>
      <c r="H10" s="72">
        <f>G10/F10-1</f>
        <v>0.14256167658239538</v>
      </c>
      <c r="I10" s="72">
        <f t="shared" si="0"/>
        <v>0.30285359783476751</v>
      </c>
      <c r="J10" s="211">
        <v>0</v>
      </c>
      <c r="K10" s="212">
        <v>67.34</v>
      </c>
      <c r="L10" s="212">
        <v>79.27</v>
      </c>
      <c r="M10" s="212">
        <v>82.53</v>
      </c>
      <c r="N10" s="212">
        <v>97.02</v>
      </c>
      <c r="O10" s="72">
        <f t="shared" si="1"/>
        <v>0.17557251908396942</v>
      </c>
      <c r="P10" s="72" t="e">
        <f t="shared" si="2"/>
        <v>#DIV/0!</v>
      </c>
      <c r="R10" s="17" t="s">
        <v>37</v>
      </c>
      <c r="S10" s="211">
        <v>70.414695108664219</v>
      </c>
      <c r="T10" s="212">
        <v>14.137286315654363</v>
      </c>
      <c r="U10" s="212">
        <v>66.15306212844591</v>
      </c>
      <c r="V10" s="212">
        <v>81.414700866660823</v>
      </c>
      <c r="W10" s="212">
        <v>95.987960191022665</v>
      </c>
      <c r="X10" s="72">
        <f t="shared" si="3"/>
        <v>0.1790003423120059</v>
      </c>
      <c r="Y10" s="72">
        <f t="shared" si="4"/>
        <v>0.36318079689038907</v>
      </c>
      <c r="Z10" s="211">
        <v>0</v>
      </c>
      <c r="AA10" s="212">
        <v>15.16</v>
      </c>
      <c r="AB10" s="212">
        <v>53.96</v>
      </c>
      <c r="AC10" s="212">
        <v>58.56</v>
      </c>
      <c r="AD10" s="212">
        <v>74.69</v>
      </c>
      <c r="AE10" s="72">
        <f t="shared" si="5"/>
        <v>0.27544398907103806</v>
      </c>
      <c r="AF10" s="72" t="e">
        <f t="shared" si="6"/>
        <v>#DIV/0!</v>
      </c>
      <c r="AH10" s="17" t="s">
        <v>37</v>
      </c>
      <c r="AI10" s="213">
        <v>167450774.71999997</v>
      </c>
      <c r="AJ10" s="50">
        <v>10753057.719999999</v>
      </c>
      <c r="AK10" s="50">
        <v>141629522.08000001</v>
      </c>
      <c r="AL10" s="50">
        <v>176392985.84</v>
      </c>
      <c r="AM10" s="50">
        <v>209535700.69</v>
      </c>
      <c r="AN10" s="72">
        <f t="shared" si="7"/>
        <v>0.18789134211981984</v>
      </c>
      <c r="AO10" s="50">
        <f t="shared" si="8"/>
        <v>33142714.849999994</v>
      </c>
      <c r="AP10" s="72">
        <f t="shared" si="9"/>
        <v>0.25132714996614158</v>
      </c>
      <c r="AQ10" s="50">
        <f t="shared" si="10"/>
        <v>42084925.970000029</v>
      </c>
      <c r="AR10" s="96">
        <f t="shared" si="11"/>
        <v>0.24767334428403615</v>
      </c>
      <c r="AS10" s="214">
        <v>0</v>
      </c>
      <c r="AT10" s="215">
        <v>2329043.2799999998</v>
      </c>
      <c r="AU10" s="215">
        <v>24139704.43</v>
      </c>
      <c r="AV10" s="215">
        <v>25469490.43</v>
      </c>
      <c r="AW10" s="215">
        <v>32488684.890000001</v>
      </c>
      <c r="AX10" s="72">
        <f t="shared" si="12"/>
        <v>0.27559226123080305</v>
      </c>
      <c r="AY10" s="50">
        <f t="shared" si="13"/>
        <v>7019194.4600000009</v>
      </c>
      <c r="AZ10" s="72" t="e">
        <f t="shared" si="14"/>
        <v>#DIV/0!</v>
      </c>
      <c r="BA10" s="50">
        <f t="shared" si="15"/>
        <v>32488684.890000001</v>
      </c>
      <c r="BB10" s="96">
        <f t="shared" si="16"/>
        <v>0.25431886339406606</v>
      </c>
    </row>
    <row r="11" spans="2:54" x14ac:dyDescent="0.25">
      <c r="B11" s="17" t="s">
        <v>38</v>
      </c>
      <c r="C11" s="211">
        <v>68.923029771343678</v>
      </c>
      <c r="D11" s="212">
        <v>54.385695459573327</v>
      </c>
      <c r="E11" s="212">
        <v>69.053002298236166</v>
      </c>
      <c r="F11" s="212">
        <v>78.125708533032878</v>
      </c>
      <c r="G11" s="212">
        <v>86.04087629442229</v>
      </c>
      <c r="H11" s="72">
        <f>G11/F11-1</f>
        <v>0.1013132285135403</v>
      </c>
      <c r="I11" s="72">
        <f t="shared" si="0"/>
        <v>0.24836178240956763</v>
      </c>
      <c r="J11" s="211">
        <v>0</v>
      </c>
      <c r="K11" s="212">
        <v>50.39</v>
      </c>
      <c r="L11" s="212">
        <v>66.709999999999994</v>
      </c>
      <c r="M11" s="212">
        <v>58.18</v>
      </c>
      <c r="N11" s="212">
        <v>76.709999999999994</v>
      </c>
      <c r="O11" s="72">
        <f t="shared" si="1"/>
        <v>0.31849432794774835</v>
      </c>
      <c r="P11" s="72" t="e">
        <f t="shared" si="2"/>
        <v>#DIV/0!</v>
      </c>
      <c r="R11" s="17" t="s">
        <v>38</v>
      </c>
      <c r="S11" s="211">
        <v>48.979817864189428</v>
      </c>
      <c r="T11" s="212">
        <v>19.218728302184203</v>
      </c>
      <c r="U11" s="212">
        <v>49.444334994722752</v>
      </c>
      <c r="V11" s="212">
        <v>54.895985344462289</v>
      </c>
      <c r="W11" s="212">
        <v>63.19860642891576</v>
      </c>
      <c r="X11" s="72">
        <f t="shared" si="3"/>
        <v>0.15124277362645078</v>
      </c>
      <c r="Y11" s="72">
        <f t="shared" si="4"/>
        <v>0.29029892687947512</v>
      </c>
      <c r="Z11" s="211">
        <v>0</v>
      </c>
      <c r="AA11" s="212">
        <v>19.03</v>
      </c>
      <c r="AB11" s="212">
        <v>35.21</v>
      </c>
      <c r="AC11" s="212">
        <v>27.56</v>
      </c>
      <c r="AD11" s="212">
        <v>28.5</v>
      </c>
      <c r="AE11" s="72">
        <f t="shared" si="5"/>
        <v>3.4107402031930301E-2</v>
      </c>
      <c r="AF11" s="72" t="e">
        <f t="shared" si="6"/>
        <v>#DIV/0!</v>
      </c>
      <c r="AH11" s="17" t="s">
        <v>38</v>
      </c>
      <c r="AI11" s="213">
        <v>3823615.84</v>
      </c>
      <c r="AJ11" s="50">
        <v>684823.49</v>
      </c>
      <c r="AK11" s="50">
        <v>2996981.0000000005</v>
      </c>
      <c r="AL11" s="50">
        <v>3730293.5300000003</v>
      </c>
      <c r="AM11" s="50">
        <v>4322585.34</v>
      </c>
      <c r="AN11" s="72">
        <f t="shared" si="7"/>
        <v>0.15877887496965948</v>
      </c>
      <c r="AO11" s="50">
        <f t="shared" si="8"/>
        <v>592291.80999999959</v>
      </c>
      <c r="AP11" s="72">
        <f t="shared" si="9"/>
        <v>0.13049676559557311</v>
      </c>
      <c r="AQ11" s="50">
        <f t="shared" si="10"/>
        <v>498969.5</v>
      </c>
      <c r="AR11" s="96">
        <f t="shared" si="11"/>
        <v>5.1093401438776437E-3</v>
      </c>
      <c r="AS11" s="214">
        <v>0</v>
      </c>
      <c r="AT11" s="215">
        <v>139202.99</v>
      </c>
      <c r="AU11" s="215">
        <v>447473.95</v>
      </c>
      <c r="AV11" s="215">
        <v>384494.2</v>
      </c>
      <c r="AW11" s="215">
        <v>397521.95</v>
      </c>
      <c r="AX11" s="72">
        <f t="shared" si="12"/>
        <v>3.3882825800753302E-2</v>
      </c>
      <c r="AY11" s="50">
        <f t="shared" si="13"/>
        <v>13027.75</v>
      </c>
      <c r="AZ11" s="72" t="e">
        <f t="shared" si="14"/>
        <v>#DIV/0!</v>
      </c>
      <c r="BA11" s="50">
        <f t="shared" si="15"/>
        <v>397521.95</v>
      </c>
      <c r="BB11" s="96">
        <f t="shared" si="16"/>
        <v>3.1117704776443714E-3</v>
      </c>
    </row>
    <row r="12" spans="2:54" x14ac:dyDescent="0.25">
      <c r="B12" s="17" t="s">
        <v>39</v>
      </c>
      <c r="C12" s="211">
        <v>154.5092213144126</v>
      </c>
      <c r="D12" s="212">
        <v>154.48940917080748</v>
      </c>
      <c r="E12" s="212">
        <v>236.67629712851519</v>
      </c>
      <c r="F12" s="212">
        <v>166.96534083631551</v>
      </c>
      <c r="G12" s="212">
        <v>195.22665126196995</v>
      </c>
      <c r="H12" s="72">
        <f t="shared" ref="H12:H18" si="17">G12/F12-1</f>
        <v>0.16926453289105337</v>
      </c>
      <c r="I12" s="72">
        <f t="shared" si="0"/>
        <v>0.26352750729809826</v>
      </c>
      <c r="J12" s="211">
        <v>0</v>
      </c>
      <c r="K12" s="212">
        <v>160.93</v>
      </c>
      <c r="L12" s="212">
        <v>104.86</v>
      </c>
      <c r="M12" s="212">
        <v>153.51</v>
      </c>
      <c r="N12" s="212">
        <v>130.86000000000001</v>
      </c>
      <c r="O12" s="72">
        <f t="shared" si="1"/>
        <v>-0.14754739104944292</v>
      </c>
      <c r="P12" s="72" t="e">
        <f t="shared" si="2"/>
        <v>#DIV/0!</v>
      </c>
      <c r="R12" s="17" t="s">
        <v>39</v>
      </c>
      <c r="S12" s="211">
        <v>112.39228111608712</v>
      </c>
      <c r="T12" s="212">
        <v>36.316833258124703</v>
      </c>
      <c r="U12" s="212">
        <v>117.61546768022718</v>
      </c>
      <c r="V12" s="212">
        <v>92.168248419946877</v>
      </c>
      <c r="W12" s="212">
        <v>127.96940866594741</v>
      </c>
      <c r="X12" s="72">
        <f t="shared" si="3"/>
        <v>0.38843268543934384</v>
      </c>
      <c r="Y12" s="72">
        <f t="shared" si="4"/>
        <v>0.13859606189299667</v>
      </c>
      <c r="Z12" s="211">
        <v>0</v>
      </c>
      <c r="AA12" s="212">
        <v>51.71</v>
      </c>
      <c r="AB12" s="212">
        <v>40.42</v>
      </c>
      <c r="AC12" s="212">
        <v>53.45</v>
      </c>
      <c r="AD12" s="212">
        <v>80.97</v>
      </c>
      <c r="AE12" s="72">
        <f t="shared" si="5"/>
        <v>0.51487371375116919</v>
      </c>
      <c r="AF12" s="72" t="e">
        <f t="shared" si="6"/>
        <v>#DIV/0!</v>
      </c>
      <c r="AH12" s="17" t="s">
        <v>39</v>
      </c>
      <c r="AI12" s="213">
        <v>26543226.790000003</v>
      </c>
      <c r="AJ12" s="50">
        <v>6696030.4400000004</v>
      </c>
      <c r="AK12" s="50">
        <v>28784183.25</v>
      </c>
      <c r="AL12" s="50">
        <v>22634832.440000001</v>
      </c>
      <c r="AM12" s="50">
        <v>22717136.969999999</v>
      </c>
      <c r="AN12" s="72">
        <f t="shared" si="7"/>
        <v>3.6361890558795906E-3</v>
      </c>
      <c r="AO12" s="50">
        <f t="shared" si="8"/>
        <v>82304.529999997467</v>
      </c>
      <c r="AP12" s="72">
        <f t="shared" si="9"/>
        <v>-0.14414561764741651</v>
      </c>
      <c r="AQ12" s="50">
        <f t="shared" si="10"/>
        <v>-3826089.820000004</v>
      </c>
      <c r="AR12" s="96">
        <f t="shared" si="11"/>
        <v>2.6851888567869877E-2</v>
      </c>
      <c r="AS12" s="214">
        <v>0</v>
      </c>
      <c r="AT12" s="215">
        <v>1957390.92</v>
      </c>
      <c r="AU12" s="215">
        <v>2068539.88</v>
      </c>
      <c r="AV12" s="215">
        <v>2536858.79</v>
      </c>
      <c r="AW12" s="215">
        <v>3516583.46</v>
      </c>
      <c r="AX12" s="72">
        <f t="shared" si="12"/>
        <v>0.38619598136954236</v>
      </c>
      <c r="AY12" s="50">
        <f t="shared" si="13"/>
        <v>979724.66999999993</v>
      </c>
      <c r="AZ12" s="72" t="e">
        <f t="shared" si="14"/>
        <v>#DIV/0!</v>
      </c>
      <c r="BA12" s="50">
        <f t="shared" si="15"/>
        <v>3516583.46</v>
      </c>
      <c r="BB12" s="96">
        <f t="shared" si="16"/>
        <v>2.7527538021486598E-2</v>
      </c>
    </row>
    <row r="13" spans="2:54" x14ac:dyDescent="0.25">
      <c r="B13" s="17" t="s">
        <v>40</v>
      </c>
      <c r="C13" s="211">
        <v>53.395862228679078</v>
      </c>
      <c r="D13" s="212">
        <v>35.164202003230017</v>
      </c>
      <c r="E13" s="212">
        <v>56.134315429729149</v>
      </c>
      <c r="F13" s="212">
        <v>63.521467355569442</v>
      </c>
      <c r="G13" s="212">
        <v>73.307692546764059</v>
      </c>
      <c r="H13" s="72">
        <f t="shared" si="17"/>
        <v>0.15406169911685108</v>
      </c>
      <c r="I13" s="72">
        <f t="shared" si="0"/>
        <v>0.37290961297353631</v>
      </c>
      <c r="J13" s="211">
        <v>0</v>
      </c>
      <c r="K13" s="212">
        <v>33.96</v>
      </c>
      <c r="L13" s="212">
        <v>46.88</v>
      </c>
      <c r="M13" s="212">
        <v>54.44</v>
      </c>
      <c r="N13" s="212">
        <v>58.54</v>
      </c>
      <c r="O13" s="72">
        <f t="shared" si="1"/>
        <v>7.5312270389419567E-2</v>
      </c>
      <c r="P13" s="72" t="e">
        <f t="shared" si="2"/>
        <v>#DIV/0!</v>
      </c>
      <c r="R13" s="17" t="s">
        <v>40</v>
      </c>
      <c r="S13" s="211">
        <v>42.106524472874256</v>
      </c>
      <c r="T13" s="212">
        <v>10.539728120072974</v>
      </c>
      <c r="U13" s="212">
        <v>36.382449139046848</v>
      </c>
      <c r="V13" s="212">
        <v>50.331836134752088</v>
      </c>
      <c r="W13" s="212">
        <v>59.591288416812354</v>
      </c>
      <c r="X13" s="72">
        <f t="shared" si="3"/>
        <v>0.18396810037428768</v>
      </c>
      <c r="Y13" s="72">
        <f t="shared" si="4"/>
        <v>0.41525070432260636</v>
      </c>
      <c r="Z13" s="211">
        <v>0</v>
      </c>
      <c r="AA13" s="212">
        <v>14.65</v>
      </c>
      <c r="AB13" s="212">
        <v>30.01</v>
      </c>
      <c r="AC13" s="212">
        <v>36.36</v>
      </c>
      <c r="AD13" s="212">
        <v>39.32</v>
      </c>
      <c r="AE13" s="72">
        <f t="shared" si="5"/>
        <v>8.1408140814081431E-2</v>
      </c>
      <c r="AF13" s="72" t="e">
        <f t="shared" si="6"/>
        <v>#DIV/0!</v>
      </c>
      <c r="AH13" s="17" t="s">
        <v>40</v>
      </c>
      <c r="AI13" s="213">
        <v>65157507.57</v>
      </c>
      <c r="AJ13" s="50">
        <v>4319463.5500000007</v>
      </c>
      <c r="AK13" s="50">
        <v>48806993.219999999</v>
      </c>
      <c r="AL13" s="50">
        <v>70738269.140000001</v>
      </c>
      <c r="AM13" s="50">
        <v>87872326.560000002</v>
      </c>
      <c r="AN13" s="72">
        <f t="shared" si="7"/>
        <v>0.24221765146797036</v>
      </c>
      <c r="AO13" s="50">
        <f t="shared" si="8"/>
        <v>17134057.420000002</v>
      </c>
      <c r="AP13" s="72">
        <f t="shared" si="9"/>
        <v>0.34861399456688891</v>
      </c>
      <c r="AQ13" s="50">
        <f t="shared" si="10"/>
        <v>22714818.990000002</v>
      </c>
      <c r="AR13" s="96">
        <f t="shared" si="11"/>
        <v>0.10386598998388628</v>
      </c>
      <c r="AS13" s="214">
        <v>0</v>
      </c>
      <c r="AT13" s="215">
        <v>1280826.01</v>
      </c>
      <c r="AU13" s="215">
        <v>8016409.6399999997</v>
      </c>
      <c r="AV13" s="215">
        <v>10194390.619999999</v>
      </c>
      <c r="AW13" s="215">
        <v>11946130.1</v>
      </c>
      <c r="AX13" s="72">
        <f t="shared" si="12"/>
        <v>0.17183366277561762</v>
      </c>
      <c r="AY13" s="50">
        <f t="shared" si="13"/>
        <v>1751739.4800000004</v>
      </c>
      <c r="AZ13" s="72" t="e">
        <f t="shared" si="14"/>
        <v>#DIV/0!</v>
      </c>
      <c r="BA13" s="50">
        <f t="shared" si="15"/>
        <v>11946130.1</v>
      </c>
      <c r="BB13" s="96">
        <f t="shared" si="16"/>
        <v>9.3513364399824453E-2</v>
      </c>
    </row>
    <row r="14" spans="2:54" x14ac:dyDescent="0.25">
      <c r="B14" s="17" t="s">
        <v>41</v>
      </c>
      <c r="C14" s="211">
        <v>83.7464852734403</v>
      </c>
      <c r="D14" s="212">
        <v>80.611090552006999</v>
      </c>
      <c r="E14" s="212">
        <v>89.354754765392471</v>
      </c>
      <c r="F14" s="212">
        <v>99.460677559462709</v>
      </c>
      <c r="G14" s="212">
        <v>111.53278240164596</v>
      </c>
      <c r="H14" s="72">
        <f t="shared" si="17"/>
        <v>0.12137565456424659</v>
      </c>
      <c r="I14" s="72">
        <f t="shared" si="0"/>
        <v>0.33179060634581536</v>
      </c>
      <c r="J14" s="211">
        <v>0</v>
      </c>
      <c r="K14" s="212">
        <v>80.28</v>
      </c>
      <c r="L14" s="212">
        <v>82.54</v>
      </c>
      <c r="M14" s="212">
        <v>86.96</v>
      </c>
      <c r="N14" s="212">
        <v>99.78</v>
      </c>
      <c r="O14" s="72">
        <f t="shared" si="1"/>
        <v>0.14742410303587872</v>
      </c>
      <c r="P14" s="72" t="e">
        <f t="shared" si="2"/>
        <v>#DIV/0!</v>
      </c>
      <c r="R14" s="17" t="s">
        <v>41</v>
      </c>
      <c r="S14" s="211">
        <v>55.048026816827388</v>
      </c>
      <c r="T14" s="212">
        <v>31.407207596971087</v>
      </c>
      <c r="U14" s="212">
        <v>69.287823586122954</v>
      </c>
      <c r="V14" s="212">
        <v>81.552824481819684</v>
      </c>
      <c r="W14" s="212">
        <v>94.069200130065227</v>
      </c>
      <c r="X14" s="72">
        <f t="shared" si="3"/>
        <v>0.15347568557893143</v>
      </c>
      <c r="Y14" s="72">
        <f t="shared" si="4"/>
        <v>0.708856894055095</v>
      </c>
      <c r="Z14" s="211">
        <v>0</v>
      </c>
      <c r="AA14" s="212">
        <v>36.950000000000003</v>
      </c>
      <c r="AB14" s="212">
        <v>59.7</v>
      </c>
      <c r="AC14" s="212">
        <v>60.27</v>
      </c>
      <c r="AD14" s="212">
        <v>69.36</v>
      </c>
      <c r="AE14" s="72">
        <f t="shared" si="5"/>
        <v>0.1508213041314086</v>
      </c>
      <c r="AF14" s="72" t="e">
        <f t="shared" si="6"/>
        <v>#DIV/0!</v>
      </c>
      <c r="AH14" s="17" t="s">
        <v>41</v>
      </c>
      <c r="AI14" s="213">
        <v>3291670.99</v>
      </c>
      <c r="AJ14" s="50">
        <v>1123967.6199999999</v>
      </c>
      <c r="AK14" s="50">
        <v>3403215.3</v>
      </c>
      <c r="AL14" s="50">
        <v>4174619.51</v>
      </c>
      <c r="AM14" s="50">
        <v>4918637.4700000007</v>
      </c>
      <c r="AN14" s="72">
        <f t="shared" si="7"/>
        <v>0.17822413712621232</v>
      </c>
      <c r="AO14" s="50">
        <f t="shared" si="8"/>
        <v>744017.96000000089</v>
      </c>
      <c r="AP14" s="72">
        <f t="shared" si="9"/>
        <v>0.49426764854163041</v>
      </c>
      <c r="AQ14" s="50">
        <f t="shared" si="10"/>
        <v>1626966.4800000004</v>
      </c>
      <c r="AR14" s="96">
        <f t="shared" si="11"/>
        <v>5.8138798663143971E-3</v>
      </c>
      <c r="AS14" s="214">
        <v>0</v>
      </c>
      <c r="AT14" s="215">
        <v>271492.53999999998</v>
      </c>
      <c r="AU14" s="215">
        <v>627335.91</v>
      </c>
      <c r="AV14" s="215">
        <v>633392.22</v>
      </c>
      <c r="AW14" s="215">
        <v>739635.33</v>
      </c>
      <c r="AX14" s="72">
        <f t="shared" si="12"/>
        <v>0.16773668296715094</v>
      </c>
      <c r="AY14" s="50">
        <f t="shared" si="13"/>
        <v>106243.10999999999</v>
      </c>
      <c r="AZ14" s="72" t="e">
        <f t="shared" si="14"/>
        <v>#DIV/0!</v>
      </c>
      <c r="BA14" s="50">
        <f t="shared" si="15"/>
        <v>739635.33</v>
      </c>
      <c r="BB14" s="96">
        <f t="shared" si="16"/>
        <v>5.7898070386220232E-3</v>
      </c>
    </row>
    <row r="15" spans="2:54" x14ac:dyDescent="0.25">
      <c r="B15" s="17" t="s">
        <v>42</v>
      </c>
      <c r="C15" s="211">
        <v>86.282504508350229</v>
      </c>
      <c r="D15" s="212">
        <v>107.84751943500432</v>
      </c>
      <c r="E15" s="212">
        <v>118.83918536650482</v>
      </c>
      <c r="F15" s="212">
        <v>141.30959432666666</v>
      </c>
      <c r="G15" s="212">
        <v>163.99167209658259</v>
      </c>
      <c r="H15" s="72">
        <f t="shared" si="17"/>
        <v>0.160513359888937</v>
      </c>
      <c r="I15" s="72">
        <f t="shared" si="0"/>
        <v>0.90063643876623733</v>
      </c>
      <c r="J15" s="211">
        <v>0</v>
      </c>
      <c r="K15" s="212">
        <v>92.13</v>
      </c>
      <c r="L15" s="212">
        <v>110.06</v>
      </c>
      <c r="M15" s="212">
        <v>137.72</v>
      </c>
      <c r="N15" s="212">
        <v>134.81</v>
      </c>
      <c r="O15" s="72">
        <f t="shared" si="1"/>
        <v>-2.1129828637815873E-2</v>
      </c>
      <c r="P15" s="72" t="e">
        <f t="shared" si="2"/>
        <v>#DIV/0!</v>
      </c>
      <c r="R15" s="17" t="s">
        <v>42</v>
      </c>
      <c r="S15" s="211">
        <v>68.659172764831695</v>
      </c>
      <c r="T15" s="212">
        <v>44.959498197315753</v>
      </c>
      <c r="U15" s="212">
        <v>88.148081426396161</v>
      </c>
      <c r="V15" s="212">
        <v>111.84802044236957</v>
      </c>
      <c r="W15" s="212">
        <v>141.36123737760903</v>
      </c>
      <c r="X15" s="72">
        <f t="shared" si="3"/>
        <v>0.26386892515854887</v>
      </c>
      <c r="Y15" s="72">
        <f t="shared" si="4"/>
        <v>1.058883491966808</v>
      </c>
      <c r="Z15" s="211">
        <v>0</v>
      </c>
      <c r="AA15" s="212">
        <v>47.09</v>
      </c>
      <c r="AB15" s="212">
        <v>74.209999999999994</v>
      </c>
      <c r="AC15" s="212">
        <v>101.32</v>
      </c>
      <c r="AD15" s="212">
        <v>107.84</v>
      </c>
      <c r="AE15" s="72">
        <f t="shared" si="5"/>
        <v>6.435057244374276E-2</v>
      </c>
      <c r="AF15" s="72" t="e">
        <f t="shared" si="6"/>
        <v>#DIV/0!</v>
      </c>
      <c r="AH15" s="17" t="s">
        <v>42</v>
      </c>
      <c r="AI15" s="213">
        <v>17759798.989999998</v>
      </c>
      <c r="AJ15" s="50">
        <v>3944626.17</v>
      </c>
      <c r="AK15" s="50">
        <v>20711631.059999999</v>
      </c>
      <c r="AL15" s="50">
        <v>30146808.84</v>
      </c>
      <c r="AM15" s="50">
        <v>38418093.060000002</v>
      </c>
      <c r="AN15" s="72">
        <f t="shared" si="7"/>
        <v>0.27436682482377139</v>
      </c>
      <c r="AO15" s="50">
        <f t="shared" si="8"/>
        <v>8271284.2200000025</v>
      </c>
      <c r="AP15" s="72">
        <f t="shared" si="9"/>
        <v>1.1632053989818276</v>
      </c>
      <c r="AQ15" s="50">
        <f t="shared" si="10"/>
        <v>20658294.070000004</v>
      </c>
      <c r="AR15" s="96">
        <f t="shared" si="11"/>
        <v>4.5410579475727623E-2</v>
      </c>
      <c r="AS15" s="214">
        <v>0</v>
      </c>
      <c r="AT15" s="215">
        <v>919570.67</v>
      </c>
      <c r="AU15" s="215">
        <v>3319775.68</v>
      </c>
      <c r="AV15" s="215">
        <v>5606630.8099999996</v>
      </c>
      <c r="AW15" s="215">
        <v>5977140.8700000001</v>
      </c>
      <c r="AX15" s="72">
        <f t="shared" si="12"/>
        <v>6.6084262109636027E-2</v>
      </c>
      <c r="AY15" s="50">
        <f t="shared" si="13"/>
        <v>370510.06000000052</v>
      </c>
      <c r="AZ15" s="72" t="e">
        <f t="shared" si="14"/>
        <v>#DIV/0!</v>
      </c>
      <c r="BA15" s="50">
        <f t="shared" si="15"/>
        <v>5977140.8700000001</v>
      </c>
      <c r="BB15" s="96">
        <f t="shared" si="16"/>
        <v>4.678858739746973E-2</v>
      </c>
    </row>
    <row r="16" spans="2:54" x14ac:dyDescent="0.25">
      <c r="B16" s="17" t="s">
        <v>43</v>
      </c>
      <c r="C16" s="211">
        <v>65.704652006396628</v>
      </c>
      <c r="D16" s="212">
        <v>63.394620252519019</v>
      </c>
      <c r="E16" s="212">
        <v>75.761882314410343</v>
      </c>
      <c r="F16" s="212">
        <v>87.685735766659221</v>
      </c>
      <c r="G16" s="212">
        <v>97.331889797767843</v>
      </c>
      <c r="H16" s="72">
        <f t="shared" si="17"/>
        <v>0.11000824645844376</v>
      </c>
      <c r="I16" s="72">
        <f t="shared" si="0"/>
        <v>0.48135461988737371</v>
      </c>
      <c r="J16" s="211">
        <v>0</v>
      </c>
      <c r="K16" s="212">
        <v>65.77</v>
      </c>
      <c r="L16" s="212">
        <v>71.44</v>
      </c>
      <c r="M16" s="212">
        <v>78.97</v>
      </c>
      <c r="N16" s="212">
        <v>79.5</v>
      </c>
      <c r="O16" s="72">
        <f t="shared" si="1"/>
        <v>6.7114093959732557E-3</v>
      </c>
      <c r="P16" s="72" t="e">
        <f t="shared" si="2"/>
        <v>#DIV/0!</v>
      </c>
      <c r="R16" s="17" t="s">
        <v>43</v>
      </c>
      <c r="S16" s="211">
        <v>46.860015705015059</v>
      </c>
      <c r="T16" s="212">
        <v>26.247603193336275</v>
      </c>
      <c r="U16" s="212">
        <v>56.218571331512265</v>
      </c>
      <c r="V16" s="212">
        <v>64.730510163947514</v>
      </c>
      <c r="W16" s="212">
        <v>75.245820492638387</v>
      </c>
      <c r="X16" s="72">
        <f t="shared" si="3"/>
        <v>0.16244751203193064</v>
      </c>
      <c r="Y16" s="72">
        <f t="shared" si="4"/>
        <v>0.60575747490808918</v>
      </c>
      <c r="Z16" s="211">
        <v>0</v>
      </c>
      <c r="AA16" s="212">
        <v>28.77</v>
      </c>
      <c r="AB16" s="212">
        <v>52.03</v>
      </c>
      <c r="AC16" s="212">
        <v>48.39</v>
      </c>
      <c r="AD16" s="212">
        <v>46.6</v>
      </c>
      <c r="AE16" s="72">
        <f t="shared" si="5"/>
        <v>-3.6991113866501335E-2</v>
      </c>
      <c r="AF16" s="72" t="e">
        <f t="shared" si="6"/>
        <v>#DIV/0!</v>
      </c>
      <c r="AH16" s="17" t="s">
        <v>43</v>
      </c>
      <c r="AI16" s="213">
        <v>10588415.93</v>
      </c>
      <c r="AJ16" s="50">
        <v>4357954.3599999994</v>
      </c>
      <c r="AK16" s="50">
        <v>11562666.579999998</v>
      </c>
      <c r="AL16" s="50">
        <v>14902487.529999999</v>
      </c>
      <c r="AM16" s="50">
        <v>16813605.07</v>
      </c>
      <c r="AN16" s="72">
        <f t="shared" si="7"/>
        <v>0.12824151244231907</v>
      </c>
      <c r="AO16" s="50">
        <f t="shared" si="8"/>
        <v>1911117.540000001</v>
      </c>
      <c r="AP16" s="72">
        <f t="shared" si="9"/>
        <v>0.58792449986425876</v>
      </c>
      <c r="AQ16" s="50">
        <f t="shared" si="10"/>
        <v>6225189.1400000006</v>
      </c>
      <c r="AR16" s="96">
        <f t="shared" si="11"/>
        <v>1.9873853397988826E-2</v>
      </c>
      <c r="AS16" s="214">
        <v>0</v>
      </c>
      <c r="AT16" s="215">
        <v>1115784.1499999999</v>
      </c>
      <c r="AU16" s="215">
        <v>2327395.5499999998</v>
      </c>
      <c r="AV16" s="215">
        <v>2293561.5499999998</v>
      </c>
      <c r="AW16" s="215">
        <v>2123583.19</v>
      </c>
      <c r="AX16" s="72">
        <f t="shared" si="12"/>
        <v>-7.4111095906713276E-2</v>
      </c>
      <c r="AY16" s="50">
        <f t="shared" si="13"/>
        <v>-169978.35999999987</v>
      </c>
      <c r="AZ16" s="72" t="e">
        <f t="shared" si="14"/>
        <v>#DIV/0!</v>
      </c>
      <c r="BA16" s="50">
        <f t="shared" si="15"/>
        <v>2123583.19</v>
      </c>
      <c r="BB16" s="96">
        <f t="shared" si="16"/>
        <v>1.662324175423233E-2</v>
      </c>
    </row>
    <row r="17" spans="2:54" x14ac:dyDescent="0.25">
      <c r="B17" s="17" t="s">
        <v>44</v>
      </c>
      <c r="C17" s="211">
        <v>96.555494271359834</v>
      </c>
      <c r="D17" s="212">
        <v>84.79904791982085</v>
      </c>
      <c r="E17" s="212">
        <v>108.55793877235132</v>
      </c>
      <c r="F17" s="212">
        <v>124.89683916108375</v>
      </c>
      <c r="G17" s="212">
        <v>138.28996695676636</v>
      </c>
      <c r="H17" s="72">
        <f t="shared" si="17"/>
        <v>0.10723352076515758</v>
      </c>
      <c r="I17" s="72">
        <f t="shared" si="0"/>
        <v>0.43223301791730107</v>
      </c>
      <c r="J17" s="211">
        <v>0</v>
      </c>
      <c r="K17" s="212">
        <v>80.63</v>
      </c>
      <c r="L17" s="212">
        <v>95.86</v>
      </c>
      <c r="M17" s="212">
        <v>113.97</v>
      </c>
      <c r="N17" s="212">
        <v>122.94</v>
      </c>
      <c r="O17" s="72">
        <f t="shared" si="1"/>
        <v>7.8704922347986317E-2</v>
      </c>
      <c r="P17" s="72" t="e">
        <f t="shared" si="2"/>
        <v>#DIV/0!</v>
      </c>
      <c r="R17" s="17" t="s">
        <v>44</v>
      </c>
      <c r="S17" s="211">
        <v>70.445792467793524</v>
      </c>
      <c r="T17" s="212">
        <v>25.330788310187259</v>
      </c>
      <c r="U17" s="212">
        <v>77.907610986334461</v>
      </c>
      <c r="V17" s="212">
        <v>103.81438075227631</v>
      </c>
      <c r="W17" s="212">
        <v>119.46333206455625</v>
      </c>
      <c r="X17" s="72">
        <f t="shared" si="3"/>
        <v>0.15073972602718455</v>
      </c>
      <c r="Y17" s="72">
        <f t="shared" si="4"/>
        <v>0.69581926584433873</v>
      </c>
      <c r="Z17" s="211">
        <v>0</v>
      </c>
      <c r="AA17" s="212">
        <v>29.03</v>
      </c>
      <c r="AB17" s="212">
        <v>65.599999999999994</v>
      </c>
      <c r="AC17" s="212">
        <v>86.93</v>
      </c>
      <c r="AD17" s="212">
        <v>98.95</v>
      </c>
      <c r="AE17" s="72">
        <f t="shared" si="5"/>
        <v>0.13827217301276873</v>
      </c>
      <c r="AF17" s="72" t="e">
        <f t="shared" si="6"/>
        <v>#DIV/0!</v>
      </c>
      <c r="AH17" s="17" t="s">
        <v>44</v>
      </c>
      <c r="AI17" s="213">
        <v>30114478.579999998</v>
      </c>
      <c r="AJ17" s="50">
        <v>4159050.5600000005</v>
      </c>
      <c r="AK17" s="50">
        <v>32009049.5</v>
      </c>
      <c r="AL17" s="50">
        <v>41935965.370000005</v>
      </c>
      <c r="AM17" s="50">
        <v>49426144.450000003</v>
      </c>
      <c r="AN17" s="72">
        <f t="shared" si="7"/>
        <v>0.17860991189577557</v>
      </c>
      <c r="AO17" s="50">
        <f t="shared" si="8"/>
        <v>7490179.0799999982</v>
      </c>
      <c r="AP17" s="72">
        <f t="shared" si="9"/>
        <v>0.64127512016181831</v>
      </c>
      <c r="AQ17" s="50">
        <f t="shared" si="10"/>
        <v>19311665.870000005</v>
      </c>
      <c r="AR17" s="96">
        <f t="shared" si="11"/>
        <v>5.8422208963370102E-2</v>
      </c>
      <c r="AS17" s="214">
        <v>0</v>
      </c>
      <c r="AT17" s="215">
        <v>882765.87</v>
      </c>
      <c r="AU17" s="215">
        <v>5533119.9100000001</v>
      </c>
      <c r="AV17" s="215">
        <v>7023051.9699999997</v>
      </c>
      <c r="AW17" s="215">
        <v>8349188.1500000004</v>
      </c>
      <c r="AX17" s="72">
        <f t="shared" si="12"/>
        <v>0.18882619488860208</v>
      </c>
      <c r="AY17" s="50">
        <f t="shared" si="13"/>
        <v>1326136.1800000006</v>
      </c>
      <c r="AZ17" s="72" t="e">
        <f t="shared" si="14"/>
        <v>#DIV/0!</v>
      </c>
      <c r="BA17" s="50">
        <f t="shared" si="15"/>
        <v>8349188.1500000004</v>
      </c>
      <c r="BB17" s="96">
        <f t="shared" si="16"/>
        <v>6.5356786455359819E-2</v>
      </c>
    </row>
    <row r="18" spans="2:54" x14ac:dyDescent="0.25">
      <c r="B18" s="21" t="s">
        <v>45</v>
      </c>
      <c r="C18" s="211">
        <v>54.530845033696238</v>
      </c>
      <c r="D18" s="212">
        <v>79.290809248569559</v>
      </c>
      <c r="E18" s="212">
        <v>62.000242937734313</v>
      </c>
      <c r="F18" s="212">
        <v>71.091270430905183</v>
      </c>
      <c r="G18" s="212">
        <v>77.162788348329599</v>
      </c>
      <c r="H18" s="72">
        <f t="shared" si="17"/>
        <v>8.5404549399991758E-2</v>
      </c>
      <c r="I18" s="72">
        <f t="shared" si="0"/>
        <v>0.41503012287171437</v>
      </c>
      <c r="J18" s="211">
        <v>0</v>
      </c>
      <c r="K18" s="212">
        <v>79.44</v>
      </c>
      <c r="L18" s="212">
        <v>51.13</v>
      </c>
      <c r="M18" s="212">
        <v>53.39</v>
      </c>
      <c r="N18" s="212">
        <v>54.91</v>
      </c>
      <c r="O18" s="72">
        <f t="shared" si="1"/>
        <v>2.8469750889679624E-2</v>
      </c>
      <c r="P18" s="72" t="e">
        <f t="shared" si="2"/>
        <v>#DIV/0!</v>
      </c>
      <c r="R18" s="21" t="s">
        <v>45</v>
      </c>
      <c r="S18" s="211">
        <v>42.431086714563492</v>
      </c>
      <c r="T18" s="212">
        <v>16.728878531526679</v>
      </c>
      <c r="U18" s="212">
        <v>42.193841171498114</v>
      </c>
      <c r="V18" s="212">
        <v>57.98342362668452</v>
      </c>
      <c r="W18" s="212">
        <v>63.589757842486854</v>
      </c>
      <c r="X18" s="72">
        <f t="shared" si="3"/>
        <v>9.6688568303549438E-2</v>
      </c>
      <c r="Y18" s="72">
        <f t="shared" si="4"/>
        <v>0.49865965654518907</v>
      </c>
      <c r="Z18" s="211">
        <v>0</v>
      </c>
      <c r="AA18" s="212">
        <v>30.5</v>
      </c>
      <c r="AB18" s="212">
        <v>34.869999999999997</v>
      </c>
      <c r="AC18" s="212">
        <v>38.43</v>
      </c>
      <c r="AD18" s="212">
        <v>39.17</v>
      </c>
      <c r="AE18" s="72">
        <f t="shared" si="5"/>
        <v>1.9255789747593122E-2</v>
      </c>
      <c r="AF18" s="72" t="e">
        <f t="shared" si="6"/>
        <v>#DIV/0!</v>
      </c>
      <c r="AH18" s="21" t="s">
        <v>45</v>
      </c>
      <c r="AI18" s="213">
        <v>9008813</v>
      </c>
      <c r="AJ18" s="50">
        <v>2716619.25</v>
      </c>
      <c r="AK18" s="50">
        <v>8926426.4600000009</v>
      </c>
      <c r="AL18" s="50">
        <v>10734483.330000002</v>
      </c>
      <c r="AM18" s="50">
        <v>12248651.059999999</v>
      </c>
      <c r="AN18" s="72">
        <f t="shared" si="7"/>
        <v>0.14105641449629003</v>
      </c>
      <c r="AO18" s="50">
        <f t="shared" si="8"/>
        <v>1514167.7299999967</v>
      </c>
      <c r="AP18" s="72">
        <f t="shared" si="9"/>
        <v>0.35962984912662721</v>
      </c>
      <c r="AQ18" s="50">
        <f t="shared" si="10"/>
        <v>3239838.0599999987</v>
      </c>
      <c r="AR18" s="96">
        <f t="shared" si="11"/>
        <v>1.4478031003826854E-2</v>
      </c>
      <c r="AS18" s="214">
        <v>0</v>
      </c>
      <c r="AT18" s="215">
        <v>848948.24</v>
      </c>
      <c r="AU18" s="215">
        <v>1322071.6100000001</v>
      </c>
      <c r="AV18" s="215">
        <v>1460689.78</v>
      </c>
      <c r="AW18" s="215">
        <v>1532384.51</v>
      </c>
      <c r="AX18" s="72">
        <f t="shared" si="12"/>
        <v>4.9082790186975922E-2</v>
      </c>
      <c r="AY18" s="50">
        <f t="shared" si="13"/>
        <v>71694.729999999981</v>
      </c>
      <c r="AZ18" s="72" t="e">
        <f t="shared" si="14"/>
        <v>#DIV/0!</v>
      </c>
      <c r="BA18" s="50">
        <f t="shared" si="15"/>
        <v>1532384.51</v>
      </c>
      <c r="BB18" s="96">
        <f t="shared" si="16"/>
        <v>1.1995385106703003E-2</v>
      </c>
    </row>
    <row r="19" spans="2:54" x14ac:dyDescent="0.25">
      <c r="B19" s="99"/>
      <c r="C19" s="100"/>
      <c r="D19" s="100"/>
      <c r="E19" s="100"/>
      <c r="F19" s="100"/>
      <c r="G19" s="101"/>
      <c r="H19" s="100"/>
      <c r="I19" s="102"/>
      <c r="J19" s="100"/>
      <c r="K19" s="100"/>
      <c r="L19" s="100"/>
      <c r="M19" s="100"/>
      <c r="N19" s="102"/>
      <c r="O19" s="102"/>
      <c r="P19" s="102"/>
      <c r="R19" s="99"/>
      <c r="S19" s="100"/>
      <c r="T19" s="100"/>
      <c r="U19" s="100"/>
      <c r="V19" s="100"/>
      <c r="W19" s="101"/>
      <c r="X19" s="100"/>
      <c r="Y19" s="102"/>
      <c r="Z19" s="100"/>
      <c r="AA19" s="100"/>
      <c r="AB19" s="100"/>
      <c r="AC19" s="100"/>
      <c r="AD19" s="102"/>
      <c r="AE19" s="102"/>
      <c r="AF19" s="102"/>
      <c r="AH19" s="99"/>
      <c r="AI19" s="99"/>
      <c r="AJ19" s="99"/>
      <c r="AK19" s="99"/>
      <c r="AL19" s="100"/>
      <c r="AM19" s="101"/>
      <c r="AN19" s="102"/>
      <c r="AO19" s="102"/>
      <c r="AP19" s="100"/>
      <c r="AQ19" s="100"/>
      <c r="AR19" s="102"/>
      <c r="AS19" s="100"/>
      <c r="AT19" s="100"/>
      <c r="AU19" s="100"/>
      <c r="AV19" s="100"/>
      <c r="AW19" s="102"/>
      <c r="AX19" s="102"/>
      <c r="AY19" s="102"/>
      <c r="AZ19" s="102"/>
      <c r="BA19" s="216"/>
      <c r="BB19" s="102"/>
    </row>
    <row r="20" spans="2:54" x14ac:dyDescent="0.25">
      <c r="B20" s="103" t="s">
        <v>30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R20" s="103" t="s">
        <v>30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H20" s="103" t="s">
        <v>30</v>
      </c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</row>
    <row r="21" spans="2:54" ht="39" customHeight="1" x14ac:dyDescent="0.25">
      <c r="B21" s="263" t="s">
        <v>156</v>
      </c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R21" s="263" t="s">
        <v>157</v>
      </c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H21" s="303" t="s">
        <v>158</v>
      </c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</row>
    <row r="22" spans="2:54" ht="24" customHeight="1" x14ac:dyDescent="0.25">
      <c r="B22" s="263" t="s">
        <v>159</v>
      </c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R22" s="304" t="s">
        <v>160</v>
      </c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P22" s="118"/>
      <c r="AQ22" s="118"/>
      <c r="AW22" s="50">
        <f>AW11/N11</f>
        <v>5182.1398774605659</v>
      </c>
    </row>
    <row r="23" spans="2:54" x14ac:dyDescent="0.25"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</row>
    <row r="27" spans="2:54" ht="50.25" customHeight="1" thickBot="1" x14ac:dyDescent="0.3">
      <c r="B27" s="265" t="s">
        <v>161</v>
      </c>
      <c r="C27" s="265"/>
      <c r="D27" s="265"/>
      <c r="E27" s="265"/>
      <c r="F27" s="265"/>
      <c r="G27" s="265"/>
      <c r="H27" s="265"/>
      <c r="I27" s="265"/>
      <c r="R27" s="265" t="s">
        <v>162</v>
      </c>
      <c r="S27" s="265"/>
      <c r="T27" s="265"/>
      <c r="U27" s="265"/>
      <c r="V27" s="265"/>
      <c r="W27" s="265"/>
      <c r="X27" s="265"/>
      <c r="Y27" s="265"/>
      <c r="AH27" s="265" t="s">
        <v>163</v>
      </c>
      <c r="AI27" s="265"/>
      <c r="AJ27" s="265"/>
      <c r="AK27" s="265"/>
      <c r="AL27" s="265"/>
      <c r="AM27" s="265"/>
      <c r="AN27" s="265"/>
      <c r="AO27" s="265"/>
    </row>
    <row r="28" spans="2:54" ht="6" customHeight="1" thickBot="1" x14ac:dyDescent="0.3">
      <c r="B28" s="81"/>
      <c r="C28" s="81"/>
      <c r="D28" s="81"/>
      <c r="E28" s="81"/>
      <c r="F28" s="81"/>
      <c r="G28" s="81"/>
      <c r="H28" s="81"/>
      <c r="I28" s="82"/>
      <c r="R28" s="81"/>
      <c r="S28" s="81"/>
      <c r="T28" s="81"/>
      <c r="U28" s="81"/>
      <c r="V28" s="81"/>
      <c r="W28" s="81"/>
      <c r="X28" s="81"/>
      <c r="Y28" s="82"/>
      <c r="AH28" s="82"/>
      <c r="AI28" s="82"/>
      <c r="AJ28" s="82"/>
      <c r="AK28" s="82"/>
      <c r="AL28" s="82"/>
      <c r="AM28" s="82"/>
      <c r="AN28" s="82"/>
      <c r="AO28" s="82"/>
    </row>
    <row r="29" spans="2:54" ht="30.75" thickBot="1" x14ac:dyDescent="0.3">
      <c r="B29" s="83"/>
      <c r="C29" s="180">
        <v>2019</v>
      </c>
      <c r="D29" s="180">
        <v>2020</v>
      </c>
      <c r="E29" s="180">
        <v>2021</v>
      </c>
      <c r="F29" s="180">
        <v>2022</v>
      </c>
      <c r="G29" s="180">
        <v>2023</v>
      </c>
      <c r="H29" s="12" t="str">
        <f>CONCATENATE("var. ",RIGHT(G29,2),"/",RIGHT(F29,2))</f>
        <v>var. 23/22</v>
      </c>
      <c r="I29" s="199" t="str">
        <f>CONCATENATE("var. ",RIGHT(G29,2),"/",RIGHT(D29,2))</f>
        <v>var. 23/20</v>
      </c>
      <c r="R29" s="83"/>
      <c r="S29" s="180">
        <v>2019</v>
      </c>
      <c r="T29" s="180">
        <v>2020</v>
      </c>
      <c r="U29" s="180">
        <v>2021</v>
      </c>
      <c r="V29" s="180">
        <v>2022</v>
      </c>
      <c r="W29" s="180">
        <v>2023</v>
      </c>
      <c r="X29" s="12" t="str">
        <f>CONCATENATE("var. ",RIGHT(W29,2),"/",RIGHT(V29,2))</f>
        <v>var. 23/22</v>
      </c>
      <c r="Y29" s="199" t="str">
        <f>CONCATENATE("var. ",RIGHT(W29,2),"/",RIGHT(T29,2))</f>
        <v>var. 23/20</v>
      </c>
      <c r="AH29" s="83"/>
      <c r="AI29" s="180">
        <v>2019</v>
      </c>
      <c r="AJ29" s="180">
        <v>2020</v>
      </c>
      <c r="AK29" s="180">
        <v>2021</v>
      </c>
      <c r="AL29" s="180">
        <v>2022</v>
      </c>
      <c r="AM29" s="180">
        <v>2023</v>
      </c>
      <c r="AN29" s="12" t="str">
        <f>CONCATENATE("var. ",RIGHT(AM29,2),"/",RIGHT(AL29,2))</f>
        <v>var. 23/22</v>
      </c>
      <c r="AO29" s="199" t="str">
        <f>CONCATENATE("var. ",RIGHT(AM29,2),"/",RIGHT(AJ29,2))</f>
        <v>var. 23/20</v>
      </c>
    </row>
    <row r="30" spans="2:54" ht="15.75" x14ac:dyDescent="0.25">
      <c r="B30" s="202" t="s">
        <v>35</v>
      </c>
      <c r="C30" s="203">
        <v>87.94</v>
      </c>
      <c r="D30" s="203">
        <v>95.05</v>
      </c>
      <c r="E30" s="203">
        <v>99.07</v>
      </c>
      <c r="F30" s="203">
        <v>105.63</v>
      </c>
      <c r="G30" s="203">
        <v>113.88</v>
      </c>
      <c r="H30" s="130">
        <f>G30/F30-1</f>
        <v>7.8102811701221242E-2</v>
      </c>
      <c r="I30" s="130">
        <f t="shared" ref="I30:I40" si="18">G30/D30-1</f>
        <v>0.19810625986322994</v>
      </c>
      <c r="R30" s="202" t="s">
        <v>35</v>
      </c>
      <c r="S30" s="203">
        <v>70.459999999999994</v>
      </c>
      <c r="T30" s="203">
        <v>47.83</v>
      </c>
      <c r="U30" s="203">
        <v>53</v>
      </c>
      <c r="V30" s="203">
        <v>80.58</v>
      </c>
      <c r="W30" s="203">
        <v>93.24</v>
      </c>
      <c r="X30" s="130">
        <f>W30/V30-1</f>
        <v>0.15711094564408046</v>
      </c>
      <c r="Y30" s="130">
        <f t="shared" ref="Y30:Y40" si="19">W30/T30-1</f>
        <v>0.94940413966130044</v>
      </c>
      <c r="AH30" s="202" t="s">
        <v>35</v>
      </c>
      <c r="AI30" s="209">
        <v>1422023576.4000001</v>
      </c>
      <c r="AJ30" s="209">
        <v>477122731.20999998</v>
      </c>
      <c r="AK30" s="209">
        <v>651901800.17999995</v>
      </c>
      <c r="AL30" s="209">
        <v>1528879517.8</v>
      </c>
      <c r="AM30" s="209">
        <v>1797799676.5999999</v>
      </c>
      <c r="AN30" s="130">
        <f>AM30/AL30-1</f>
        <v>0.1758936238396116</v>
      </c>
      <c r="AO30" s="130">
        <f t="shared" ref="AO30:AO40" si="20">AM30/AJ30-1</f>
        <v>2.7680025683134333</v>
      </c>
    </row>
    <row r="31" spans="2:54" ht="15.75" customHeight="1" x14ac:dyDescent="0.25">
      <c r="B31" s="13" t="s">
        <v>36</v>
      </c>
      <c r="C31" s="211">
        <v>107.11</v>
      </c>
      <c r="D31" s="211">
        <v>119.42</v>
      </c>
      <c r="E31" s="211">
        <v>126.49</v>
      </c>
      <c r="F31" s="211">
        <v>131.02000000000001</v>
      </c>
      <c r="G31" s="211">
        <v>139.02000000000001</v>
      </c>
      <c r="H31" s="72">
        <f t="shared" ref="H31:H35" si="21">G31/F31-1</f>
        <v>6.1059380247290518E-2</v>
      </c>
      <c r="I31" s="72">
        <f t="shared" si="18"/>
        <v>0.16412661195779599</v>
      </c>
      <c r="R31" s="13" t="s">
        <v>36</v>
      </c>
      <c r="S31" s="211">
        <v>89.94</v>
      </c>
      <c r="T31" s="212">
        <v>61.17</v>
      </c>
      <c r="U31" s="212">
        <v>72.88</v>
      </c>
      <c r="V31" s="212">
        <v>107.72</v>
      </c>
      <c r="W31" s="212">
        <v>119.35</v>
      </c>
      <c r="X31" s="72">
        <f t="shared" ref="X31:X40" si="22">W31/V31-1</f>
        <v>0.10796509468993687</v>
      </c>
      <c r="Y31" s="72">
        <f t="shared" si="19"/>
        <v>0.95111982998201716</v>
      </c>
      <c r="AH31" s="13" t="s">
        <v>36</v>
      </c>
      <c r="AI31" s="214">
        <v>636659325.91999996</v>
      </c>
      <c r="AJ31" s="215">
        <v>217815325.03999999</v>
      </c>
      <c r="AK31" s="215">
        <v>333738906.93000001</v>
      </c>
      <c r="AL31" s="215">
        <v>743382276.49000001</v>
      </c>
      <c r="AM31" s="215">
        <v>857710368.34000003</v>
      </c>
      <c r="AN31" s="72">
        <f t="shared" ref="AN31:AN40" si="23">AM31/AL31-1</f>
        <v>0.15379448160886833</v>
      </c>
      <c r="AO31" s="72">
        <f t="shared" si="20"/>
        <v>2.9377870596684992</v>
      </c>
    </row>
    <row r="32" spans="2:54" ht="15.75" customHeight="1" x14ac:dyDescent="0.25">
      <c r="B32" s="17" t="s">
        <v>37</v>
      </c>
      <c r="C32" s="211">
        <v>84.930000000000021</v>
      </c>
      <c r="D32" s="211">
        <v>89.5</v>
      </c>
      <c r="E32" s="211">
        <v>85.87</v>
      </c>
      <c r="F32" s="211">
        <v>93.47</v>
      </c>
      <c r="G32" s="211">
        <v>101.28999999999999</v>
      </c>
      <c r="H32" s="72">
        <f t="shared" si="21"/>
        <v>8.366320744623934E-2</v>
      </c>
      <c r="I32" s="72">
        <f t="shared" si="18"/>
        <v>0.13173184357541889</v>
      </c>
      <c r="R32" s="17" t="s">
        <v>37</v>
      </c>
      <c r="S32" s="211">
        <v>68.489999999999995</v>
      </c>
      <c r="T32" s="212">
        <v>44.55</v>
      </c>
      <c r="U32" s="212">
        <v>43.14</v>
      </c>
      <c r="V32" s="212">
        <v>71.23</v>
      </c>
      <c r="W32" s="212">
        <v>83.79</v>
      </c>
      <c r="X32" s="72">
        <f t="shared" si="22"/>
        <v>0.1763301979503018</v>
      </c>
      <c r="Y32" s="72">
        <f t="shared" si="19"/>
        <v>0.88080808080808115</v>
      </c>
      <c r="AH32" s="17" t="s">
        <v>37</v>
      </c>
      <c r="AI32" s="214">
        <v>393325543.29000002</v>
      </c>
      <c r="AJ32" s="215">
        <v>122348722.31</v>
      </c>
      <c r="AK32" s="215">
        <v>137154616.22</v>
      </c>
      <c r="AL32" s="215">
        <v>381071528.48000002</v>
      </c>
      <c r="AM32" s="215">
        <v>437636228.67000002</v>
      </c>
      <c r="AN32" s="72">
        <f t="shared" si="23"/>
        <v>0.14843591284718283</v>
      </c>
      <c r="AO32" s="72">
        <f t="shared" si="20"/>
        <v>2.5769578987604222</v>
      </c>
    </row>
    <row r="33" spans="2:44" ht="15.75" customHeight="1" x14ac:dyDescent="0.25">
      <c r="B33" s="17" t="s">
        <v>38</v>
      </c>
      <c r="C33" s="211">
        <v>67.28</v>
      </c>
      <c r="D33" s="211">
        <v>70.819999999999993</v>
      </c>
      <c r="E33" s="211">
        <v>66.41</v>
      </c>
      <c r="F33" s="211">
        <v>77.45</v>
      </c>
      <c r="G33" s="211">
        <v>80.180000000000007</v>
      </c>
      <c r="H33" s="72">
        <f t="shared" si="21"/>
        <v>3.5248547449967749E-2</v>
      </c>
      <c r="I33" s="72">
        <f t="shared" si="18"/>
        <v>0.13216605478678356</v>
      </c>
      <c r="R33" s="17" t="s">
        <v>38</v>
      </c>
      <c r="S33" s="211">
        <v>47.78</v>
      </c>
      <c r="T33" s="212">
        <v>38.090000000000003</v>
      </c>
      <c r="U33" s="212">
        <v>36.92</v>
      </c>
      <c r="V33" s="212">
        <v>53.920000000000009</v>
      </c>
      <c r="W33" s="212">
        <v>54.70000000000001</v>
      </c>
      <c r="X33" s="72">
        <f t="shared" si="22"/>
        <v>1.4465875370919923E-2</v>
      </c>
      <c r="Y33" s="72">
        <f t="shared" si="19"/>
        <v>0.43607245996324506</v>
      </c>
      <c r="AH33" s="17" t="s">
        <v>38</v>
      </c>
      <c r="AI33" s="214">
        <v>9017206.9299999997</v>
      </c>
      <c r="AJ33" s="215">
        <v>2812428.07</v>
      </c>
      <c r="AK33" s="215">
        <v>4381169.17</v>
      </c>
      <c r="AL33" s="215">
        <v>8179727.9699999997</v>
      </c>
      <c r="AM33" s="215">
        <v>8858381.8200000003</v>
      </c>
      <c r="AN33" s="72">
        <f t="shared" si="23"/>
        <v>8.2967777472433557E-2</v>
      </c>
      <c r="AO33" s="72">
        <f t="shared" si="20"/>
        <v>2.1497274239621711</v>
      </c>
    </row>
    <row r="34" spans="2:44" ht="15.75" customHeight="1" x14ac:dyDescent="0.25">
      <c r="B34" s="17" t="s">
        <v>39</v>
      </c>
      <c r="C34" s="211">
        <v>145.08000000000001</v>
      </c>
      <c r="D34" s="211">
        <v>135.87</v>
      </c>
      <c r="E34" s="211">
        <v>154.08000000000001</v>
      </c>
      <c r="F34" s="211">
        <v>185.51</v>
      </c>
      <c r="G34" s="211">
        <v>208.15999999999997</v>
      </c>
      <c r="H34" s="72">
        <f t="shared" si="21"/>
        <v>0.1220958438898172</v>
      </c>
      <c r="I34" s="72">
        <f t="shared" si="18"/>
        <v>0.53205269743136796</v>
      </c>
      <c r="R34" s="17" t="s">
        <v>39</v>
      </c>
      <c r="S34" s="211">
        <v>107</v>
      </c>
      <c r="T34" s="212">
        <v>44.86</v>
      </c>
      <c r="U34" s="212">
        <v>46.13</v>
      </c>
      <c r="V34" s="212">
        <v>94.79</v>
      </c>
      <c r="W34" s="212">
        <v>114.31</v>
      </c>
      <c r="X34" s="72">
        <f t="shared" si="22"/>
        <v>0.20592889545310689</v>
      </c>
      <c r="Y34" s="72">
        <f t="shared" si="19"/>
        <v>1.5481497993758362</v>
      </c>
      <c r="AH34" s="17" t="s">
        <v>39</v>
      </c>
      <c r="AI34" s="214">
        <v>61080446.18</v>
      </c>
      <c r="AJ34" s="215">
        <v>19929247.640000001</v>
      </c>
      <c r="AK34" s="215">
        <v>22694182.550000001</v>
      </c>
      <c r="AL34" s="215">
        <v>56687870.049999997</v>
      </c>
      <c r="AM34" s="215">
        <v>62672686.409999996</v>
      </c>
      <c r="AN34" s="72">
        <f t="shared" si="23"/>
        <v>0.10557490261534364</v>
      </c>
      <c r="AO34" s="72">
        <f t="shared" si="20"/>
        <v>2.1447592775258419</v>
      </c>
    </row>
    <row r="35" spans="2:44" ht="15.75" customHeight="1" x14ac:dyDescent="0.25">
      <c r="B35" s="17" t="s">
        <v>40</v>
      </c>
      <c r="C35" s="211">
        <v>53.04999999999999</v>
      </c>
      <c r="D35" s="211">
        <v>53.52</v>
      </c>
      <c r="E35" s="211">
        <v>51.25</v>
      </c>
      <c r="F35" s="211">
        <v>59.12</v>
      </c>
      <c r="G35" s="211">
        <v>65.87</v>
      </c>
      <c r="H35" s="72">
        <f t="shared" si="21"/>
        <v>0.11417456021650896</v>
      </c>
      <c r="I35" s="72">
        <f t="shared" si="18"/>
        <v>0.23075485799701045</v>
      </c>
      <c r="R35" s="17" t="s">
        <v>40</v>
      </c>
      <c r="S35" s="211">
        <v>41.28</v>
      </c>
      <c r="T35" s="212">
        <v>28.760000000000005</v>
      </c>
      <c r="U35" s="212">
        <v>28.24</v>
      </c>
      <c r="V35" s="212">
        <v>42.01</v>
      </c>
      <c r="W35" s="212">
        <v>51.99</v>
      </c>
      <c r="X35" s="72">
        <f t="shared" si="22"/>
        <v>0.23756248512258993</v>
      </c>
      <c r="Y35" s="72">
        <f t="shared" si="19"/>
        <v>0.80771905424200252</v>
      </c>
      <c r="AH35" s="17" t="s">
        <v>40</v>
      </c>
      <c r="AI35" s="214">
        <v>155171276.53999999</v>
      </c>
      <c r="AJ35" s="215">
        <v>46497100.399999999</v>
      </c>
      <c r="AK35" s="215">
        <v>54944687.289999999</v>
      </c>
      <c r="AL35" s="215">
        <v>136922674.63999999</v>
      </c>
      <c r="AM35" s="215">
        <v>177625996.66999999</v>
      </c>
      <c r="AN35" s="72">
        <f t="shared" si="23"/>
        <v>0.29727232642086521</v>
      </c>
      <c r="AO35" s="72">
        <f t="shared" si="20"/>
        <v>2.8201521200663944</v>
      </c>
    </row>
    <row r="36" spans="2:44" x14ac:dyDescent="0.25">
      <c r="B36" s="17" t="s">
        <v>41</v>
      </c>
      <c r="C36" s="211">
        <v>81.38</v>
      </c>
      <c r="D36" s="211">
        <v>86.79</v>
      </c>
      <c r="E36" s="211">
        <v>84.44</v>
      </c>
      <c r="F36" s="211">
        <v>89.45</v>
      </c>
      <c r="G36" s="211">
        <v>98.5</v>
      </c>
      <c r="H36" s="72">
        <f>G36/F36-1</f>
        <v>0.10117384013415309</v>
      </c>
      <c r="I36" s="72">
        <f t="shared" si="18"/>
        <v>0.13492337826938572</v>
      </c>
      <c r="R36" s="17" t="s">
        <v>41</v>
      </c>
      <c r="S36" s="211">
        <v>51.62</v>
      </c>
      <c r="T36" s="212">
        <v>49.1</v>
      </c>
      <c r="U36" s="212">
        <v>45.63</v>
      </c>
      <c r="V36" s="212">
        <v>64.64</v>
      </c>
      <c r="W36" s="212">
        <v>73.62</v>
      </c>
      <c r="X36" s="72">
        <f t="shared" si="22"/>
        <v>0.13892326732673266</v>
      </c>
      <c r="Y36" s="72">
        <f t="shared" si="19"/>
        <v>0.49938900203666003</v>
      </c>
      <c r="AH36" s="17" t="s">
        <v>41</v>
      </c>
      <c r="AI36" s="214">
        <v>6868734.8799999999</v>
      </c>
      <c r="AJ36" s="215">
        <v>3114952.08</v>
      </c>
      <c r="AK36" s="215">
        <v>4498900.47</v>
      </c>
      <c r="AL36" s="215">
        <v>7864755.4299999997</v>
      </c>
      <c r="AM36" s="215">
        <v>9097368.0999999996</v>
      </c>
      <c r="AN36" s="72">
        <f t="shared" si="23"/>
        <v>0.15672612848178558</v>
      </c>
      <c r="AO36" s="72">
        <f t="shared" si="20"/>
        <v>1.9205483315171898</v>
      </c>
    </row>
    <row r="37" spans="2:44" x14ac:dyDescent="0.25">
      <c r="B37" s="17" t="s">
        <v>42</v>
      </c>
      <c r="C37" s="211">
        <v>85.19</v>
      </c>
      <c r="D37" s="211">
        <v>106.13</v>
      </c>
      <c r="E37" s="211">
        <v>125.31</v>
      </c>
      <c r="F37" s="211">
        <v>128.06</v>
      </c>
      <c r="G37" s="211">
        <v>149.08000000000001</v>
      </c>
      <c r="H37" s="72">
        <f t="shared" ref="H37:H40" si="24">G37/F37-1</f>
        <v>0.16414180852725302</v>
      </c>
      <c r="I37" s="72">
        <f t="shared" si="18"/>
        <v>0.40469235842834284</v>
      </c>
      <c r="R37" s="17" t="s">
        <v>42</v>
      </c>
      <c r="S37" s="211">
        <v>67.78</v>
      </c>
      <c r="T37" s="212">
        <v>64.31</v>
      </c>
      <c r="U37" s="212">
        <v>82.55</v>
      </c>
      <c r="V37" s="212">
        <v>96.70999999999998</v>
      </c>
      <c r="W37" s="212">
        <v>122.12</v>
      </c>
      <c r="X37" s="72">
        <f t="shared" si="22"/>
        <v>0.26274428704373931</v>
      </c>
      <c r="Y37" s="72">
        <f t="shared" si="19"/>
        <v>0.8989270719950242</v>
      </c>
      <c r="AH37" s="17" t="s">
        <v>42</v>
      </c>
      <c r="AI37" s="214">
        <v>42420393.43</v>
      </c>
      <c r="AJ37" s="215">
        <v>18804870.850000001</v>
      </c>
      <c r="AK37" s="215">
        <v>30921945.879999999</v>
      </c>
      <c r="AL37" s="215">
        <v>58482134.030000001</v>
      </c>
      <c r="AM37" s="215">
        <v>79534420.480000004</v>
      </c>
      <c r="AN37" s="72">
        <f t="shared" si="23"/>
        <v>0.35997808218148575</v>
      </c>
      <c r="AO37" s="72">
        <f t="shared" si="20"/>
        <v>3.2294584799022958</v>
      </c>
    </row>
    <row r="38" spans="2:44" x14ac:dyDescent="0.25">
      <c r="B38" s="17" t="s">
        <v>43</v>
      </c>
      <c r="C38" s="211">
        <v>63.43</v>
      </c>
      <c r="D38" s="211">
        <v>64.19</v>
      </c>
      <c r="E38" s="211">
        <v>68.989999999999995</v>
      </c>
      <c r="F38" s="211">
        <v>76.34</v>
      </c>
      <c r="G38" s="211">
        <v>86.65</v>
      </c>
      <c r="H38" s="72">
        <f t="shared" si="24"/>
        <v>0.13505370709981657</v>
      </c>
      <c r="I38" s="72">
        <f t="shared" si="18"/>
        <v>0.34989873812120287</v>
      </c>
      <c r="R38" s="17" t="s">
        <v>43</v>
      </c>
      <c r="S38" s="211">
        <v>43.26</v>
      </c>
      <c r="T38" s="212">
        <v>33.54</v>
      </c>
      <c r="U38" s="212">
        <v>37.840000000000003</v>
      </c>
      <c r="V38" s="212">
        <v>53.16</v>
      </c>
      <c r="W38" s="212">
        <v>62.04999999999999</v>
      </c>
      <c r="X38" s="72">
        <f t="shared" si="22"/>
        <v>0.16723100075244535</v>
      </c>
      <c r="Y38" s="72">
        <f t="shared" si="19"/>
        <v>0.85002981514609388</v>
      </c>
      <c r="AH38" s="17" t="s">
        <v>43</v>
      </c>
      <c r="AI38" s="214">
        <v>23173738.510000002</v>
      </c>
      <c r="AJ38" s="215">
        <v>10173605.369999999</v>
      </c>
      <c r="AK38" s="215">
        <v>16610861.380000001</v>
      </c>
      <c r="AL38" s="215">
        <v>27747259.210000001</v>
      </c>
      <c r="AM38" s="215">
        <v>33504230.199999999</v>
      </c>
      <c r="AN38" s="72">
        <f t="shared" si="23"/>
        <v>0.20747890616617037</v>
      </c>
      <c r="AO38" s="72">
        <f t="shared" si="20"/>
        <v>2.2932504241610858</v>
      </c>
    </row>
    <row r="39" spans="2:44" x14ac:dyDescent="0.25">
      <c r="B39" s="17" t="s">
        <v>44</v>
      </c>
      <c r="C39" s="211">
        <v>92.8</v>
      </c>
      <c r="D39" s="211">
        <v>102.24</v>
      </c>
      <c r="E39" s="211">
        <v>98.71</v>
      </c>
      <c r="F39" s="211">
        <v>114.5</v>
      </c>
      <c r="G39" s="211">
        <v>129.04</v>
      </c>
      <c r="H39" s="72">
        <f t="shared" si="24"/>
        <v>0.12698689956331877</v>
      </c>
      <c r="I39" s="72">
        <f t="shared" si="18"/>
        <v>0.2621283255086071</v>
      </c>
      <c r="R39" s="17" t="s">
        <v>44</v>
      </c>
      <c r="S39" s="211">
        <v>71.48</v>
      </c>
      <c r="T39" s="212">
        <v>50.94</v>
      </c>
      <c r="U39" s="212">
        <v>53.72</v>
      </c>
      <c r="V39" s="212">
        <v>88.72</v>
      </c>
      <c r="W39" s="212">
        <v>108.87</v>
      </c>
      <c r="X39" s="72">
        <f t="shared" si="22"/>
        <v>0.22711902614968449</v>
      </c>
      <c r="Y39" s="72">
        <f t="shared" si="19"/>
        <v>1.1372202591283864</v>
      </c>
      <c r="AH39" s="17" t="s">
        <v>44</v>
      </c>
      <c r="AI39" s="214">
        <v>73857149.140000001</v>
      </c>
      <c r="AJ39" s="215">
        <v>28411183</v>
      </c>
      <c r="AK39" s="215">
        <v>34127770.07</v>
      </c>
      <c r="AL39" s="215">
        <v>88124626.280000001</v>
      </c>
      <c r="AM39" s="215">
        <v>107018992.04000001</v>
      </c>
      <c r="AN39" s="72">
        <f t="shared" si="23"/>
        <v>0.214405059715846</v>
      </c>
      <c r="AO39" s="72">
        <f t="shared" si="20"/>
        <v>2.7667911272825214</v>
      </c>
    </row>
    <row r="40" spans="2:44" x14ac:dyDescent="0.25">
      <c r="B40" s="21" t="s">
        <v>45</v>
      </c>
      <c r="C40" s="211">
        <v>55.1</v>
      </c>
      <c r="D40" s="211">
        <v>58.1</v>
      </c>
      <c r="E40" s="211">
        <v>74.28</v>
      </c>
      <c r="F40" s="211">
        <v>64.23</v>
      </c>
      <c r="G40" s="211">
        <v>69.86</v>
      </c>
      <c r="H40" s="72">
        <f t="shared" si="24"/>
        <v>8.7653744356219754E-2</v>
      </c>
      <c r="I40" s="72">
        <f t="shared" si="18"/>
        <v>0.2024096385542169</v>
      </c>
      <c r="R40" s="21" t="s">
        <v>45</v>
      </c>
      <c r="S40" s="211">
        <v>39.85</v>
      </c>
      <c r="T40" s="212">
        <v>22.7</v>
      </c>
      <c r="U40" s="212">
        <v>29.35</v>
      </c>
      <c r="V40" s="212">
        <v>43.18</v>
      </c>
      <c r="W40" s="212">
        <v>54</v>
      </c>
      <c r="X40" s="72">
        <f t="shared" si="22"/>
        <v>0.25057897174617882</v>
      </c>
      <c r="Y40" s="72">
        <f t="shared" si="19"/>
        <v>1.3788546255506611</v>
      </c>
      <c r="AH40" s="21" t="s">
        <v>45</v>
      </c>
      <c r="AI40" s="214">
        <v>20449761.57</v>
      </c>
      <c r="AJ40" s="215">
        <v>7215296.4500000002</v>
      </c>
      <c r="AK40" s="215">
        <v>12828760.220000001</v>
      </c>
      <c r="AL40" s="215">
        <v>20416665.23</v>
      </c>
      <c r="AM40" s="215">
        <v>24141003.859999999</v>
      </c>
      <c r="AN40" s="72">
        <f t="shared" si="23"/>
        <v>0.18241659879535566</v>
      </c>
      <c r="AO40" s="72">
        <f t="shared" si="20"/>
        <v>2.3458090083048493</v>
      </c>
    </row>
    <row r="41" spans="2:44" x14ac:dyDescent="0.25">
      <c r="B41" s="99"/>
      <c r="C41" s="100"/>
      <c r="D41" s="100"/>
      <c r="E41" s="100"/>
      <c r="F41" s="100"/>
      <c r="G41" s="101"/>
      <c r="H41" s="100"/>
      <c r="I41" s="102"/>
      <c r="R41" s="99"/>
      <c r="S41" s="100"/>
      <c r="T41" s="100"/>
      <c r="U41" s="100"/>
      <c r="V41" s="100"/>
      <c r="W41" s="101"/>
      <c r="X41" s="100"/>
      <c r="Y41" s="102"/>
      <c r="AH41" s="99"/>
      <c r="AI41" s="99"/>
      <c r="AJ41" s="99"/>
      <c r="AK41" s="99"/>
      <c r="AL41" s="100"/>
      <c r="AM41" s="101"/>
      <c r="AN41" s="102"/>
      <c r="AO41" s="102"/>
    </row>
    <row r="42" spans="2:44" x14ac:dyDescent="0.25">
      <c r="B42" s="305" t="s">
        <v>30</v>
      </c>
      <c r="C42" s="305"/>
      <c r="D42" s="305"/>
      <c r="E42" s="305"/>
      <c r="F42" s="305"/>
      <c r="G42" s="305"/>
      <c r="H42" s="305"/>
      <c r="I42" s="305"/>
      <c r="R42" s="305" t="s">
        <v>30</v>
      </c>
      <c r="S42" s="305"/>
      <c r="T42" s="305"/>
      <c r="U42" s="305"/>
      <c r="V42" s="305"/>
      <c r="W42" s="305"/>
      <c r="X42" s="305"/>
      <c r="Y42" s="305"/>
      <c r="AH42" s="103" t="s">
        <v>30</v>
      </c>
      <c r="AI42" s="103"/>
      <c r="AJ42" s="103"/>
      <c r="AK42" s="103"/>
      <c r="AL42" s="103"/>
      <c r="AM42" s="103"/>
      <c r="AN42" s="103"/>
      <c r="AO42" s="103"/>
    </row>
    <row r="43" spans="2:44" ht="39" customHeight="1" x14ac:dyDescent="0.25">
      <c r="B43" s="263" t="s">
        <v>156</v>
      </c>
      <c r="C43" s="263"/>
      <c r="D43" s="263"/>
      <c r="E43" s="263"/>
      <c r="F43" s="263"/>
      <c r="G43" s="263"/>
      <c r="H43" s="263"/>
      <c r="I43" s="263"/>
      <c r="R43" s="263" t="s">
        <v>157</v>
      </c>
      <c r="S43" s="263"/>
      <c r="T43" s="263"/>
      <c r="U43" s="263"/>
      <c r="V43" s="263"/>
      <c r="W43" s="263"/>
      <c r="X43" s="263"/>
      <c r="Y43" s="263"/>
      <c r="AH43" s="303" t="s">
        <v>158</v>
      </c>
      <c r="AI43" s="303"/>
      <c r="AJ43" s="303"/>
      <c r="AK43" s="303"/>
      <c r="AL43" s="303"/>
      <c r="AM43" s="303"/>
      <c r="AN43" s="303"/>
      <c r="AO43" s="303"/>
      <c r="AP43" s="303"/>
      <c r="AQ43" s="303"/>
      <c r="AR43" s="303"/>
    </row>
    <row r="44" spans="2:44" ht="24" customHeight="1" x14ac:dyDescent="0.25">
      <c r="B44" s="263" t="s">
        <v>159</v>
      </c>
      <c r="C44" s="263"/>
      <c r="D44" s="263"/>
      <c r="E44" s="263"/>
      <c r="F44" s="263"/>
      <c r="G44" s="263"/>
      <c r="H44" s="263"/>
      <c r="I44" s="263"/>
      <c r="R44" s="304" t="s">
        <v>160</v>
      </c>
      <c r="S44" s="304"/>
      <c r="T44" s="304"/>
      <c r="U44" s="304"/>
      <c r="V44" s="304"/>
      <c r="W44" s="304"/>
      <c r="X44" s="304"/>
      <c r="Y44" s="304"/>
      <c r="AI44" s="118"/>
      <c r="AJ44" s="118"/>
    </row>
  </sheetData>
  <mergeCells count="19">
    <mergeCell ref="B5:P5"/>
    <mergeCell ref="R5:AF5"/>
    <mergeCell ref="AH5:BB5"/>
    <mergeCell ref="B21:P21"/>
    <mergeCell ref="R21:AF21"/>
    <mergeCell ref="AH21:BB21"/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6F3B9-FFB6-4E84-A762-E98133CE0EFF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152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B463B-A9C4-4ABD-BAA4-EBAD6696FC05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298</v>
      </c>
      <c r="C1" s="1"/>
      <c r="D1" s="1"/>
      <c r="F1" s="218"/>
      <c r="G1" s="218"/>
      <c r="H1" s="218"/>
      <c r="J1" s="218"/>
    </row>
    <row r="3" spans="1:31" s="4" customFormat="1" ht="25.5" customHeight="1" thickBot="1" x14ac:dyDescent="0.3">
      <c r="B3" s="60" t="s">
        <v>299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251</v>
      </c>
      <c r="D5" s="170" t="s">
        <v>252</v>
      </c>
      <c r="E5" s="170" t="s">
        <v>258</v>
      </c>
      <c r="F5" s="170" t="s">
        <v>253</v>
      </c>
      <c r="G5" s="171" t="str">
        <f>CONCATENATE("var. ",RIGHT(F5,2),"/",RIGHT(E5,2))</f>
        <v>var. 22/21</v>
      </c>
      <c r="H5" s="171" t="str">
        <f>CONCATENATE("dif. ",RIGHT(F5,2),"/",RIGHT(E5,2))</f>
        <v>dif. 22/21</v>
      </c>
      <c r="I5" s="171" t="str">
        <f>CONCATENATE("%/s total España ",RIGHT(F5,4))</f>
        <v>%/s total España 2022</v>
      </c>
      <c r="J5" s="170" t="s">
        <v>254</v>
      </c>
      <c r="K5" s="171" t="str">
        <f>CONCATENATE("var. ",RIGHT(J5,2),"/",RIGHT(F5,2))</f>
        <v>var. 23/22</v>
      </c>
      <c r="L5" s="171" t="str">
        <f>CONCATENATE("dif. ",RIGHT(J5,2),"/",RIGHT(F5,2))</f>
        <v>dif. 23/22</v>
      </c>
      <c r="M5" s="171" t="str">
        <f>CONCATENATE("%/s total España ",RIGHT(J5,4))</f>
        <v>%/s total España 2023</v>
      </c>
      <c r="N5" s="170" t="s">
        <v>255</v>
      </c>
      <c r="O5" s="171" t="str">
        <f>CONCATENATE("var. ",RIGHT(N5,2),"/",RIGHT(J5,2))</f>
        <v>var. 24/23</v>
      </c>
      <c r="P5" s="171" t="str">
        <f>CONCATENATE("dif. ",RIGHT(N5,2),"/",RIGHT(J5,2))</f>
        <v>dif. 24/23</v>
      </c>
      <c r="Q5" s="171" t="str">
        <f>CONCATENATE("var. ",RIGHT(N5,2),"/",RIGHT(C5,2))</f>
        <v>var. 24/19</v>
      </c>
      <c r="R5" s="171" t="str">
        <f>CONCATENATE("dif. ",RIGHT(N5,2),"/",RIGHT(C5,2))</f>
        <v>dif. 24/19</v>
      </c>
      <c r="S5" s="171" t="str">
        <f>CONCATENATE("%/s total España ",RIGHT(N5,4))</f>
        <v>%/s total España 2024</v>
      </c>
      <c r="T5" s="171" t="str">
        <f>CONCATENATE("%/s total Turistas ",RIGHT(N5,4))</f>
        <v>%/s total Turistas 2024</v>
      </c>
      <c r="AE5" s="1"/>
    </row>
    <row r="6" spans="1:31" s="4" customFormat="1" ht="18.75" x14ac:dyDescent="0.3">
      <c r="B6" s="219" t="s">
        <v>164</v>
      </c>
      <c r="C6" s="220">
        <v>718372</v>
      </c>
      <c r="D6" s="220">
        <v>344170</v>
      </c>
      <c r="E6" s="220">
        <v>134314</v>
      </c>
      <c r="F6" s="220">
        <v>683221</v>
      </c>
      <c r="G6" s="221">
        <f t="shared" ref="G6:G11" si="0">F6/E6-1</f>
        <v>4.0867444942448294</v>
      </c>
      <c r="H6" s="220">
        <f t="shared" ref="H6:H11" si="1">F6-E6</f>
        <v>548907</v>
      </c>
      <c r="I6" s="221"/>
      <c r="J6" s="220">
        <v>758695</v>
      </c>
      <c r="K6" s="221">
        <f t="shared" ref="K6:K11" si="2">J6/F6-1</f>
        <v>0.11046791594520666</v>
      </c>
      <c r="L6" s="220">
        <f t="shared" ref="L6:L11" si="3">J6-F6</f>
        <v>75474</v>
      </c>
      <c r="M6" s="221"/>
      <c r="N6" s="220">
        <v>801852</v>
      </c>
      <c r="O6" s="221">
        <f t="shared" ref="O6:O11" si="4">N6/J6-1</f>
        <v>5.6883200759198393E-2</v>
      </c>
      <c r="P6" s="220">
        <f t="shared" ref="P6:P11" si="5">N6-J6</f>
        <v>43157</v>
      </c>
      <c r="Q6" s="221">
        <f>N6/C6-1</f>
        <v>0.11620720183971534</v>
      </c>
      <c r="R6" s="220">
        <f>N6-C6</f>
        <v>83480</v>
      </c>
      <c r="S6" s="221"/>
      <c r="T6" s="221"/>
      <c r="V6" s="27"/>
      <c r="AE6" s="1"/>
    </row>
    <row r="7" spans="1:31" ht="18.75" x14ac:dyDescent="0.3">
      <c r="A7" s="4"/>
      <c r="B7" s="219" t="s">
        <v>165</v>
      </c>
      <c r="C7" s="220">
        <v>63407</v>
      </c>
      <c r="D7" s="220">
        <v>20277</v>
      </c>
      <c r="E7" s="220">
        <v>67859</v>
      </c>
      <c r="F7" s="220">
        <v>65893</v>
      </c>
      <c r="G7" s="221">
        <f t="shared" si="0"/>
        <v>-2.8971838665468153E-2</v>
      </c>
      <c r="H7" s="220">
        <f t="shared" si="1"/>
        <v>-1966</v>
      </c>
      <c r="I7" s="221">
        <f>F7/$F$7</f>
        <v>1</v>
      </c>
      <c r="J7" s="220">
        <v>57104</v>
      </c>
      <c r="K7" s="221">
        <f t="shared" si="2"/>
        <v>-0.13338290865494062</v>
      </c>
      <c r="L7" s="220">
        <f t="shared" si="3"/>
        <v>-8789</v>
      </c>
      <c r="M7" s="221">
        <f>J7/$J$7</f>
        <v>1</v>
      </c>
      <c r="N7" s="220">
        <v>49810</v>
      </c>
      <c r="O7" s="221">
        <f t="shared" si="4"/>
        <v>-0.12773185766321093</v>
      </c>
      <c r="P7" s="220">
        <f t="shared" si="5"/>
        <v>-7294</v>
      </c>
      <c r="Q7" s="221">
        <f t="shared" ref="Q7:Q11" si="6">N7/C7-1</f>
        <v>-0.21444004605169775</v>
      </c>
      <c r="R7" s="220">
        <f t="shared" ref="R7:R11" si="7">N7-C7</f>
        <v>-13597</v>
      </c>
      <c r="S7" s="221">
        <f>N7/$N$7</f>
        <v>1</v>
      </c>
      <c r="T7" s="221">
        <f>N7/$N$6</f>
        <v>6.2118695220564395E-2</v>
      </c>
      <c r="V7" s="27"/>
      <c r="W7" s="77"/>
      <c r="AE7" s="1" t="s">
        <v>166</v>
      </c>
    </row>
    <row r="8" spans="1:31" ht="15.75" x14ac:dyDescent="0.25">
      <c r="A8" s="4"/>
      <c r="B8" s="222" t="s">
        <v>91</v>
      </c>
      <c r="C8" s="223">
        <v>34115</v>
      </c>
      <c r="D8" s="223">
        <v>10899</v>
      </c>
      <c r="E8" s="223">
        <v>23249</v>
      </c>
      <c r="F8" s="223">
        <v>35485</v>
      </c>
      <c r="G8" s="224">
        <f t="shared" si="0"/>
        <v>0.52630220654651816</v>
      </c>
      <c r="H8" s="223">
        <f t="shared" si="1"/>
        <v>12236</v>
      </c>
      <c r="I8" s="224">
        <f>F8/$F$7</f>
        <v>0.53852457772449269</v>
      </c>
      <c r="J8" s="223">
        <v>32677</v>
      </c>
      <c r="K8" s="224">
        <f t="shared" si="2"/>
        <v>-7.9132027617303091E-2</v>
      </c>
      <c r="L8" s="223">
        <f t="shared" si="3"/>
        <v>-2808</v>
      </c>
      <c r="M8" s="224">
        <f>J8/$J$7</f>
        <v>0.5722366209022135</v>
      </c>
      <c r="N8" s="223">
        <v>31243</v>
      </c>
      <c r="O8" s="224">
        <f t="shared" si="4"/>
        <v>-4.388407748569334E-2</v>
      </c>
      <c r="P8" s="223">
        <f t="shared" si="5"/>
        <v>-1434</v>
      </c>
      <c r="Q8" s="224">
        <f t="shared" si="6"/>
        <v>-8.4185842004983136E-2</v>
      </c>
      <c r="R8" s="223">
        <f t="shared" si="7"/>
        <v>-2872</v>
      </c>
      <c r="S8" s="224">
        <f>N8/$N$7</f>
        <v>0.62724352539650674</v>
      </c>
      <c r="T8" s="224">
        <f>N8/$N$6</f>
        <v>3.8963549383177941E-2</v>
      </c>
      <c r="V8" s="27"/>
      <c r="W8" s="77"/>
      <c r="AE8" s="1" t="s">
        <v>167</v>
      </c>
    </row>
    <row r="9" spans="1:31" s="4" customFormat="1" x14ac:dyDescent="0.25">
      <c r="B9" s="225" t="s">
        <v>94</v>
      </c>
      <c r="C9" s="226">
        <v>29292</v>
      </c>
      <c r="D9" s="226">
        <v>9378</v>
      </c>
      <c r="E9" s="226">
        <v>44610</v>
      </c>
      <c r="F9" s="226">
        <v>30408</v>
      </c>
      <c r="G9" s="227">
        <f t="shared" si="0"/>
        <v>-0.3183591123066577</v>
      </c>
      <c r="H9" s="228">
        <f t="shared" si="1"/>
        <v>-14202</v>
      </c>
      <c r="I9" s="229">
        <f>F9/$F$7</f>
        <v>0.46147542227550725</v>
      </c>
      <c r="J9" s="226">
        <v>24427</v>
      </c>
      <c r="K9" s="227">
        <f t="shared" si="2"/>
        <v>-0.19669166008945016</v>
      </c>
      <c r="L9" s="228">
        <f t="shared" si="3"/>
        <v>-5981</v>
      </c>
      <c r="M9" s="229">
        <f>J9/$J$7</f>
        <v>0.4277633790977865</v>
      </c>
      <c r="N9" s="226">
        <v>18567</v>
      </c>
      <c r="O9" s="227">
        <f t="shared" si="4"/>
        <v>-0.23989847300118716</v>
      </c>
      <c r="P9" s="228">
        <f t="shared" si="5"/>
        <v>-5860</v>
      </c>
      <c r="Q9" s="227">
        <f t="shared" si="6"/>
        <v>-0.36614092585006142</v>
      </c>
      <c r="R9" s="228">
        <f t="shared" si="7"/>
        <v>-10725</v>
      </c>
      <c r="S9" s="229">
        <f>N9/$N$7</f>
        <v>0.37275647460349326</v>
      </c>
      <c r="T9" s="229">
        <f>N9/$N$6</f>
        <v>2.315514583738645E-2</v>
      </c>
      <c r="V9" s="27"/>
      <c r="W9" s="77"/>
      <c r="AE9" s="1" t="s">
        <v>168</v>
      </c>
    </row>
    <row r="10" spans="1:31" s="4" customFormat="1" x14ac:dyDescent="0.25">
      <c r="B10" s="230" t="s">
        <v>169</v>
      </c>
      <c r="C10" s="27">
        <v>26831</v>
      </c>
      <c r="D10" s="27">
        <v>6489</v>
      </c>
      <c r="E10" s="27">
        <v>25058</v>
      </c>
      <c r="F10" s="27">
        <v>19254</v>
      </c>
      <c r="G10" s="20">
        <f t="shared" si="0"/>
        <v>-0.23162263548567319</v>
      </c>
      <c r="H10" s="18">
        <f t="shared" si="1"/>
        <v>-5804</v>
      </c>
      <c r="I10" s="29">
        <f>F10/$F$7</f>
        <v>0.29220099251817339</v>
      </c>
      <c r="J10" s="27">
        <v>17415</v>
      </c>
      <c r="K10" s="20">
        <f t="shared" si="2"/>
        <v>-9.551262075412903E-2</v>
      </c>
      <c r="L10" s="18">
        <f t="shared" si="3"/>
        <v>-1839</v>
      </c>
      <c r="M10" s="29">
        <f>J10/$J$7</f>
        <v>0.30496987951807231</v>
      </c>
      <c r="N10" s="27">
        <v>10329</v>
      </c>
      <c r="O10" s="20">
        <f t="shared" si="4"/>
        <v>-0.40689061154177431</v>
      </c>
      <c r="P10" s="18">
        <f t="shared" si="5"/>
        <v>-7086</v>
      </c>
      <c r="Q10" s="20">
        <f t="shared" si="6"/>
        <v>-0.61503484775073614</v>
      </c>
      <c r="R10" s="18">
        <f t="shared" si="7"/>
        <v>-16502</v>
      </c>
      <c r="S10" s="29">
        <f>N10/$N$7</f>
        <v>0.2073679983938968</v>
      </c>
      <c r="T10" s="29">
        <f>N10/$N$6</f>
        <v>1.2881429490728962E-2</v>
      </c>
      <c r="V10" s="27"/>
      <c r="W10" s="77"/>
      <c r="AE10" s="1" t="s">
        <v>170</v>
      </c>
    </row>
    <row r="11" spans="1:31" s="4" customFormat="1" x14ac:dyDescent="0.25">
      <c r="B11" s="230" t="s">
        <v>171</v>
      </c>
      <c r="C11" s="27">
        <f>C9-C10</f>
        <v>2461</v>
      </c>
      <c r="D11" s="27">
        <f>D9-D10</f>
        <v>2889</v>
      </c>
      <c r="E11" s="27">
        <f>E9-E10</f>
        <v>19552</v>
      </c>
      <c r="F11" s="27">
        <f>F9-F10</f>
        <v>11154</v>
      </c>
      <c r="G11" s="20">
        <f t="shared" si="0"/>
        <v>-0.42952127659574468</v>
      </c>
      <c r="H11" s="18">
        <f t="shared" si="1"/>
        <v>-8398</v>
      </c>
      <c r="I11" s="29">
        <f>F11/$F$7</f>
        <v>0.16927442975733387</v>
      </c>
      <c r="J11" s="27">
        <f>J9-J10</f>
        <v>7012</v>
      </c>
      <c r="K11" s="20">
        <f t="shared" si="2"/>
        <v>-0.37134660211583292</v>
      </c>
      <c r="L11" s="18">
        <f t="shared" si="3"/>
        <v>-4142</v>
      </c>
      <c r="M11" s="29">
        <f>J11/$J$7</f>
        <v>0.12279349957971421</v>
      </c>
      <c r="N11" s="27">
        <f>N9-N10</f>
        <v>8238</v>
      </c>
      <c r="O11" s="20">
        <f t="shared" si="4"/>
        <v>0.17484312606959507</v>
      </c>
      <c r="P11" s="18">
        <f t="shared" si="5"/>
        <v>1226</v>
      </c>
      <c r="Q11" s="20">
        <f t="shared" si="6"/>
        <v>2.3474197480698904</v>
      </c>
      <c r="R11" s="18">
        <f t="shared" si="7"/>
        <v>5777</v>
      </c>
      <c r="S11" s="29">
        <f>N11/$N$7</f>
        <v>0.16538847620959646</v>
      </c>
      <c r="T11" s="29">
        <f>N11/$N$6</f>
        <v>1.0273716346657488E-2</v>
      </c>
      <c r="V11" s="27"/>
      <c r="W11" s="77"/>
      <c r="AE11" s="1" t="s">
        <v>172</v>
      </c>
    </row>
    <row r="12" spans="1:31" s="4" customFormat="1" ht="7.5" customHeight="1" x14ac:dyDescent="0.25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AE12" s="1" t="s">
        <v>173</v>
      </c>
    </row>
    <row r="13" spans="1:31" s="4" customFormat="1" x14ac:dyDescent="0.25">
      <c r="B13" s="123" t="s">
        <v>174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175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5" t="s">
        <v>176</v>
      </c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81"/>
      <c r="T37" s="81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5"/>
      <c r="F39" s="85"/>
      <c r="G39" s="85"/>
      <c r="H39" s="85"/>
      <c r="I39" s="85"/>
      <c r="J39" s="12">
        <v>2020</v>
      </c>
      <c r="K39" s="12"/>
      <c r="L39" s="12"/>
      <c r="M39" s="12" t="s">
        <v>177</v>
      </c>
      <c r="N39" s="12">
        <v>2021</v>
      </c>
      <c r="O39" s="12" t="s">
        <v>177</v>
      </c>
      <c r="P39" s="12" t="s">
        <v>178</v>
      </c>
      <c r="Q39" s="12" t="s">
        <v>179</v>
      </c>
      <c r="R39" s="12" t="s">
        <v>180</v>
      </c>
      <c r="S39" s="85"/>
      <c r="T39" s="85"/>
      <c r="AE39" s="1"/>
    </row>
    <row r="40" spans="2:31" s="4" customFormat="1" ht="18.75" hidden="1" x14ac:dyDescent="0.3">
      <c r="B40" s="219" t="s">
        <v>164</v>
      </c>
      <c r="C40" s="219"/>
      <c r="D40" s="219"/>
      <c r="E40" s="220"/>
      <c r="F40" s="220"/>
      <c r="G40" s="220"/>
      <c r="H40" s="220"/>
      <c r="I40" s="220"/>
      <c r="J40" s="220">
        <v>1824653</v>
      </c>
      <c r="K40" s="220"/>
      <c r="L40" s="220"/>
      <c r="M40" s="221"/>
      <c r="N40" s="220">
        <v>2354005</v>
      </c>
      <c r="O40" s="221"/>
      <c r="P40" s="221">
        <v>1</v>
      </c>
      <c r="Q40" s="221">
        <v>0.2901110512519367</v>
      </c>
      <c r="R40" s="220">
        <v>529352</v>
      </c>
      <c r="S40" s="232"/>
      <c r="T40" s="232"/>
      <c r="AE40" s="1"/>
    </row>
    <row r="41" spans="2:31" ht="18.75" hidden="1" x14ac:dyDescent="0.3">
      <c r="B41" s="219" t="s">
        <v>165</v>
      </c>
      <c r="C41" s="219"/>
      <c r="D41" s="219"/>
      <c r="E41" s="220"/>
      <c r="F41" s="220"/>
      <c r="G41" s="220"/>
      <c r="H41" s="220"/>
      <c r="I41" s="220"/>
      <c r="J41" s="220">
        <v>603938</v>
      </c>
      <c r="K41" s="220"/>
      <c r="L41" s="220"/>
      <c r="M41" s="221">
        <v>1</v>
      </c>
      <c r="N41" s="220">
        <v>936181</v>
      </c>
      <c r="O41" s="221">
        <v>1</v>
      </c>
      <c r="P41" s="221">
        <v>0.39769711619134201</v>
      </c>
      <c r="Q41" s="221">
        <v>0.55012766211101138</v>
      </c>
      <c r="R41" s="220">
        <v>332243</v>
      </c>
      <c r="S41" s="232"/>
      <c r="T41" s="232"/>
      <c r="AE41" s="1" t="s">
        <v>166</v>
      </c>
    </row>
    <row r="42" spans="2:31" ht="15.75" hidden="1" x14ac:dyDescent="0.25">
      <c r="B42" s="222" t="s">
        <v>91</v>
      </c>
      <c r="C42" s="222"/>
      <c r="D42" s="222"/>
      <c r="E42" s="223"/>
      <c r="F42" s="223"/>
      <c r="G42" s="223"/>
      <c r="H42" s="223"/>
      <c r="I42" s="223"/>
      <c r="J42" s="223">
        <v>276550.36166633503</v>
      </c>
      <c r="K42" s="223"/>
      <c r="L42" s="223"/>
      <c r="M42" s="224">
        <v>0.45791184139155844</v>
      </c>
      <c r="N42" s="223">
        <v>430252.45635520399</v>
      </c>
      <c r="O42" s="224">
        <v>0.4595825554622493</v>
      </c>
      <c r="P42" s="224">
        <v>0.18277465695918402</v>
      </c>
      <c r="Q42" s="224">
        <v>0.55578337978930015</v>
      </c>
      <c r="R42" s="223">
        <v>153702.09468886897</v>
      </c>
      <c r="S42" s="233"/>
      <c r="T42" s="233"/>
      <c r="AE42" s="1" t="s">
        <v>167</v>
      </c>
    </row>
    <row r="43" spans="2:31" s="4" customFormat="1" hidden="1" x14ac:dyDescent="0.25">
      <c r="B43" s="225" t="s">
        <v>94</v>
      </c>
      <c r="C43" s="234"/>
      <c r="D43" s="234"/>
      <c r="E43" s="226"/>
      <c r="F43" s="226"/>
      <c r="G43" s="226"/>
      <c r="H43" s="226"/>
      <c r="I43" s="226"/>
      <c r="J43" s="226">
        <v>327387.63833385095</v>
      </c>
      <c r="K43" s="226"/>
      <c r="L43" s="226"/>
      <c r="M43" s="229">
        <v>0.54208815860874948</v>
      </c>
      <c r="N43" s="226">
        <v>505927.5436448183</v>
      </c>
      <c r="O43" s="229">
        <v>0.54041637636826456</v>
      </c>
      <c r="P43" s="229">
        <v>0.21492203442423372</v>
      </c>
      <c r="Q43" s="227">
        <v>0.54534711884540576</v>
      </c>
      <c r="R43" s="228">
        <v>178539.90531096736</v>
      </c>
      <c r="S43" s="235"/>
      <c r="T43" s="235"/>
      <c r="AE43" s="1" t="s">
        <v>168</v>
      </c>
    </row>
    <row r="44" spans="2:31" s="4" customFormat="1" hidden="1" x14ac:dyDescent="0.25">
      <c r="B44" s="230" t="s">
        <v>169</v>
      </c>
      <c r="C44" s="230"/>
      <c r="D44" s="230"/>
      <c r="E44" s="27"/>
      <c r="F44" s="27"/>
      <c r="G44" s="27"/>
      <c r="H44" s="27"/>
      <c r="I44" s="27"/>
      <c r="J44" s="27">
        <v>242109.12821622068</v>
      </c>
      <c r="K44" s="27"/>
      <c r="L44" s="27"/>
      <c r="M44" s="29">
        <v>0.4008840778626625</v>
      </c>
      <c r="N44" s="27">
        <v>391384.01224089495</v>
      </c>
      <c r="O44" s="29">
        <v>0.41806446855992052</v>
      </c>
      <c r="P44" s="29">
        <v>0.16626303352834634</v>
      </c>
      <c r="Q44" s="20">
        <v>0.61656033014732592</v>
      </c>
      <c r="R44" s="18">
        <v>149274.88402467428</v>
      </c>
      <c r="S44" s="18"/>
      <c r="T44" s="18"/>
      <c r="AE44" s="1" t="s">
        <v>170</v>
      </c>
    </row>
    <row r="45" spans="2:31" s="4" customFormat="1" hidden="1" x14ac:dyDescent="0.25">
      <c r="B45" s="230" t="s">
        <v>171</v>
      </c>
      <c r="C45" s="230"/>
      <c r="D45" s="230"/>
      <c r="E45" s="27"/>
      <c r="F45" s="27"/>
      <c r="G45" s="27"/>
      <c r="H45" s="27"/>
      <c r="I45" s="27"/>
      <c r="J45" s="27">
        <v>85278.510117630256</v>
      </c>
      <c r="K45" s="27"/>
      <c r="L45" s="27"/>
      <c r="M45" s="29">
        <v>0.14120408074608695</v>
      </c>
      <c r="N45" s="27">
        <v>114543.53140392336</v>
      </c>
      <c r="O45" s="29">
        <v>0.12235190780834407</v>
      </c>
      <c r="P45" s="29">
        <v>4.8659000895887379E-2</v>
      </c>
      <c r="Q45" s="20">
        <v>0.34316994100771625</v>
      </c>
      <c r="R45" s="18">
        <v>29265.021286293108</v>
      </c>
      <c r="S45" s="18"/>
      <c r="T45" s="18"/>
      <c r="AE45" s="1" t="s">
        <v>172</v>
      </c>
    </row>
    <row r="46" spans="2:31" s="4" customFormat="1" ht="7.5" hidden="1" customHeight="1" x14ac:dyDescent="0.25"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AE46" s="1" t="s">
        <v>173</v>
      </c>
    </row>
    <row r="47" spans="2:31" s="4" customFormat="1" hidden="1" x14ac:dyDescent="0.25">
      <c r="B47" s="264" t="s">
        <v>174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46"/>
      <c r="T47" s="46"/>
      <c r="AE47" s="1" t="s">
        <v>175</v>
      </c>
    </row>
    <row r="48" spans="2:31" s="4" customFormat="1" hidden="1" x14ac:dyDescent="0.25">
      <c r="AE48" s="1"/>
    </row>
    <row r="49" spans="5:12" hidden="1" x14ac:dyDescent="0.25">
      <c r="E49" s="120"/>
      <c r="F49" s="120"/>
      <c r="G49" s="120"/>
      <c r="H49" s="120"/>
      <c r="I49" s="120"/>
      <c r="J49" s="120">
        <v>0.54208815860874948</v>
      </c>
      <c r="K49" s="120"/>
      <c r="L49" s="120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299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2019</v>
      </c>
      <c r="D123" s="180">
        <v>2020</v>
      </c>
      <c r="E123" s="180">
        <v>2021</v>
      </c>
      <c r="F123" s="180">
        <v>2022</v>
      </c>
      <c r="G123" s="171" t="str">
        <f>CONCATENATE("var. ",RIGHT(F123,2),"/",RIGHT(E123,2))</f>
        <v>var. 22/21</v>
      </c>
      <c r="H123" s="171" t="str">
        <f>CONCATENATE("dif. ",RIGHT(F123,2),"/",RIGHT(E123,2))</f>
        <v>dif. 22/21</v>
      </c>
      <c r="I123" s="171" t="str">
        <f>CONCATENATE("%/s total España ",RIGHT(F123,4))</f>
        <v>%/s total España 2022</v>
      </c>
      <c r="J123" s="180">
        <v>2023</v>
      </c>
      <c r="K123" s="171" t="str">
        <f>CONCATENATE("%/s total España ",RIGHT(J123,4))</f>
        <v>%/s total España 2023</v>
      </c>
      <c r="L123" s="171" t="str">
        <f>CONCATENATE("var. ",RIGHT(J123,2),"/",RIGHT(F123,2))</f>
        <v>var. 23/22</v>
      </c>
      <c r="M123" s="171" t="str">
        <f>CONCATENATE("dif. ",RIGHT(J123,2),"/",RIGHT(F123,2))</f>
        <v>dif. 23/22</v>
      </c>
      <c r="N123" s="171" t="str">
        <f>CONCATENATE("var. ",RIGHT(J123,2),"/",RIGHT(D123,2))</f>
        <v>var. 23/20</v>
      </c>
      <c r="O123" s="171" t="str">
        <f>CONCATENATE("dif. ",RIGHT(J123,2),"/",RIGHT(D123,2))</f>
        <v>dif. 23/20</v>
      </c>
      <c r="Z123" s="1"/>
      <c r="AE123"/>
    </row>
    <row r="124" spans="2:31" ht="18.75" x14ac:dyDescent="0.3">
      <c r="B124" s="219" t="s">
        <v>164</v>
      </c>
      <c r="C124" s="220">
        <v>1762715</v>
      </c>
      <c r="D124" s="220">
        <v>550867</v>
      </c>
      <c r="E124" s="220">
        <v>881045</v>
      </c>
      <c r="F124" s="220">
        <v>1757049</v>
      </c>
      <c r="G124" s="221">
        <f t="shared" ref="G124:G129" si="8">F124/E124-1</f>
        <v>0.99427838532651558</v>
      </c>
      <c r="H124" s="220">
        <f t="shared" ref="H124:H129" si="9">F124-E124</f>
        <v>876004</v>
      </c>
      <c r="I124" s="221"/>
      <c r="J124" s="220">
        <v>1888332</v>
      </c>
      <c r="K124" s="221"/>
      <c r="L124" s="221">
        <f t="shared" ref="L124:L129" si="10">J124/F124-1</f>
        <v>7.4717893467968199E-2</v>
      </c>
      <c r="M124" s="220">
        <f t="shared" ref="M124:M129" si="11">J124-F124</f>
        <v>131283</v>
      </c>
      <c r="N124" s="221">
        <f t="shared" ref="N124:N129" si="12">J124/D124-1</f>
        <v>2.4279272492271273</v>
      </c>
      <c r="O124" s="220">
        <f t="shared" ref="O124:O129" si="13">J124-D124</f>
        <v>1337465</v>
      </c>
      <c r="Z124" s="1"/>
      <c r="AE124"/>
    </row>
    <row r="125" spans="2:31" ht="18.75" x14ac:dyDescent="0.3">
      <c r="B125" s="219" t="s">
        <v>165</v>
      </c>
      <c r="C125" s="220">
        <v>222987</v>
      </c>
      <c r="D125" s="220">
        <v>117997</v>
      </c>
      <c r="E125" s="220">
        <v>247584</v>
      </c>
      <c r="F125" s="220">
        <v>207208</v>
      </c>
      <c r="G125" s="221">
        <f t="shared" si="8"/>
        <v>-0.16308000516996257</v>
      </c>
      <c r="H125" s="220">
        <f t="shared" si="9"/>
        <v>-40376</v>
      </c>
      <c r="I125" s="221">
        <f>F125/$F$7</f>
        <v>3.1446132366108692</v>
      </c>
      <c r="J125" s="220">
        <v>181512</v>
      </c>
      <c r="K125" s="221">
        <f>J125/$J$125</f>
        <v>1</v>
      </c>
      <c r="L125" s="221">
        <f t="shared" si="10"/>
        <v>-0.12401065595922933</v>
      </c>
      <c r="M125" s="220">
        <f t="shared" si="11"/>
        <v>-25696</v>
      </c>
      <c r="N125" s="221">
        <f t="shared" si="12"/>
        <v>0.53827639685754725</v>
      </c>
      <c r="O125" s="220">
        <f t="shared" si="13"/>
        <v>63515</v>
      </c>
      <c r="Z125" s="1"/>
      <c r="AE125"/>
    </row>
    <row r="126" spans="2:31" ht="15.75" x14ac:dyDescent="0.25">
      <c r="B126" s="222" t="s">
        <v>91</v>
      </c>
      <c r="C126" s="223">
        <v>109920</v>
      </c>
      <c r="D126" s="223">
        <v>49521</v>
      </c>
      <c r="E126" s="223">
        <v>120918</v>
      </c>
      <c r="F126" s="223">
        <v>120397</v>
      </c>
      <c r="G126" s="224">
        <f t="shared" si="8"/>
        <v>-4.3087050728592979E-3</v>
      </c>
      <c r="H126" s="223">
        <f t="shared" si="9"/>
        <v>-521</v>
      </c>
      <c r="I126" s="224">
        <f>F126/$F$7</f>
        <v>1.8271591823107158</v>
      </c>
      <c r="J126" s="223">
        <v>106138</v>
      </c>
      <c r="K126" s="224">
        <f>J126/$J$125</f>
        <v>0.58474370840495393</v>
      </c>
      <c r="L126" s="224">
        <f t="shared" si="10"/>
        <v>-0.11843318355108512</v>
      </c>
      <c r="M126" s="223">
        <f t="shared" si="11"/>
        <v>-14259</v>
      </c>
      <c r="N126" s="224">
        <f t="shared" si="12"/>
        <v>1.1432927444922356</v>
      </c>
      <c r="O126" s="223">
        <f t="shared" si="13"/>
        <v>56617</v>
      </c>
      <c r="Z126" s="1"/>
      <c r="AE126"/>
    </row>
    <row r="127" spans="2:31" x14ac:dyDescent="0.25">
      <c r="B127" s="225" t="s">
        <v>94</v>
      </c>
      <c r="C127" s="226">
        <v>113067</v>
      </c>
      <c r="D127" s="226">
        <v>68476</v>
      </c>
      <c r="E127" s="226">
        <v>126666</v>
      </c>
      <c r="F127" s="226">
        <v>86811</v>
      </c>
      <c r="G127" s="227">
        <f t="shared" si="8"/>
        <v>-0.31464639287575202</v>
      </c>
      <c r="H127" s="228">
        <f t="shared" si="9"/>
        <v>-39855</v>
      </c>
      <c r="I127" s="229">
        <f>F127/$F$7</f>
        <v>1.3174540543001534</v>
      </c>
      <c r="J127" s="226">
        <v>75374</v>
      </c>
      <c r="K127" s="229">
        <f>J127/$J$125</f>
        <v>0.41525629159504607</v>
      </c>
      <c r="L127" s="227">
        <f t="shared" si="10"/>
        <v>-0.13174597689232936</v>
      </c>
      <c r="M127" s="228">
        <f t="shared" si="11"/>
        <v>-11437</v>
      </c>
      <c r="N127" s="227">
        <f t="shared" si="12"/>
        <v>0.10073602430048489</v>
      </c>
      <c r="O127" s="228">
        <f t="shared" si="13"/>
        <v>6898</v>
      </c>
      <c r="Z127" s="1"/>
      <c r="AE127"/>
    </row>
    <row r="128" spans="2:31" x14ac:dyDescent="0.25">
      <c r="B128" s="230" t="s">
        <v>169</v>
      </c>
      <c r="C128" s="27">
        <v>86966</v>
      </c>
      <c r="D128" s="27">
        <v>62009</v>
      </c>
      <c r="E128" s="27">
        <v>75190</v>
      </c>
      <c r="F128" s="27">
        <v>52340</v>
      </c>
      <c r="G128" s="20">
        <f t="shared" si="8"/>
        <v>-0.30389679478654075</v>
      </c>
      <c r="H128" s="18">
        <f t="shared" si="9"/>
        <v>-22850</v>
      </c>
      <c r="I128" s="29">
        <f>F128/$F$7</f>
        <v>0.79431806109905456</v>
      </c>
      <c r="J128" s="27">
        <v>49630</v>
      </c>
      <c r="K128" s="29">
        <f>J128/$J$125</f>
        <v>0.27342544845519856</v>
      </c>
      <c r="L128" s="20">
        <f t="shared" si="10"/>
        <v>-5.1776843714176568E-2</v>
      </c>
      <c r="M128" s="18">
        <f t="shared" si="11"/>
        <v>-2710</v>
      </c>
      <c r="N128" s="20">
        <f t="shared" si="12"/>
        <v>-0.19963231143866211</v>
      </c>
      <c r="O128" s="18">
        <f t="shared" si="13"/>
        <v>-12379</v>
      </c>
      <c r="Z128" s="1"/>
      <c r="AE128"/>
    </row>
    <row r="129" spans="2:31" x14ac:dyDescent="0.25">
      <c r="B129" s="230" t="s">
        <v>171</v>
      </c>
      <c r="C129" s="27">
        <f>C127-C128</f>
        <v>26101</v>
      </c>
      <c r="D129" s="27">
        <f>D127-D128</f>
        <v>6467</v>
      </c>
      <c r="E129" s="27">
        <f>E127-E128</f>
        <v>51476</v>
      </c>
      <c r="F129" s="27">
        <f>F127-F128</f>
        <v>34471</v>
      </c>
      <c r="G129" s="20">
        <f t="shared" si="8"/>
        <v>-0.33034812339731134</v>
      </c>
      <c r="H129" s="18">
        <f t="shared" si="9"/>
        <v>-17005</v>
      </c>
      <c r="I129" s="29">
        <f>F129/$F$7</f>
        <v>0.52313599320109871</v>
      </c>
      <c r="J129" s="27">
        <f>J127-J128</f>
        <v>25744</v>
      </c>
      <c r="K129" s="29">
        <f>J129/$J$125</f>
        <v>0.14183084313984751</v>
      </c>
      <c r="L129" s="20">
        <f t="shared" si="10"/>
        <v>-0.25316933074178294</v>
      </c>
      <c r="M129" s="18">
        <f t="shared" si="11"/>
        <v>-8727</v>
      </c>
      <c r="N129" s="20">
        <f t="shared" si="12"/>
        <v>2.9808257306324415</v>
      </c>
      <c r="O129" s="18">
        <f t="shared" si="13"/>
        <v>19277</v>
      </c>
      <c r="Z129" s="1"/>
      <c r="AE129"/>
    </row>
    <row r="130" spans="2:31" x14ac:dyDescent="0.25"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Z130" s="1"/>
      <c r="AE130"/>
    </row>
    <row r="131" spans="2:31" x14ac:dyDescent="0.25">
      <c r="B131" s="123" t="s">
        <v>174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C399C-41CE-4EDB-9FEC-15DAF518E0A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181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300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251</v>
      </c>
      <c r="D5" s="236" t="s">
        <v>252</v>
      </c>
      <c r="E5" s="236" t="s">
        <v>258</v>
      </c>
      <c r="F5" s="237" t="str">
        <f>CONCATENATE("%/s total Tenerife ",RIGHT(E5,4))</f>
        <v>%/s total Tenerife 2021</v>
      </c>
      <c r="G5" s="236" t="s">
        <v>253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182</v>
      </c>
      <c r="C6" s="238">
        <v>63407</v>
      </c>
      <c r="D6" s="238">
        <v>20277</v>
      </c>
      <c r="E6" s="238">
        <v>67859</v>
      </c>
      <c r="F6" s="239">
        <f>E6/$E$6</f>
        <v>1</v>
      </c>
      <c r="G6" s="238">
        <v>65893</v>
      </c>
      <c r="H6" s="239">
        <f>G6/E6-1</f>
        <v>-2.8971838665468153E-2</v>
      </c>
      <c r="I6" s="238">
        <f>G6-E6</f>
        <v>-1966</v>
      </c>
      <c r="J6" s="239">
        <f>G6/$G$6</f>
        <v>1</v>
      </c>
      <c r="K6" s="238">
        <v>57104</v>
      </c>
      <c r="L6" s="239">
        <f t="shared" ref="L6:L12" si="0">K6/G6-1</f>
        <v>-0.13338290865494062</v>
      </c>
      <c r="M6" s="238">
        <f t="shared" ref="M6:M12" si="1">K6-G6</f>
        <v>-8789</v>
      </c>
      <c r="N6" s="239">
        <f>K6/$K$6</f>
        <v>1</v>
      </c>
      <c r="O6" s="238">
        <v>49810</v>
      </c>
      <c r="P6" s="239">
        <f t="shared" ref="P6:P11" si="2">O6/K6-1</f>
        <v>-0.12773185766321093</v>
      </c>
      <c r="Q6" s="238">
        <f t="shared" ref="Q6:Q12" si="3">O6-K6</f>
        <v>-7294</v>
      </c>
      <c r="R6" s="239">
        <f>O6/C6-1</f>
        <v>-0.21444004605169775</v>
      </c>
      <c r="S6" s="238">
        <f>O6-C6</f>
        <v>-13597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40" t="s">
        <v>183</v>
      </c>
      <c r="C7" s="241">
        <v>51921</v>
      </c>
      <c r="D7" s="241">
        <v>16647</v>
      </c>
      <c r="E7" s="241">
        <v>51731</v>
      </c>
      <c r="F7" s="242">
        <f t="shared" ref="F7:F12" si="4">E7/$E$6</f>
        <v>0.76233071515937456</v>
      </c>
      <c r="G7" s="241">
        <v>55488</v>
      </c>
      <c r="H7" s="243">
        <f>G7/E7-1</f>
        <v>7.2625698324022325E-2</v>
      </c>
      <c r="I7" s="244">
        <f>G7-E7</f>
        <v>3757</v>
      </c>
      <c r="J7" s="242">
        <f>G7/$G$6</f>
        <v>0.84209248326832897</v>
      </c>
      <c r="K7" s="241">
        <v>44883</v>
      </c>
      <c r="L7" s="245">
        <f t="shared" si="0"/>
        <v>-0.19112240484429066</v>
      </c>
      <c r="M7" s="246">
        <f t="shared" si="1"/>
        <v>-10605</v>
      </c>
      <c r="N7" s="242">
        <f>K7/$K$6</f>
        <v>0.78598697114037541</v>
      </c>
      <c r="O7" s="241">
        <v>37960</v>
      </c>
      <c r="P7" s="243">
        <f t="shared" si="2"/>
        <v>-0.15424548269946303</v>
      </c>
      <c r="Q7" s="244">
        <f t="shared" si="3"/>
        <v>-6923</v>
      </c>
      <c r="R7" s="243">
        <f t="shared" ref="R7:R10" si="5">O7/C7-1</f>
        <v>-0.26888927408948204</v>
      </c>
      <c r="S7" s="244">
        <f t="shared" ref="S7:S10" si="6">O7-C7</f>
        <v>-13961</v>
      </c>
      <c r="T7" s="242">
        <f>O7/$O$6</f>
        <v>0.76209596466572982</v>
      </c>
      <c r="V7" s="27"/>
      <c r="W7" s="77"/>
      <c r="AE7" s="1" t="s">
        <v>168</v>
      </c>
    </row>
    <row r="8" spans="1:31" s="4" customFormat="1" x14ac:dyDescent="0.25">
      <c r="B8" s="95" t="s">
        <v>53</v>
      </c>
      <c r="C8" s="247">
        <v>6962</v>
      </c>
      <c r="D8" s="247">
        <v>1527</v>
      </c>
      <c r="E8" s="247">
        <v>413</v>
      </c>
      <c r="F8" s="248">
        <f t="shared" si="4"/>
        <v>6.0861492211792103E-3</v>
      </c>
      <c r="G8" s="247">
        <v>4277</v>
      </c>
      <c r="H8" s="249">
        <f>IFERROR(G8/E8-1,"-")</f>
        <v>9.3559322033898304</v>
      </c>
      <c r="I8" s="250">
        <f t="shared" ref="I8:I12" si="7">G8-E8</f>
        <v>3864</v>
      </c>
      <c r="J8" s="248">
        <f t="shared" ref="J8:J12" si="8">G8/$G$6</f>
        <v>6.4908260361495149E-2</v>
      </c>
      <c r="K8" s="247">
        <v>4227</v>
      </c>
      <c r="L8" s="251">
        <f>IFERROR(K8/G8-1,"-")</f>
        <v>-1.1690437222352079E-2</v>
      </c>
      <c r="M8" s="252">
        <f>IF(G8=0,"nd",K8-G8)</f>
        <v>-50</v>
      </c>
      <c r="N8" s="253">
        <f t="shared" ref="N8:N12" si="9">K8/$K$6</f>
        <v>7.402283552815915E-2</v>
      </c>
      <c r="O8" s="247">
        <v>2166</v>
      </c>
      <c r="P8" s="251">
        <f>IFERROR(O8/K8-1,"-")</f>
        <v>-0.48757984386089426</v>
      </c>
      <c r="Q8" s="254">
        <f t="shared" si="3"/>
        <v>-2061</v>
      </c>
      <c r="R8" s="251">
        <f>IFERROR(O8/C8-1,"-")</f>
        <v>-0.68888250502729098</v>
      </c>
      <c r="S8" s="254">
        <f t="shared" si="6"/>
        <v>-4796</v>
      </c>
      <c r="T8" s="253">
        <f t="shared" ref="T8:T12" si="10">O8/$O$6</f>
        <v>4.3485243926922303E-2</v>
      </c>
      <c r="V8" s="27"/>
      <c r="W8" s="77"/>
      <c r="AE8" s="1"/>
    </row>
    <row r="9" spans="1:31" s="4" customFormat="1" x14ac:dyDescent="0.25">
      <c r="B9" s="95" t="s">
        <v>52</v>
      </c>
      <c r="C9" s="247">
        <v>44959</v>
      </c>
      <c r="D9" s="247">
        <v>15120</v>
      </c>
      <c r="E9" s="247">
        <v>51318</v>
      </c>
      <c r="F9" s="253">
        <f t="shared" si="4"/>
        <v>0.75624456593819533</v>
      </c>
      <c r="G9" s="247">
        <v>51211</v>
      </c>
      <c r="H9" s="249">
        <f>IFERROR(G9/E9-1,"-")</f>
        <v>-2.0850383880899326E-3</v>
      </c>
      <c r="I9" s="254">
        <f t="shared" si="7"/>
        <v>-107</v>
      </c>
      <c r="J9" s="253">
        <f t="shared" si="8"/>
        <v>0.77718422290683375</v>
      </c>
      <c r="K9" s="247">
        <v>40656</v>
      </c>
      <c r="L9" s="251">
        <f>IFERROR(K9/G9-1,"-")</f>
        <v>-0.20610806272089977</v>
      </c>
      <c r="M9" s="252">
        <f>IF(G9=0,"nd",K9-G9)</f>
        <v>-10555</v>
      </c>
      <c r="N9" s="253">
        <f t="shared" si="9"/>
        <v>0.71196413561221628</v>
      </c>
      <c r="O9" s="247">
        <v>35794</v>
      </c>
      <c r="P9" s="251">
        <f t="shared" si="2"/>
        <v>-0.11958874458874458</v>
      </c>
      <c r="Q9" s="254">
        <f t="shared" si="3"/>
        <v>-4862</v>
      </c>
      <c r="R9" s="255">
        <f t="shared" si="5"/>
        <v>-0.20385239885228768</v>
      </c>
      <c r="S9" s="254">
        <f t="shared" si="6"/>
        <v>-9165</v>
      </c>
      <c r="T9" s="253">
        <f t="shared" si="10"/>
        <v>0.7186107207388075</v>
      </c>
      <c r="V9" s="27"/>
      <c r="W9" s="77"/>
      <c r="AE9" s="1"/>
    </row>
    <row r="10" spans="1:31" s="4" customFormat="1" x14ac:dyDescent="0.25">
      <c r="B10" s="240" t="s">
        <v>184</v>
      </c>
      <c r="C10" s="256">
        <v>11486</v>
      </c>
      <c r="D10" s="256">
        <v>3630</v>
      </c>
      <c r="E10" s="256">
        <v>16128</v>
      </c>
      <c r="F10" s="257">
        <f>IFERROR(E10/$E$6,"-")</f>
        <v>0.23766928484062541</v>
      </c>
      <c r="G10" s="256">
        <v>10405</v>
      </c>
      <c r="H10" s="245">
        <f>IFERROR(G10/E10-1,"-")</f>
        <v>-0.35484871031746035</v>
      </c>
      <c r="I10" s="246">
        <f>IFERROR(G10-E10,"-")</f>
        <v>-5723</v>
      </c>
      <c r="J10" s="257">
        <f>IFERROR(G10/$G$6,"-")</f>
        <v>0.15790751673167105</v>
      </c>
      <c r="K10" s="256">
        <v>12221</v>
      </c>
      <c r="L10" s="245">
        <f>IFERROR(K10/G10-1,"-")</f>
        <v>0.17453147525228263</v>
      </c>
      <c r="M10" s="246">
        <f>IFERROR(K10-G10,"-")</f>
        <v>1816</v>
      </c>
      <c r="N10" s="257">
        <f>IFERROR(K10/$K$6,"-")</f>
        <v>0.21401302885962453</v>
      </c>
      <c r="O10" s="256">
        <v>11850</v>
      </c>
      <c r="P10" s="245">
        <f>IFERROR(O10/K10-1,"-")</f>
        <v>-3.035758121266674E-2</v>
      </c>
      <c r="Q10" s="246">
        <f>IFERROR(O10-K10,"-")</f>
        <v>-371</v>
      </c>
      <c r="R10" s="245">
        <f t="shared" si="5"/>
        <v>3.1690753961344242E-2</v>
      </c>
      <c r="S10" s="246">
        <f t="shared" si="6"/>
        <v>364</v>
      </c>
      <c r="T10" s="257">
        <f>IFERROR(O10/$O$6,"-")</f>
        <v>0.23790403533427024</v>
      </c>
      <c r="V10" s="27"/>
      <c r="W10" s="77"/>
      <c r="AE10" s="1"/>
    </row>
    <row r="11" spans="1:31" s="4" customFormat="1" hidden="1" x14ac:dyDescent="0.25">
      <c r="B11" s="95" t="s">
        <v>53</v>
      </c>
      <c r="C11" s="247">
        <v>4764</v>
      </c>
      <c r="D11" s="247">
        <v>671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>
        <f t="shared" ref="R11:R12" si="12">O11/D11-1</f>
        <v>-1</v>
      </c>
      <c r="S11" s="254">
        <f t="shared" ref="S11:S12" si="13">O11-D11</f>
        <v>-671</v>
      </c>
      <c r="T11" s="253">
        <f t="shared" si="10"/>
        <v>0</v>
      </c>
      <c r="V11" s="27"/>
      <c r="W11" s="77"/>
      <c r="AE11" s="1"/>
    </row>
    <row r="12" spans="1:31" s="4" customFormat="1" hidden="1" x14ac:dyDescent="0.25">
      <c r="B12" s="95" t="s">
        <v>52</v>
      </c>
      <c r="C12" s="247">
        <v>264</v>
      </c>
      <c r="D12" s="247">
        <v>53</v>
      </c>
      <c r="E12" s="247">
        <v>0</v>
      </c>
      <c r="F12" s="253">
        <f t="shared" si="4"/>
        <v>0</v>
      </c>
      <c r="G12" s="247">
        <v>0</v>
      </c>
      <c r="H12" s="255" t="e">
        <f t="shared" si="11"/>
        <v>#DIV/0!</v>
      </c>
      <c r="I12" s="254">
        <f t="shared" si="7"/>
        <v>0</v>
      </c>
      <c r="J12" s="253">
        <f t="shared" si="8"/>
        <v>0</v>
      </c>
      <c r="K12" s="247">
        <v>0</v>
      </c>
      <c r="L12" s="251" t="e">
        <f t="shared" si="0"/>
        <v>#DIV/0!</v>
      </c>
      <c r="M12" s="254">
        <f t="shared" si="1"/>
        <v>0</v>
      </c>
      <c r="N12" s="253">
        <f t="shared" si="9"/>
        <v>0</v>
      </c>
      <c r="O12" s="247">
        <v>0</v>
      </c>
      <c r="P12" s="255" t="e">
        <f>O12/K12-1</f>
        <v>#DIV/0!</v>
      </c>
      <c r="Q12" s="254">
        <f t="shared" si="3"/>
        <v>0</v>
      </c>
      <c r="R12" s="255">
        <f t="shared" si="12"/>
        <v>-1</v>
      </c>
      <c r="S12" s="254">
        <f t="shared" si="13"/>
        <v>-53</v>
      </c>
      <c r="T12" s="253">
        <f t="shared" si="10"/>
        <v>0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173</v>
      </c>
    </row>
    <row r="14" spans="1:31" s="4" customFormat="1" x14ac:dyDescent="0.25">
      <c r="B14" s="123" t="s">
        <v>174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175</v>
      </c>
    </row>
    <row r="15" spans="1:31" s="4" customFormat="1" x14ac:dyDescent="0.25">
      <c r="AE15" s="1"/>
    </row>
    <row r="18" spans="1:27" x14ac:dyDescent="0.25">
      <c r="A18" t="s">
        <v>185</v>
      </c>
    </row>
    <row r="19" spans="1:27" x14ac:dyDescent="0.25">
      <c r="AA19" t="str">
        <f>CONCATENATE("Hoteles: 
",FIXED(O7,0)," viajeros 
cuota: ",FIXED(T7*100,1),"%")</f>
        <v>Hoteles: 
37.960 viajeros 
cuota: 76,2%</v>
      </c>
    </row>
    <row r="20" spans="1:27" x14ac:dyDescent="0.25">
      <c r="AA20" t="str">
        <f>CONCATENATE("Apartamentos: 
",FIXED(O10,0)," viajeros
cuota: ",FIXED(T10*100,1),"%")</f>
        <v>Apartamentos: 
11.850 viajeros
cuota: 23,8%</v>
      </c>
    </row>
    <row r="38" spans="2:31" s="4" customFormat="1" ht="15.75" hidden="1" customHeight="1" thickBot="1" x14ac:dyDescent="0.3">
      <c r="B38" s="265" t="s">
        <v>176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177</v>
      </c>
      <c r="O40" s="12">
        <v>2021</v>
      </c>
      <c r="P40" s="12" t="s">
        <v>177</v>
      </c>
      <c r="Q40" s="12" t="s">
        <v>178</v>
      </c>
      <c r="R40" s="12" t="s">
        <v>179</v>
      </c>
      <c r="S40" s="12" t="s">
        <v>180</v>
      </c>
      <c r="T40" s="85"/>
      <c r="AE40" s="1"/>
    </row>
    <row r="41" spans="2:31" s="4" customFormat="1" ht="18.75" hidden="1" x14ac:dyDescent="0.3">
      <c r="B41" s="219" t="s">
        <v>164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165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166</v>
      </c>
    </row>
    <row r="43" spans="2:31" ht="15.75" hidden="1" x14ac:dyDescent="0.25">
      <c r="B43" s="222" t="s">
        <v>91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167</v>
      </c>
    </row>
    <row r="44" spans="2:31" s="4" customFormat="1" hidden="1" x14ac:dyDescent="0.25">
      <c r="B44" s="225" t="s">
        <v>94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168</v>
      </c>
    </row>
    <row r="45" spans="2:31" s="4" customFormat="1" hidden="1" x14ac:dyDescent="0.25">
      <c r="B45" s="230" t="s">
        <v>169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170</v>
      </c>
    </row>
    <row r="46" spans="2:31" s="4" customFormat="1" hidden="1" x14ac:dyDescent="0.25">
      <c r="B46" s="230" t="s">
        <v>171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172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173</v>
      </c>
    </row>
    <row r="48" spans="2:31" s="4" customFormat="1" hidden="1" x14ac:dyDescent="0.25">
      <c r="B48" s="264" t="s">
        <v>174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46"/>
      <c r="AE48" s="1" t="s">
        <v>175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186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182</v>
      </c>
      <c r="C134" s="238">
        <v>63407</v>
      </c>
      <c r="D134" s="223">
        <v>49521</v>
      </c>
      <c r="E134" s="223">
        <v>120918</v>
      </c>
      <c r="F134" s="223">
        <v>120397</v>
      </c>
      <c r="G134" s="224">
        <f>F134/E134-1</f>
        <v>-4.3087050728592979E-3</v>
      </c>
      <c r="H134" s="223">
        <f>F134-E134</f>
        <v>-521</v>
      </c>
      <c r="I134" s="224">
        <f>F134/F$134</f>
        <v>1</v>
      </c>
      <c r="J134" s="223">
        <v>106138</v>
      </c>
      <c r="K134" s="224">
        <f>J134/J$134</f>
        <v>1</v>
      </c>
      <c r="L134" s="224">
        <f>J134/F134-1</f>
        <v>-0.11843318355108512</v>
      </c>
      <c r="M134" s="223">
        <f>J134-F134</f>
        <v>-14259</v>
      </c>
      <c r="N134" s="224">
        <f>J134/D134-1</f>
        <v>1.1432927444922356</v>
      </c>
      <c r="O134" s="223">
        <f>J134-D134</f>
        <v>56617</v>
      </c>
      <c r="Q134" s="27"/>
      <c r="R134" s="77"/>
      <c r="Z134" s="1" t="s">
        <v>166</v>
      </c>
      <c r="AE134"/>
    </row>
    <row r="135" spans="1:31" s="4" customFormat="1" x14ac:dyDescent="0.25">
      <c r="B135" s="240" t="s">
        <v>183</v>
      </c>
      <c r="C135" s="241">
        <v>51921</v>
      </c>
      <c r="D135" s="241">
        <v>46266</v>
      </c>
      <c r="E135" s="241">
        <v>110000</v>
      </c>
      <c r="F135" s="241">
        <v>105592</v>
      </c>
      <c r="G135" s="245">
        <f>IFERROR(F135/E135-1,"-")</f>
        <v>-4.007272727272726E-2</v>
      </c>
      <c r="H135" s="241">
        <f t="shared" ref="H135:H138" si="14">F135-E135</f>
        <v>-4408</v>
      </c>
      <c r="I135" s="243">
        <f>F135/F$134</f>
        <v>0.87703181972972744</v>
      </c>
      <c r="J135" s="241">
        <v>87910</v>
      </c>
      <c r="K135" s="242">
        <f t="shared" ref="K135:K138" si="15">J135/J$134</f>
        <v>0.82826132016808307</v>
      </c>
      <c r="L135" s="243">
        <f t="shared" ref="L135:L138" si="16">J135/F135-1</f>
        <v>-0.16745586786877797</v>
      </c>
      <c r="M135" s="244">
        <f t="shared" ref="M135:M138" si="17">J135-F135</f>
        <v>-17682</v>
      </c>
      <c r="N135" s="242">
        <f t="shared" ref="N135:N138" si="18">J135/D135-1</f>
        <v>0.90009942506376173</v>
      </c>
      <c r="O135" s="241">
        <f t="shared" ref="O135:O138" si="19">J135-D135</f>
        <v>41644</v>
      </c>
      <c r="Q135" s="27"/>
      <c r="R135" s="77"/>
      <c r="Z135" s="1" t="s">
        <v>168</v>
      </c>
    </row>
    <row r="136" spans="1:31" s="4" customFormat="1" x14ac:dyDescent="0.25">
      <c r="B136" s="95" t="s">
        <v>53</v>
      </c>
      <c r="C136" s="247">
        <v>6962</v>
      </c>
      <c r="D136" s="247">
        <v>1167</v>
      </c>
      <c r="E136" s="247">
        <v>4534</v>
      </c>
      <c r="F136" s="247">
        <v>6601</v>
      </c>
      <c r="G136" s="251">
        <f t="shared" ref="G136:G138" si="20">IFERROR(F136/E136-1,"-")</f>
        <v>0.45588883987648865</v>
      </c>
      <c r="H136" s="247">
        <f t="shared" si="14"/>
        <v>2067</v>
      </c>
      <c r="I136" s="255">
        <f t="shared" ref="I136:I138" si="21">F136/F$134</f>
        <v>5.4826947515303537E-2</v>
      </c>
      <c r="J136" s="247">
        <v>6222</v>
      </c>
      <c r="K136" s="253">
        <f t="shared" si="15"/>
        <v>5.8621794267839984E-2</v>
      </c>
      <c r="L136" s="255">
        <f t="shared" si="16"/>
        <v>-5.7415543099530342E-2</v>
      </c>
      <c r="M136" s="254">
        <f t="shared" si="17"/>
        <v>-379</v>
      </c>
      <c r="N136" s="253">
        <f t="shared" si="18"/>
        <v>4.3316195372750643</v>
      </c>
      <c r="O136" s="247">
        <f t="shared" si="19"/>
        <v>5055</v>
      </c>
      <c r="Q136" s="27"/>
      <c r="R136" s="77"/>
      <c r="Z136" s="1"/>
    </row>
    <row r="137" spans="1:31" s="4" customFormat="1" x14ac:dyDescent="0.25">
      <c r="B137" s="95" t="s">
        <v>52</v>
      </c>
      <c r="C137" s="247">
        <v>88895</v>
      </c>
      <c r="D137" s="247">
        <v>45099</v>
      </c>
      <c r="E137" s="247">
        <v>105466</v>
      </c>
      <c r="F137" s="247">
        <v>98991</v>
      </c>
      <c r="G137" s="249">
        <f t="shared" si="20"/>
        <v>-6.1394193389338714E-2</v>
      </c>
      <c r="H137" s="247">
        <f t="shared" si="14"/>
        <v>-6475</v>
      </c>
      <c r="I137" s="259">
        <f t="shared" si="21"/>
        <v>0.82220487221442395</v>
      </c>
      <c r="J137" s="247">
        <v>81688</v>
      </c>
      <c r="K137" s="253">
        <f t="shared" si="15"/>
        <v>0.76963952590024309</v>
      </c>
      <c r="L137" s="255">
        <f t="shared" si="16"/>
        <v>-0.17479366811124242</v>
      </c>
      <c r="M137" s="254">
        <f t="shared" si="17"/>
        <v>-17303</v>
      </c>
      <c r="N137" s="253">
        <f t="shared" si="18"/>
        <v>0.8113040200447903</v>
      </c>
      <c r="O137" s="247">
        <f t="shared" si="19"/>
        <v>36589</v>
      </c>
      <c r="Q137" s="27"/>
      <c r="R137" s="77"/>
      <c r="Z137" s="1"/>
    </row>
    <row r="138" spans="1:31" s="4" customFormat="1" x14ac:dyDescent="0.25">
      <c r="B138" s="240" t="s">
        <v>184</v>
      </c>
      <c r="C138" s="241">
        <v>11234</v>
      </c>
      <c r="D138" s="241">
        <v>3255</v>
      </c>
      <c r="E138" s="241">
        <v>10918</v>
      </c>
      <c r="F138" s="241">
        <v>14805</v>
      </c>
      <c r="G138" s="245">
        <f t="shared" si="20"/>
        <v>0.35601758563839536</v>
      </c>
      <c r="H138" s="241">
        <f t="shared" si="14"/>
        <v>3887</v>
      </c>
      <c r="I138" s="243">
        <f t="shared" si="21"/>
        <v>0.12296818027027251</v>
      </c>
      <c r="J138" s="241">
        <v>18228</v>
      </c>
      <c r="K138" s="242">
        <f t="shared" si="15"/>
        <v>0.17173867983191693</v>
      </c>
      <c r="L138" s="243">
        <f t="shared" si="16"/>
        <v>0.23120567375886525</v>
      </c>
      <c r="M138" s="244">
        <f t="shared" si="17"/>
        <v>3423</v>
      </c>
      <c r="N138" s="242">
        <f t="shared" si="18"/>
        <v>4.5999999999999996</v>
      </c>
      <c r="O138" s="241">
        <f t="shared" si="19"/>
        <v>14973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173</v>
      </c>
    </row>
    <row r="140" spans="1:31" s="4" customFormat="1" ht="32.25" customHeight="1" x14ac:dyDescent="0.25">
      <c r="B140" s="306" t="s">
        <v>187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175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A15F0-4270-4D2D-AE02-0BFF6077211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181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301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251</v>
      </c>
      <c r="D5" s="236" t="s">
        <v>252</v>
      </c>
      <c r="E5" s="236" t="s">
        <v>258</v>
      </c>
      <c r="F5" s="237" t="str">
        <f>CONCATENATE("%/s total Tenerife ",RIGHT(E5,4))</f>
        <v>%/s total Tenerife 2021</v>
      </c>
      <c r="G5" s="236" t="s">
        <v>253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315</v>
      </c>
      <c r="C6" s="238">
        <v>34115</v>
      </c>
      <c r="D6" s="238">
        <v>10899</v>
      </c>
      <c r="E6" s="238">
        <v>23249</v>
      </c>
      <c r="F6" s="239">
        <f>E6/$E$6</f>
        <v>1</v>
      </c>
      <c r="G6" s="238">
        <v>35485</v>
      </c>
      <c r="H6" s="239">
        <f>G6/E6-1</f>
        <v>0.52630220654651816</v>
      </c>
      <c r="I6" s="238">
        <f>G6-E6</f>
        <v>12236</v>
      </c>
      <c r="J6" s="239">
        <f>G6/$G$6</f>
        <v>1</v>
      </c>
      <c r="K6" s="238">
        <v>32677</v>
      </c>
      <c r="L6" s="239">
        <f t="shared" ref="L6:L12" si="0">K6/G6-1</f>
        <v>-7.9132027617303091E-2</v>
      </c>
      <c r="M6" s="238">
        <f t="shared" ref="M6:M12" si="1">K6-G6</f>
        <v>-2808</v>
      </c>
      <c r="N6" s="239">
        <f>K6/$K$6</f>
        <v>1</v>
      </c>
      <c r="O6" s="238">
        <v>31243</v>
      </c>
      <c r="P6" s="239">
        <f t="shared" ref="P6:P11" si="2">O6/K6-1</f>
        <v>-4.388407748569334E-2</v>
      </c>
      <c r="Q6" s="238">
        <f t="shared" ref="Q6:Q12" si="3">O6-K6</f>
        <v>-1434</v>
      </c>
      <c r="R6" s="239">
        <f>O6/C6-1</f>
        <v>-8.4185842004983136E-2</v>
      </c>
      <c r="S6" s="238">
        <f>O6-C6</f>
        <v>-2872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40" t="s">
        <v>183</v>
      </c>
      <c r="C7" s="241">
        <v>29087</v>
      </c>
      <c r="D7" s="241">
        <v>10175</v>
      </c>
      <c r="E7" s="241">
        <v>20520</v>
      </c>
      <c r="F7" s="242">
        <f t="shared" ref="F7:F12" si="4">E7/$E$6</f>
        <v>0.88261860725192487</v>
      </c>
      <c r="G7" s="241">
        <v>31214</v>
      </c>
      <c r="H7" s="243">
        <f>G7/E7-1</f>
        <v>0.52115009746588692</v>
      </c>
      <c r="I7" s="244">
        <f>G7-E7</f>
        <v>10694</v>
      </c>
      <c r="J7" s="242">
        <f>G7/$G$6</f>
        <v>0.87963928420459347</v>
      </c>
      <c r="K7" s="241">
        <v>26949</v>
      </c>
      <c r="L7" s="245">
        <f t="shared" si="0"/>
        <v>-0.13663740629204846</v>
      </c>
      <c r="M7" s="246">
        <f t="shared" si="1"/>
        <v>-4265</v>
      </c>
      <c r="N7" s="242">
        <f>K7/$K$6</f>
        <v>0.82470851057318606</v>
      </c>
      <c r="O7" s="241">
        <v>25474</v>
      </c>
      <c r="P7" s="243">
        <f t="shared" si="2"/>
        <v>-5.473301421203014E-2</v>
      </c>
      <c r="Q7" s="244">
        <f t="shared" si="3"/>
        <v>-1475</v>
      </c>
      <c r="R7" s="243">
        <f t="shared" ref="R7:R10" si="5">O7/C7-1</f>
        <v>-0.12421356619795787</v>
      </c>
      <c r="S7" s="244">
        <f t="shared" ref="S7:S10" si="6">O7-C7</f>
        <v>-3613</v>
      </c>
      <c r="T7" s="242">
        <f>O7/$O$6</f>
        <v>0.81535063854303369</v>
      </c>
      <c r="V7" s="27"/>
      <c r="W7" s="77"/>
      <c r="AE7" s="1" t="s">
        <v>168</v>
      </c>
    </row>
    <row r="8" spans="1:31" s="4" customFormat="1" x14ac:dyDescent="0.25">
      <c r="B8" s="95" t="s">
        <v>53</v>
      </c>
      <c r="C8" s="247">
        <v>3332</v>
      </c>
      <c r="D8" s="247">
        <v>523</v>
      </c>
      <c r="E8" s="247">
        <v>253</v>
      </c>
      <c r="F8" s="248">
        <f t="shared" si="4"/>
        <v>1.0882188481224998E-2</v>
      </c>
      <c r="G8" s="247">
        <v>1607</v>
      </c>
      <c r="H8" s="249">
        <f>IFERROR(G8/E8-1,"-")</f>
        <v>5.3517786561264824</v>
      </c>
      <c r="I8" s="250">
        <f t="shared" ref="I8:I12" si="7">G8-E8</f>
        <v>1354</v>
      </c>
      <c r="J8" s="248">
        <f t="shared" ref="J8:J12" si="8">G8/$G$6</f>
        <v>4.5286740876426659E-2</v>
      </c>
      <c r="K8" s="247">
        <v>2049</v>
      </c>
      <c r="L8" s="251">
        <f>IFERROR(K8/G8-1,"-")</f>
        <v>0.27504667081518352</v>
      </c>
      <c r="M8" s="252">
        <f>IF(G8=0,"nd",K8-G8)</f>
        <v>442</v>
      </c>
      <c r="N8" s="253">
        <f t="shared" ref="N8:N12" si="9">K8/$K$6</f>
        <v>6.2704654650059671E-2</v>
      </c>
      <c r="O8" s="247">
        <v>1540</v>
      </c>
      <c r="P8" s="251">
        <f>IFERROR(O8/K8-1,"-")</f>
        <v>-0.24841386041971691</v>
      </c>
      <c r="Q8" s="254">
        <f t="shared" si="3"/>
        <v>-509</v>
      </c>
      <c r="R8" s="251">
        <f>IFERROR(O8/C8-1,"-")</f>
        <v>-0.53781512605042014</v>
      </c>
      <c r="S8" s="254">
        <f t="shared" si="6"/>
        <v>-1792</v>
      </c>
      <c r="T8" s="253">
        <f t="shared" ref="T8:T12" si="10">O8/$O$6</f>
        <v>4.9291041193227282E-2</v>
      </c>
      <c r="V8" s="27"/>
      <c r="W8" s="77"/>
      <c r="AE8" s="1"/>
    </row>
    <row r="9" spans="1:31" s="4" customFormat="1" x14ac:dyDescent="0.25">
      <c r="B9" s="95" t="s">
        <v>52</v>
      </c>
      <c r="C9" s="247">
        <v>25755</v>
      </c>
      <c r="D9" s="247">
        <v>9652</v>
      </c>
      <c r="E9" s="247">
        <v>20267</v>
      </c>
      <c r="F9" s="253">
        <f t="shared" si="4"/>
        <v>0.87173641877069985</v>
      </c>
      <c r="G9" s="247">
        <v>29607</v>
      </c>
      <c r="H9" s="249">
        <f>IFERROR(G9/E9-1,"-")</f>
        <v>0.46084768342625937</v>
      </c>
      <c r="I9" s="254">
        <f t="shared" si="7"/>
        <v>9340</v>
      </c>
      <c r="J9" s="253">
        <f t="shared" si="8"/>
        <v>0.83435254332816688</v>
      </c>
      <c r="K9" s="247">
        <v>24900</v>
      </c>
      <c r="L9" s="251">
        <f>IFERROR(K9/G9-1,"-")</f>
        <v>-0.15898267301651636</v>
      </c>
      <c r="M9" s="252">
        <f>IF(G9=0,"nd",K9-G9)</f>
        <v>-4707</v>
      </c>
      <c r="N9" s="253">
        <f t="shared" si="9"/>
        <v>0.76200385592312636</v>
      </c>
      <c r="O9" s="247">
        <v>23934</v>
      </c>
      <c r="P9" s="251">
        <f t="shared" si="2"/>
        <v>-3.8795180722891565E-2</v>
      </c>
      <c r="Q9" s="254">
        <f t="shared" si="3"/>
        <v>-966</v>
      </c>
      <c r="R9" s="255">
        <f t="shared" si="5"/>
        <v>-7.0704717530576611E-2</v>
      </c>
      <c r="S9" s="254">
        <f t="shared" si="6"/>
        <v>-1821</v>
      </c>
      <c r="T9" s="253">
        <f t="shared" si="10"/>
        <v>0.76605959734980633</v>
      </c>
      <c r="V9" s="27"/>
      <c r="W9" s="77"/>
      <c r="AE9" s="1"/>
    </row>
    <row r="10" spans="1:31" s="4" customFormat="1" x14ac:dyDescent="0.25">
      <c r="B10" s="240" t="s">
        <v>184</v>
      </c>
      <c r="C10" s="256">
        <v>5028</v>
      </c>
      <c r="D10" s="256">
        <v>724</v>
      </c>
      <c r="E10" s="256">
        <v>2729</v>
      </c>
      <c r="F10" s="257">
        <f>IFERROR(E10/$E$6,"-")</f>
        <v>0.11738139274807519</v>
      </c>
      <c r="G10" s="256">
        <v>4271</v>
      </c>
      <c r="H10" s="245">
        <f>IFERROR(G10/E10-1,"-")</f>
        <v>0.56504213997801389</v>
      </c>
      <c r="I10" s="246">
        <f>IFERROR(G10-E10,"-")</f>
        <v>1542</v>
      </c>
      <c r="J10" s="257">
        <f>IFERROR(G10/$G$6,"-")</f>
        <v>0.12036071579540651</v>
      </c>
      <c r="K10" s="256">
        <v>5728</v>
      </c>
      <c r="L10" s="245">
        <f>IFERROR(K10/G10-1,"-")</f>
        <v>0.34113790681339262</v>
      </c>
      <c r="M10" s="246">
        <f>IFERROR(K10-G10,"-")</f>
        <v>1457</v>
      </c>
      <c r="N10" s="257">
        <f>IFERROR(K10/$K$6,"-")</f>
        <v>0.17529148942681397</v>
      </c>
      <c r="O10" s="256">
        <v>5769</v>
      </c>
      <c r="P10" s="245">
        <f>IFERROR(O10/K10-1,"-")</f>
        <v>7.1578212290501764E-3</v>
      </c>
      <c r="Q10" s="246">
        <f>IFERROR(O10-K10,"-")</f>
        <v>41</v>
      </c>
      <c r="R10" s="245">
        <f t="shared" si="5"/>
        <v>0.14737470167064437</v>
      </c>
      <c r="S10" s="246">
        <f t="shared" si="6"/>
        <v>741</v>
      </c>
      <c r="T10" s="257">
        <f>IFERROR(O10/$O$6,"-")</f>
        <v>0.18464936145696637</v>
      </c>
      <c r="V10" s="27"/>
      <c r="W10" s="77"/>
      <c r="AE10" s="1"/>
    </row>
    <row r="11" spans="1:31" s="4" customFormat="1" hidden="1" x14ac:dyDescent="0.25">
      <c r="B11" s="95" t="s">
        <v>53</v>
      </c>
      <c r="C11" s="247">
        <v>4764</v>
      </c>
      <c r="D11" s="247">
        <v>671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>
        <f t="shared" ref="R11:R12" si="12">O11/D11-1</f>
        <v>-1</v>
      </c>
      <c r="S11" s="254">
        <f t="shared" ref="S11:S12" si="13">O11-D11</f>
        <v>-671</v>
      </c>
      <c r="T11" s="253">
        <f t="shared" si="10"/>
        <v>0</v>
      </c>
      <c r="V11" s="27"/>
      <c r="W11" s="77"/>
      <c r="AE11" s="1"/>
    </row>
    <row r="12" spans="1:31" s="4" customFormat="1" hidden="1" x14ac:dyDescent="0.25">
      <c r="B12" s="95" t="s">
        <v>52</v>
      </c>
      <c r="C12" s="247">
        <v>264</v>
      </c>
      <c r="D12" s="247">
        <v>53</v>
      </c>
      <c r="E12" s="247">
        <v>0</v>
      </c>
      <c r="F12" s="253">
        <f t="shared" si="4"/>
        <v>0</v>
      </c>
      <c r="G12" s="247">
        <v>0</v>
      </c>
      <c r="H12" s="255" t="e">
        <f t="shared" si="11"/>
        <v>#DIV/0!</v>
      </c>
      <c r="I12" s="254">
        <f t="shared" si="7"/>
        <v>0</v>
      </c>
      <c r="J12" s="253">
        <f t="shared" si="8"/>
        <v>0</v>
      </c>
      <c r="K12" s="247">
        <v>0</v>
      </c>
      <c r="L12" s="251" t="e">
        <f t="shared" si="0"/>
        <v>#DIV/0!</v>
      </c>
      <c r="M12" s="254">
        <f t="shared" si="1"/>
        <v>0</v>
      </c>
      <c r="N12" s="253">
        <f t="shared" si="9"/>
        <v>0</v>
      </c>
      <c r="O12" s="247">
        <v>0</v>
      </c>
      <c r="P12" s="255" t="e">
        <f>O12/K12-1</f>
        <v>#DIV/0!</v>
      </c>
      <c r="Q12" s="254">
        <f t="shared" si="3"/>
        <v>0</v>
      </c>
      <c r="R12" s="255">
        <f t="shared" si="12"/>
        <v>-1</v>
      </c>
      <c r="S12" s="254">
        <f t="shared" si="13"/>
        <v>-53</v>
      </c>
      <c r="T12" s="253">
        <f t="shared" si="10"/>
        <v>0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173</v>
      </c>
    </row>
    <row r="14" spans="1:31" s="4" customFormat="1" x14ac:dyDescent="0.25">
      <c r="B14" s="123" t="s">
        <v>174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175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25.474 viajeros 
cuota: 81,5%</v>
      </c>
    </row>
    <row r="20" spans="27:27" x14ac:dyDescent="0.25">
      <c r="AA20" t="str">
        <f>CONCATENATE("Apartamentos: 
",FIXED(O10,0)," viajeros
cuota: ",FIXED(T10*100,1),"%")</f>
        <v>Apartamentos: 
5.769 viajeros
cuota: 18,5%</v>
      </c>
    </row>
    <row r="38" spans="2:31" s="4" customFormat="1" ht="15.75" hidden="1" customHeight="1" thickBot="1" x14ac:dyDescent="0.3">
      <c r="B38" s="265" t="s">
        <v>176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177</v>
      </c>
      <c r="O40" s="12">
        <v>2021</v>
      </c>
      <c r="P40" s="12" t="s">
        <v>177</v>
      </c>
      <c r="Q40" s="12" t="s">
        <v>178</v>
      </c>
      <c r="R40" s="12" t="s">
        <v>179</v>
      </c>
      <c r="S40" s="12" t="s">
        <v>180</v>
      </c>
      <c r="T40" s="85"/>
      <c r="AE40" s="1"/>
    </row>
    <row r="41" spans="2:31" s="4" customFormat="1" ht="18.75" hidden="1" x14ac:dyDescent="0.3">
      <c r="B41" s="219" t="s">
        <v>164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165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166</v>
      </c>
    </row>
    <row r="43" spans="2:31" ht="15.75" hidden="1" x14ac:dyDescent="0.25">
      <c r="B43" s="222" t="s">
        <v>91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167</v>
      </c>
    </row>
    <row r="44" spans="2:31" s="4" customFormat="1" hidden="1" x14ac:dyDescent="0.25">
      <c r="B44" s="225" t="s">
        <v>94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168</v>
      </c>
    </row>
    <row r="45" spans="2:31" s="4" customFormat="1" hidden="1" x14ac:dyDescent="0.25">
      <c r="B45" s="230" t="s">
        <v>169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170</v>
      </c>
    </row>
    <row r="46" spans="2:31" s="4" customFormat="1" hidden="1" x14ac:dyDescent="0.25">
      <c r="B46" s="230" t="s">
        <v>171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172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173</v>
      </c>
    </row>
    <row r="48" spans="2:31" s="4" customFormat="1" hidden="1" x14ac:dyDescent="0.25">
      <c r="B48" s="264" t="s">
        <v>174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46"/>
      <c r="AE48" s="1" t="s">
        <v>175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189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188</v>
      </c>
      <c r="C134" s="223">
        <v>109920</v>
      </c>
      <c r="D134" s="223">
        <v>49521</v>
      </c>
      <c r="E134" s="223">
        <v>120918</v>
      </c>
      <c r="F134" s="223">
        <v>120397</v>
      </c>
      <c r="G134" s="224">
        <f>F134/E134-1</f>
        <v>-4.3087050728592979E-3</v>
      </c>
      <c r="H134" s="223">
        <f>F134-E134</f>
        <v>-521</v>
      </c>
      <c r="I134" s="224">
        <f>F134/F$134</f>
        <v>1</v>
      </c>
      <c r="J134" s="223">
        <v>106138</v>
      </c>
      <c r="K134" s="224">
        <f>J134/J$134</f>
        <v>1</v>
      </c>
      <c r="L134" s="224">
        <f>J134/F134-1</f>
        <v>-0.11843318355108512</v>
      </c>
      <c r="M134" s="223">
        <f>J134-F134</f>
        <v>-14259</v>
      </c>
      <c r="N134" s="224">
        <f>J134/D134-1</f>
        <v>1.1432927444922356</v>
      </c>
      <c r="O134" s="223">
        <f>J134-D134</f>
        <v>56617</v>
      </c>
      <c r="Q134" s="27"/>
      <c r="R134" s="77"/>
      <c r="Z134" s="1" t="s">
        <v>166</v>
      </c>
      <c r="AE134"/>
    </row>
    <row r="135" spans="1:31" s="4" customFormat="1" x14ac:dyDescent="0.25">
      <c r="B135" s="240" t="s">
        <v>183</v>
      </c>
      <c r="C135" s="241">
        <v>98686</v>
      </c>
      <c r="D135" s="241">
        <v>46266</v>
      </c>
      <c r="E135" s="241">
        <v>110000</v>
      </c>
      <c r="F135" s="241">
        <v>105592</v>
      </c>
      <c r="G135" s="245">
        <f>IFERROR(F135/E135-1,"-")</f>
        <v>-4.007272727272726E-2</v>
      </c>
      <c r="H135" s="241">
        <f t="shared" ref="H135:H138" si="14">F135-E135</f>
        <v>-4408</v>
      </c>
      <c r="I135" s="243">
        <f>F135/F$134</f>
        <v>0.87703181972972744</v>
      </c>
      <c r="J135" s="241">
        <v>87910</v>
      </c>
      <c r="K135" s="242">
        <f t="shared" ref="K135:K138" si="15">J135/J$134</f>
        <v>0.82826132016808307</v>
      </c>
      <c r="L135" s="243">
        <f t="shared" ref="L135:L138" si="16">J135/F135-1</f>
        <v>-0.16745586786877797</v>
      </c>
      <c r="M135" s="244">
        <f t="shared" ref="M135:M138" si="17">J135-F135</f>
        <v>-17682</v>
      </c>
      <c r="N135" s="242">
        <f t="shared" ref="N135:N138" si="18">J135/D135-1</f>
        <v>0.90009942506376173</v>
      </c>
      <c r="O135" s="241">
        <f t="shared" ref="O135:O138" si="19">J135-D135</f>
        <v>41644</v>
      </c>
      <c r="Q135" s="27"/>
      <c r="R135" s="77"/>
      <c r="Z135" s="1" t="s">
        <v>168</v>
      </c>
    </row>
    <row r="136" spans="1:31" s="4" customFormat="1" x14ac:dyDescent="0.25">
      <c r="B136" s="95" t="s">
        <v>53</v>
      </c>
      <c r="C136" s="247">
        <v>9791</v>
      </c>
      <c r="D136" s="247">
        <v>1167</v>
      </c>
      <c r="E136" s="247">
        <v>4534</v>
      </c>
      <c r="F136" s="247">
        <v>6601</v>
      </c>
      <c r="G136" s="251">
        <f t="shared" ref="G136:G138" si="20">IFERROR(F136/E136-1,"-")</f>
        <v>0.45588883987648865</v>
      </c>
      <c r="H136" s="247">
        <f t="shared" si="14"/>
        <v>2067</v>
      </c>
      <c r="I136" s="255">
        <f t="shared" ref="I136:I138" si="21">F136/F$134</f>
        <v>5.4826947515303537E-2</v>
      </c>
      <c r="J136" s="247">
        <v>6222</v>
      </c>
      <c r="K136" s="253">
        <f t="shared" si="15"/>
        <v>5.8621794267839984E-2</v>
      </c>
      <c r="L136" s="255">
        <f t="shared" si="16"/>
        <v>-5.7415543099530342E-2</v>
      </c>
      <c r="M136" s="254">
        <f t="shared" si="17"/>
        <v>-379</v>
      </c>
      <c r="N136" s="253">
        <f t="shared" si="18"/>
        <v>4.3316195372750643</v>
      </c>
      <c r="O136" s="247">
        <f t="shared" si="19"/>
        <v>5055</v>
      </c>
      <c r="Q136" s="27"/>
      <c r="R136" s="77"/>
      <c r="Z136" s="1"/>
    </row>
    <row r="137" spans="1:31" s="4" customFormat="1" x14ac:dyDescent="0.25">
      <c r="B137" s="95" t="s">
        <v>52</v>
      </c>
      <c r="C137" s="247">
        <v>88895</v>
      </c>
      <c r="D137" s="247">
        <v>45099</v>
      </c>
      <c r="E137" s="247">
        <v>105466</v>
      </c>
      <c r="F137" s="247">
        <v>98991</v>
      </c>
      <c r="G137" s="249">
        <f t="shared" si="20"/>
        <v>-6.1394193389338714E-2</v>
      </c>
      <c r="H137" s="247">
        <f t="shared" si="14"/>
        <v>-6475</v>
      </c>
      <c r="I137" s="259">
        <f t="shared" si="21"/>
        <v>0.82220487221442395</v>
      </c>
      <c r="J137" s="247">
        <v>81688</v>
      </c>
      <c r="K137" s="253">
        <f t="shared" si="15"/>
        <v>0.76963952590024309</v>
      </c>
      <c r="L137" s="255">
        <f t="shared" si="16"/>
        <v>-0.17479366811124242</v>
      </c>
      <c r="M137" s="254">
        <f t="shared" si="17"/>
        <v>-17303</v>
      </c>
      <c r="N137" s="253">
        <f t="shared" si="18"/>
        <v>0.8113040200447903</v>
      </c>
      <c r="O137" s="247">
        <f t="shared" si="19"/>
        <v>36589</v>
      </c>
      <c r="Q137" s="27"/>
      <c r="R137" s="77"/>
      <c r="Z137" s="1"/>
    </row>
    <row r="138" spans="1:31" s="4" customFormat="1" x14ac:dyDescent="0.25">
      <c r="B138" s="240" t="s">
        <v>184</v>
      </c>
      <c r="C138" s="241">
        <v>11234</v>
      </c>
      <c r="D138" s="241">
        <v>3255</v>
      </c>
      <c r="E138" s="241">
        <v>10918</v>
      </c>
      <c r="F138" s="241">
        <v>14805</v>
      </c>
      <c r="G138" s="245">
        <f t="shared" si="20"/>
        <v>0.35601758563839536</v>
      </c>
      <c r="H138" s="241">
        <f t="shared" si="14"/>
        <v>3887</v>
      </c>
      <c r="I138" s="243">
        <f t="shared" si="21"/>
        <v>0.12296818027027251</v>
      </c>
      <c r="J138" s="241">
        <v>18228</v>
      </c>
      <c r="K138" s="242">
        <f t="shared" si="15"/>
        <v>0.17173867983191693</v>
      </c>
      <c r="L138" s="243">
        <f t="shared" si="16"/>
        <v>0.23120567375886525</v>
      </c>
      <c r="M138" s="244">
        <f t="shared" si="17"/>
        <v>3423</v>
      </c>
      <c r="N138" s="242">
        <f t="shared" si="18"/>
        <v>4.5999999999999996</v>
      </c>
      <c r="O138" s="241">
        <f t="shared" si="19"/>
        <v>14973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173</v>
      </c>
    </row>
    <row r="140" spans="1:31" s="4" customFormat="1" ht="32.25" customHeight="1" x14ac:dyDescent="0.25">
      <c r="B140" s="306" t="s">
        <v>187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175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30E69-B1E6-4206-A1E3-F602A2681160}">
  <sheetPr>
    <tabColor theme="4" tint="0.39997558519241921"/>
  </sheetPr>
  <dimension ref="A1:AE142"/>
  <sheetViews>
    <sheetView showGridLines="0" zoomScaleNormal="100" workbookViewId="0">
      <selection activeCell="A17" sqref="A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181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302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251</v>
      </c>
      <c r="D5" s="236" t="s">
        <v>252</v>
      </c>
      <c r="E5" s="236" t="s">
        <v>258</v>
      </c>
      <c r="F5" s="237" t="str">
        <f>CONCATENATE("%/s total Tenerife ",RIGHT(E5,4))</f>
        <v>%/s total Tenerife 2021</v>
      </c>
      <c r="G5" s="236" t="s">
        <v>253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316</v>
      </c>
      <c r="C6" s="238">
        <v>29292</v>
      </c>
      <c r="D6" s="238">
        <v>9378</v>
      </c>
      <c r="E6" s="238">
        <v>44610</v>
      </c>
      <c r="F6" s="239">
        <f>E6/$E$6</f>
        <v>1</v>
      </c>
      <c r="G6" s="238">
        <v>30408</v>
      </c>
      <c r="H6" s="239">
        <f>G6/E6-1</f>
        <v>-0.3183591123066577</v>
      </c>
      <c r="I6" s="238">
        <f>G6-E6</f>
        <v>-14202</v>
      </c>
      <c r="J6" s="239">
        <f>G6/$G$6</f>
        <v>1</v>
      </c>
      <c r="K6" s="238">
        <v>24427</v>
      </c>
      <c r="L6" s="239">
        <f t="shared" ref="L6:L12" si="0">K6/G6-1</f>
        <v>-0.19669166008945016</v>
      </c>
      <c r="M6" s="238">
        <f t="shared" ref="M6:M12" si="1">K6-G6</f>
        <v>-5981</v>
      </c>
      <c r="N6" s="239">
        <f>K6/$K$6</f>
        <v>1</v>
      </c>
      <c r="O6" s="238">
        <v>18567</v>
      </c>
      <c r="P6" s="239">
        <f t="shared" ref="P6:P11" si="2">O6/K6-1</f>
        <v>-0.23989847300118716</v>
      </c>
      <c r="Q6" s="238">
        <f t="shared" ref="Q6:Q12" si="3">O6-K6</f>
        <v>-5860</v>
      </c>
      <c r="R6" s="239">
        <f>O6/C6-1</f>
        <v>-0.36614092585006142</v>
      </c>
      <c r="S6" s="238">
        <f>O6-C6</f>
        <v>-10725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40" t="s">
        <v>183</v>
      </c>
      <c r="C7" s="241">
        <v>22834</v>
      </c>
      <c r="D7" s="241">
        <v>6472</v>
      </c>
      <c r="E7" s="241">
        <v>31211</v>
      </c>
      <c r="F7" s="242">
        <f t="shared" ref="F7:F12" si="4">E7/$E$6</f>
        <v>0.69964133602331313</v>
      </c>
      <c r="G7" s="241">
        <v>24274</v>
      </c>
      <c r="H7" s="243">
        <f>G7/E7-1</f>
        <v>-0.22226138220499181</v>
      </c>
      <c r="I7" s="244">
        <f>G7-E7</f>
        <v>-6937</v>
      </c>
      <c r="J7" s="242">
        <f>G7/$G$6</f>
        <v>0.79827676927124436</v>
      </c>
      <c r="K7" s="241">
        <v>17934</v>
      </c>
      <c r="L7" s="245">
        <f t="shared" si="0"/>
        <v>-0.26118480678915712</v>
      </c>
      <c r="M7" s="246">
        <f t="shared" si="1"/>
        <v>-6340</v>
      </c>
      <c r="N7" s="242">
        <f>K7/$K$6</f>
        <v>0.73418757931796785</v>
      </c>
      <c r="O7" s="241">
        <v>12486</v>
      </c>
      <c r="P7" s="243">
        <f t="shared" si="2"/>
        <v>-0.30378052860488458</v>
      </c>
      <c r="Q7" s="244">
        <f t="shared" si="3"/>
        <v>-5448</v>
      </c>
      <c r="R7" s="243">
        <f t="shared" ref="R7:R10" si="5">O7/C7-1</f>
        <v>-0.45318384864675487</v>
      </c>
      <c r="S7" s="244">
        <f t="shared" ref="S7:S10" si="6">O7-C7</f>
        <v>-10348</v>
      </c>
      <c r="T7" s="242">
        <f>O7/$O$6</f>
        <v>0.67248343835837776</v>
      </c>
      <c r="V7" s="27"/>
      <c r="W7" s="77"/>
      <c r="AE7" s="1" t="s">
        <v>168</v>
      </c>
    </row>
    <row r="8" spans="1:31" s="4" customFormat="1" x14ac:dyDescent="0.25">
      <c r="B8" s="95" t="s">
        <v>53</v>
      </c>
      <c r="C8" s="247">
        <v>3630</v>
      </c>
      <c r="D8" s="247">
        <v>1004</v>
      </c>
      <c r="E8" s="247">
        <v>160</v>
      </c>
      <c r="F8" s="248">
        <f t="shared" si="4"/>
        <v>3.5866397668684151E-3</v>
      </c>
      <c r="G8" s="247">
        <v>2670</v>
      </c>
      <c r="H8" s="249">
        <f>IFERROR(G8/E8-1,"-")</f>
        <v>15.6875</v>
      </c>
      <c r="I8" s="250">
        <f t="shared" ref="I8:I12" si="7">G8-E8</f>
        <v>2510</v>
      </c>
      <c r="J8" s="248">
        <f t="shared" ref="J8:J12" si="8">G8/$G$6</f>
        <v>8.7805840568271509E-2</v>
      </c>
      <c r="K8" s="247">
        <v>2178</v>
      </c>
      <c r="L8" s="251">
        <f>IFERROR(K8/G8-1,"-")</f>
        <v>-0.18426966292134828</v>
      </c>
      <c r="M8" s="252">
        <f>IF(G8=0,"nd",K8-G8)</f>
        <v>-492</v>
      </c>
      <c r="N8" s="253">
        <f t="shared" ref="N8:N12" si="9">K8/$K$6</f>
        <v>8.9163630408973682E-2</v>
      </c>
      <c r="O8" s="247">
        <v>626</v>
      </c>
      <c r="P8" s="251">
        <f>IFERROR(O8/K8-1,"-")</f>
        <v>-0.71258034894398525</v>
      </c>
      <c r="Q8" s="254">
        <f t="shared" si="3"/>
        <v>-1552</v>
      </c>
      <c r="R8" s="251">
        <f>IFERROR(O8/C8-1,"-")</f>
        <v>-0.82754820936639117</v>
      </c>
      <c r="S8" s="254">
        <f t="shared" si="6"/>
        <v>-3004</v>
      </c>
      <c r="T8" s="253">
        <f t="shared" ref="T8:T12" si="10">O8/$O$6</f>
        <v>3.3715732213066195E-2</v>
      </c>
      <c r="V8" s="27"/>
      <c r="W8" s="77"/>
      <c r="AE8" s="1"/>
    </row>
    <row r="9" spans="1:31" s="4" customFormat="1" x14ac:dyDescent="0.25">
      <c r="B9" s="95" t="s">
        <v>52</v>
      </c>
      <c r="C9" s="247">
        <v>19204</v>
      </c>
      <c r="D9" s="247">
        <v>5468</v>
      </c>
      <c r="E9" s="247">
        <v>31051</v>
      </c>
      <c r="F9" s="253">
        <f t="shared" si="4"/>
        <v>0.69605469625644478</v>
      </c>
      <c r="G9" s="247">
        <v>21604</v>
      </c>
      <c r="H9" s="249">
        <f>IFERROR(G9/E9-1,"-")</f>
        <v>-0.3042414092943867</v>
      </c>
      <c r="I9" s="254">
        <f t="shared" si="7"/>
        <v>-9447</v>
      </c>
      <c r="J9" s="253">
        <f t="shared" si="8"/>
        <v>0.7104709287029729</v>
      </c>
      <c r="K9" s="247">
        <v>15756</v>
      </c>
      <c r="L9" s="251">
        <f>IFERROR(K9/G9-1,"-")</f>
        <v>-0.27069061284947227</v>
      </c>
      <c r="M9" s="252">
        <f>IF(G9=0,"nd",K9-G9)</f>
        <v>-5848</v>
      </c>
      <c r="N9" s="253">
        <f t="shared" si="9"/>
        <v>0.64502394890899417</v>
      </c>
      <c r="O9" s="247">
        <v>11860</v>
      </c>
      <c r="P9" s="251">
        <f t="shared" si="2"/>
        <v>-0.24727088093424732</v>
      </c>
      <c r="Q9" s="254">
        <f t="shared" si="3"/>
        <v>-3896</v>
      </c>
      <c r="R9" s="255">
        <f t="shared" si="5"/>
        <v>-0.38242032909810453</v>
      </c>
      <c r="S9" s="254">
        <f t="shared" si="6"/>
        <v>-7344</v>
      </c>
      <c r="T9" s="253">
        <f t="shared" si="10"/>
        <v>0.63876770614531153</v>
      </c>
      <c r="V9" s="27"/>
      <c r="W9" s="77"/>
      <c r="AE9" s="1"/>
    </row>
    <row r="10" spans="1:31" s="4" customFormat="1" x14ac:dyDescent="0.25">
      <c r="B10" s="240" t="s">
        <v>184</v>
      </c>
      <c r="C10" s="256">
        <v>6458</v>
      </c>
      <c r="D10" s="256">
        <v>2906</v>
      </c>
      <c r="E10" s="256">
        <v>13399</v>
      </c>
      <c r="F10" s="257">
        <f>IFERROR(E10/$E$6,"-")</f>
        <v>0.30035866397668687</v>
      </c>
      <c r="G10" s="256">
        <v>6134</v>
      </c>
      <c r="H10" s="245">
        <f>IFERROR(G10/E10-1,"-")</f>
        <v>-0.54220464213747288</v>
      </c>
      <c r="I10" s="246">
        <f>IFERROR(G10-E10,"-")</f>
        <v>-7265</v>
      </c>
      <c r="J10" s="257">
        <f>IFERROR(G10/$G$6,"-")</f>
        <v>0.20172323072875559</v>
      </c>
      <c r="K10" s="256">
        <v>6493</v>
      </c>
      <c r="L10" s="245">
        <f>IFERROR(K10/G10-1,"-")</f>
        <v>5.8526247147049126E-2</v>
      </c>
      <c r="M10" s="246">
        <f>IFERROR(K10-G10,"-")</f>
        <v>359</v>
      </c>
      <c r="N10" s="257">
        <f>IFERROR(K10/$K$6,"-")</f>
        <v>0.2658124206820322</v>
      </c>
      <c r="O10" s="256">
        <v>6081</v>
      </c>
      <c r="P10" s="245">
        <f>IFERROR(O10/K10-1,"-")</f>
        <v>-6.3452949330047748E-2</v>
      </c>
      <c r="Q10" s="246">
        <f>IFERROR(O10-K10,"-")</f>
        <v>-412</v>
      </c>
      <c r="R10" s="245">
        <f t="shared" si="5"/>
        <v>-5.8377206565500162E-2</v>
      </c>
      <c r="S10" s="246">
        <f t="shared" si="6"/>
        <v>-377</v>
      </c>
      <c r="T10" s="257">
        <f>IFERROR(O10/$O$6,"-")</f>
        <v>0.32751656164162224</v>
      </c>
      <c r="V10" s="27"/>
      <c r="W10" s="77"/>
      <c r="AE10" s="1"/>
    </row>
    <row r="11" spans="1:31" s="4" customFormat="1" hidden="1" x14ac:dyDescent="0.25">
      <c r="B11" s="95" t="s">
        <v>53</v>
      </c>
      <c r="C11" s="247">
        <v>6021</v>
      </c>
      <c r="D11" s="247">
        <v>2832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>
        <f t="shared" ref="R11:R12" si="12">O11/D11-1</f>
        <v>-1</v>
      </c>
      <c r="S11" s="254">
        <f t="shared" ref="S11:S12" si="13">O11-D11</f>
        <v>-2832</v>
      </c>
      <c r="T11" s="253">
        <f t="shared" si="10"/>
        <v>0</v>
      </c>
      <c r="V11" s="27"/>
      <c r="W11" s="77"/>
      <c r="AE11" s="1"/>
    </row>
    <row r="12" spans="1:31" s="4" customFormat="1" hidden="1" x14ac:dyDescent="0.25">
      <c r="B12" s="95" t="s">
        <v>52</v>
      </c>
      <c r="C12" s="247">
        <v>437</v>
      </c>
      <c r="D12" s="247">
        <v>74</v>
      </c>
      <c r="E12" s="247">
        <v>0</v>
      </c>
      <c r="F12" s="253">
        <f t="shared" si="4"/>
        <v>0</v>
      </c>
      <c r="G12" s="247">
        <v>0</v>
      </c>
      <c r="H12" s="255" t="e">
        <f t="shared" si="11"/>
        <v>#DIV/0!</v>
      </c>
      <c r="I12" s="254">
        <f t="shared" si="7"/>
        <v>0</v>
      </c>
      <c r="J12" s="253">
        <f t="shared" si="8"/>
        <v>0</v>
      </c>
      <c r="K12" s="247">
        <v>0</v>
      </c>
      <c r="L12" s="251" t="e">
        <f t="shared" si="0"/>
        <v>#DIV/0!</v>
      </c>
      <c r="M12" s="254">
        <f t="shared" si="1"/>
        <v>0</v>
      </c>
      <c r="N12" s="253">
        <f t="shared" si="9"/>
        <v>0</v>
      </c>
      <c r="O12" s="247">
        <v>0</v>
      </c>
      <c r="P12" s="255" t="e">
        <f>O12/K12-1</f>
        <v>#DIV/0!</v>
      </c>
      <c r="Q12" s="254">
        <f t="shared" si="3"/>
        <v>0</v>
      </c>
      <c r="R12" s="255">
        <f t="shared" si="12"/>
        <v>-1</v>
      </c>
      <c r="S12" s="254">
        <f t="shared" si="13"/>
        <v>-74</v>
      </c>
      <c r="T12" s="253">
        <f t="shared" si="10"/>
        <v>0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173</v>
      </c>
    </row>
    <row r="14" spans="1:31" s="4" customFormat="1" x14ac:dyDescent="0.25">
      <c r="B14" s="123" t="s">
        <v>174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175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12.486 viajeros 
cuota: 67,2%</v>
      </c>
    </row>
    <row r="20" spans="27:27" x14ac:dyDescent="0.25">
      <c r="AA20" t="str">
        <f>CONCATENATE("Apartamentos: 
",FIXED(O10,0)," viajeros
cuota: ",FIXED(T10*100,1),"%")</f>
        <v>Apartamentos: 
6.081 viajeros
cuota: 32,8%</v>
      </c>
    </row>
    <row r="38" spans="2:31" s="4" customFormat="1" ht="15.75" hidden="1" customHeight="1" thickBot="1" x14ac:dyDescent="0.3">
      <c r="B38" s="265" t="s">
        <v>176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177</v>
      </c>
      <c r="O40" s="12">
        <v>2021</v>
      </c>
      <c r="P40" s="12" t="s">
        <v>177</v>
      </c>
      <c r="Q40" s="12" t="s">
        <v>178</v>
      </c>
      <c r="R40" s="12" t="s">
        <v>179</v>
      </c>
      <c r="S40" s="12" t="s">
        <v>180</v>
      </c>
      <c r="T40" s="85"/>
      <c r="AE40" s="1"/>
    </row>
    <row r="41" spans="2:31" s="4" customFormat="1" ht="18.75" hidden="1" x14ac:dyDescent="0.3">
      <c r="B41" s="219" t="s">
        <v>164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165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166</v>
      </c>
    </row>
    <row r="43" spans="2:31" ht="15.75" hidden="1" x14ac:dyDescent="0.25">
      <c r="B43" s="222" t="s">
        <v>91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167</v>
      </c>
    </row>
    <row r="44" spans="2:31" s="4" customFormat="1" hidden="1" x14ac:dyDescent="0.25">
      <c r="B44" s="225" t="s">
        <v>94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168</v>
      </c>
    </row>
    <row r="45" spans="2:31" s="4" customFormat="1" hidden="1" x14ac:dyDescent="0.25">
      <c r="B45" s="230" t="s">
        <v>169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170</v>
      </c>
    </row>
    <row r="46" spans="2:31" s="4" customFormat="1" hidden="1" x14ac:dyDescent="0.25">
      <c r="B46" s="230" t="s">
        <v>171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172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173</v>
      </c>
    </row>
    <row r="48" spans="2:31" s="4" customFormat="1" hidden="1" x14ac:dyDescent="0.25">
      <c r="B48" s="264" t="s">
        <v>174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46"/>
      <c r="AE48" s="1" t="s">
        <v>175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190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316</v>
      </c>
      <c r="C134" s="223">
        <v>113067</v>
      </c>
      <c r="D134" s="223">
        <v>68476</v>
      </c>
      <c r="E134" s="223">
        <v>126666</v>
      </c>
      <c r="F134" s="223">
        <v>86811</v>
      </c>
      <c r="G134" s="224">
        <f>F134/E134-1</f>
        <v>-0.31464639287575202</v>
      </c>
      <c r="H134" s="223">
        <f>F134-E134</f>
        <v>-39855</v>
      </c>
      <c r="I134" s="224">
        <f>F134/F$134</f>
        <v>1</v>
      </c>
      <c r="J134" s="223">
        <v>75374</v>
      </c>
      <c r="K134" s="224">
        <f>J134/J$134</f>
        <v>1</v>
      </c>
      <c r="L134" s="224">
        <f>J134/F134-1</f>
        <v>-0.13174597689232936</v>
      </c>
      <c r="M134" s="223">
        <f>J134-F134</f>
        <v>-11437</v>
      </c>
      <c r="N134" s="224">
        <f>J134/D134-1</f>
        <v>0.10073602430048489</v>
      </c>
      <c r="O134" s="223">
        <f>J134-D134</f>
        <v>6898</v>
      </c>
      <c r="Q134" s="27"/>
      <c r="R134" s="77"/>
      <c r="Z134" s="1" t="s">
        <v>166</v>
      </c>
      <c r="AE134"/>
    </row>
    <row r="135" spans="1:31" s="4" customFormat="1" x14ac:dyDescent="0.25">
      <c r="B135" s="240" t="s">
        <v>183</v>
      </c>
      <c r="C135" s="241">
        <v>84229</v>
      </c>
      <c r="D135" s="241">
        <v>46830</v>
      </c>
      <c r="E135" s="241">
        <v>97227</v>
      </c>
      <c r="F135" s="241">
        <v>68469</v>
      </c>
      <c r="G135" s="245">
        <f>IFERROR(F135/E135-1,"-")</f>
        <v>-0.29578203585423801</v>
      </c>
      <c r="H135" s="241">
        <f t="shared" ref="H135:H138" si="14">F135-E135</f>
        <v>-28758</v>
      </c>
      <c r="I135" s="243">
        <f>F135/F$134</f>
        <v>0.78871341189480593</v>
      </c>
      <c r="J135" s="241">
        <v>54932</v>
      </c>
      <c r="K135" s="242">
        <f t="shared" ref="K135:K138" si="15">J135/J$134</f>
        <v>0.72879242179000714</v>
      </c>
      <c r="L135" s="243">
        <f t="shared" ref="L135:L138" si="16">J135/F135-1</f>
        <v>-0.1977099125151528</v>
      </c>
      <c r="M135" s="244">
        <f t="shared" ref="M135:M138" si="17">J135-F135</f>
        <v>-13537</v>
      </c>
      <c r="N135" s="242">
        <f t="shared" ref="N135:N138" si="18">J135/D135-1</f>
        <v>0.17300875507153535</v>
      </c>
      <c r="O135" s="241">
        <f t="shared" ref="O135:O138" si="19">J135-D135</f>
        <v>8102</v>
      </c>
      <c r="Q135" s="27"/>
      <c r="R135" s="77"/>
      <c r="Z135" s="1" t="s">
        <v>168</v>
      </c>
    </row>
    <row r="136" spans="1:31" s="4" customFormat="1" x14ac:dyDescent="0.25">
      <c r="B136" s="95" t="s">
        <v>53</v>
      </c>
      <c r="C136" s="247">
        <v>9760</v>
      </c>
      <c r="D136" s="247">
        <v>1786</v>
      </c>
      <c r="E136" s="247">
        <v>4418</v>
      </c>
      <c r="F136" s="247">
        <v>6088</v>
      </c>
      <c r="G136" s="251">
        <f t="shared" ref="G136:G138" si="20">IFERROR(F136/E136-1,"-")</f>
        <v>0.37799909461294701</v>
      </c>
      <c r="H136" s="247">
        <f t="shared" si="14"/>
        <v>1670</v>
      </c>
      <c r="I136" s="255">
        <f t="shared" ref="I136:I138" si="21">F136/F$134</f>
        <v>7.0129361486447564E-2</v>
      </c>
      <c r="J136" s="247">
        <v>5359</v>
      </c>
      <c r="K136" s="253">
        <f t="shared" si="15"/>
        <v>7.1098787380263748E-2</v>
      </c>
      <c r="L136" s="255">
        <f t="shared" si="16"/>
        <v>-0.11974375821287775</v>
      </c>
      <c r="M136" s="254">
        <f t="shared" si="17"/>
        <v>-729</v>
      </c>
      <c r="N136" s="253">
        <f t="shared" si="18"/>
        <v>2.0005599104143337</v>
      </c>
      <c r="O136" s="247">
        <f t="shared" si="19"/>
        <v>3573</v>
      </c>
      <c r="Q136" s="27"/>
      <c r="R136" s="77"/>
      <c r="Z136" s="1"/>
    </row>
    <row r="137" spans="1:31" s="4" customFormat="1" x14ac:dyDescent="0.25">
      <c r="B137" s="95" t="s">
        <v>52</v>
      </c>
      <c r="C137" s="247">
        <v>74469</v>
      </c>
      <c r="D137" s="247">
        <v>45044</v>
      </c>
      <c r="E137" s="247">
        <v>92809</v>
      </c>
      <c r="F137" s="247">
        <v>62381</v>
      </c>
      <c r="G137" s="249">
        <f t="shared" si="20"/>
        <v>-0.32785613464211449</v>
      </c>
      <c r="H137" s="247">
        <f t="shared" si="14"/>
        <v>-30428</v>
      </c>
      <c r="I137" s="259">
        <f t="shared" si="21"/>
        <v>0.71858405040835838</v>
      </c>
      <c r="J137" s="247">
        <v>49573</v>
      </c>
      <c r="K137" s="253">
        <f t="shared" si="15"/>
        <v>0.65769363440974338</v>
      </c>
      <c r="L137" s="255">
        <f t="shared" si="16"/>
        <v>-0.20531892723746015</v>
      </c>
      <c r="M137" s="254">
        <f t="shared" si="17"/>
        <v>-12808</v>
      </c>
      <c r="N137" s="253">
        <f t="shared" si="18"/>
        <v>0.1005461326702779</v>
      </c>
      <c r="O137" s="247">
        <f t="shared" si="19"/>
        <v>4529</v>
      </c>
      <c r="Q137" s="27"/>
      <c r="R137" s="77"/>
      <c r="Z137" s="1"/>
    </row>
    <row r="138" spans="1:31" s="4" customFormat="1" x14ac:dyDescent="0.25">
      <c r="B138" s="240" t="s">
        <v>184</v>
      </c>
      <c r="C138" s="241">
        <v>28838</v>
      </c>
      <c r="D138" s="241">
        <v>21646</v>
      </c>
      <c r="E138" s="241">
        <v>29439</v>
      </c>
      <c r="F138" s="241">
        <v>18342</v>
      </c>
      <c r="G138" s="245">
        <f t="shared" si="20"/>
        <v>-0.37694894527667377</v>
      </c>
      <c r="H138" s="241">
        <f t="shared" si="14"/>
        <v>-11097</v>
      </c>
      <c r="I138" s="243">
        <f t="shared" si="21"/>
        <v>0.21128658810519405</v>
      </c>
      <c r="J138" s="241">
        <v>20442</v>
      </c>
      <c r="K138" s="242">
        <f t="shared" si="15"/>
        <v>0.27120757820999286</v>
      </c>
      <c r="L138" s="243">
        <f t="shared" si="16"/>
        <v>0.11449133137062484</v>
      </c>
      <c r="M138" s="244">
        <f t="shared" si="17"/>
        <v>2100</v>
      </c>
      <c r="N138" s="242">
        <f t="shared" si="18"/>
        <v>-5.562228587267859E-2</v>
      </c>
      <c r="O138" s="241">
        <f t="shared" si="19"/>
        <v>-1204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173</v>
      </c>
    </row>
    <row r="140" spans="1:31" s="4" customFormat="1" ht="32.25" customHeight="1" x14ac:dyDescent="0.25">
      <c r="B140" s="306" t="s">
        <v>187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175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E04D8-5FBF-4869-AB36-DA4741E57AE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23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251</v>
      </c>
      <c r="D5" s="236" t="s">
        <v>252</v>
      </c>
      <c r="E5" s="236" t="s">
        <v>258</v>
      </c>
      <c r="F5" s="237" t="str">
        <f>CONCATENATE("%/s total Tenerife ",RIGHT(E5,4))</f>
        <v>%/s total Tenerife 2021</v>
      </c>
      <c r="G5" s="236" t="s">
        <v>253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192</v>
      </c>
      <c r="C6" s="238">
        <v>354708</v>
      </c>
      <c r="D6" s="238">
        <v>140877</v>
      </c>
      <c r="E6" s="238">
        <v>194447</v>
      </c>
      <c r="F6" s="239">
        <f>E6/$E$6</f>
        <v>1</v>
      </c>
      <c r="G6" s="238">
        <v>345836</v>
      </c>
      <c r="H6" s="239">
        <f>G6/E6-1</f>
        <v>0.77856176747391315</v>
      </c>
      <c r="I6" s="238">
        <f>G6-E6</f>
        <v>151389</v>
      </c>
      <c r="J6" s="239">
        <f>G6/$G$6</f>
        <v>1</v>
      </c>
      <c r="K6" s="238">
        <v>368879</v>
      </c>
      <c r="L6" s="239">
        <f>K6/G6-1</f>
        <v>6.6629847673463694E-2</v>
      </c>
      <c r="M6" s="238">
        <f>K6-G6</f>
        <v>23043</v>
      </c>
      <c r="N6" s="239">
        <f>K6/$K$6</f>
        <v>1</v>
      </c>
      <c r="O6" s="238">
        <v>368338</v>
      </c>
      <c r="P6" s="239">
        <f>O6/K6-1</f>
        <v>-1.4666055806917822E-3</v>
      </c>
      <c r="Q6" s="238">
        <f>O6-K6</f>
        <v>-541</v>
      </c>
      <c r="R6" s="239">
        <f>IFERROR(O6/C6-1,"-")</f>
        <v>3.8425972912931261E-2</v>
      </c>
      <c r="S6" s="238">
        <f>O6-C6</f>
        <v>13630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30" t="s">
        <v>36</v>
      </c>
      <c r="C7" s="247">
        <v>63407</v>
      </c>
      <c r="D7" s="247">
        <v>20277</v>
      </c>
      <c r="E7" s="247">
        <v>67859</v>
      </c>
      <c r="F7" s="253">
        <f t="shared" ref="F7:F16" si="0">E7/$E$6</f>
        <v>0.34898455620297564</v>
      </c>
      <c r="G7" s="247">
        <v>65893</v>
      </c>
      <c r="H7" s="255">
        <f>G7/E7-1</f>
        <v>-2.8971838665468153E-2</v>
      </c>
      <c r="I7" s="254">
        <f>G7-E7</f>
        <v>-1966</v>
      </c>
      <c r="J7" s="253">
        <f>G7/$G$6</f>
        <v>0.19053250673729744</v>
      </c>
      <c r="K7" s="247">
        <v>57104</v>
      </c>
      <c r="L7" s="255">
        <f>K7/G7-1</f>
        <v>-0.13338290865494062</v>
      </c>
      <c r="M7" s="254">
        <f>K7-G7</f>
        <v>-8789</v>
      </c>
      <c r="N7" s="253">
        <f>K7/$K$6</f>
        <v>0.15480414987028265</v>
      </c>
      <c r="O7" s="247">
        <v>49810</v>
      </c>
      <c r="P7" s="255">
        <f>O7/K7-1</f>
        <v>-0.12773185766321093</v>
      </c>
      <c r="Q7" s="254">
        <f>O7-K7</f>
        <v>-7294</v>
      </c>
      <c r="R7" s="255">
        <f t="shared" ref="R7:R16" si="1">IFERROR(O7/C7-1,"-")</f>
        <v>-0.21444004605169775</v>
      </c>
      <c r="S7" s="254">
        <f t="shared" ref="S7:S16" si="2">O7-C7</f>
        <v>-13597</v>
      </c>
      <c r="T7" s="253">
        <f>O7/$O$6</f>
        <v>0.13522905592146345</v>
      </c>
      <c r="V7" s="27"/>
      <c r="W7" s="77"/>
      <c r="AE7" s="1" t="s">
        <v>168</v>
      </c>
    </row>
    <row r="8" spans="1:31" s="4" customFormat="1" x14ac:dyDescent="0.25">
      <c r="B8" s="230" t="s">
        <v>37</v>
      </c>
      <c r="C8" s="247">
        <v>41775</v>
      </c>
      <c r="D8" s="247">
        <v>13953</v>
      </c>
      <c r="E8" s="247">
        <v>20214</v>
      </c>
      <c r="F8" s="253">
        <f t="shared" si="0"/>
        <v>0.1039563480022834</v>
      </c>
      <c r="G8" s="247">
        <v>39365</v>
      </c>
      <c r="H8" s="255">
        <f t="shared" ref="H8:H16" si="3">G8/E8-1</f>
        <v>0.94741268427822312</v>
      </c>
      <c r="I8" s="254">
        <f t="shared" ref="I8:I16" si="4">G8-E8</f>
        <v>19151</v>
      </c>
      <c r="J8" s="253">
        <f t="shared" ref="J8:J16" si="5">G8/$G$6</f>
        <v>0.11382562833250442</v>
      </c>
      <c r="K8" s="247">
        <v>36909</v>
      </c>
      <c r="L8" s="255">
        <f t="shared" ref="L8:L16" si="6">K8/G8-1</f>
        <v>-6.2390448367839468E-2</v>
      </c>
      <c r="M8" s="254">
        <f t="shared" ref="M8:M16" si="7">K8-G8</f>
        <v>-2456</v>
      </c>
      <c r="N8" s="253">
        <f t="shared" ref="N8:N16" si="8">K8/$K$6</f>
        <v>0.10005720032856302</v>
      </c>
      <c r="O8" s="247">
        <v>35905</v>
      </c>
      <c r="P8" s="255">
        <f t="shared" ref="P8:P16" si="9">O8/K8-1</f>
        <v>-2.7202037443441962E-2</v>
      </c>
      <c r="Q8" s="254">
        <f t="shared" ref="Q8:Q16" si="10">O8-K8</f>
        <v>-1004</v>
      </c>
      <c r="R8" s="255">
        <f t="shared" si="1"/>
        <v>-0.14051466187911432</v>
      </c>
      <c r="S8" s="254">
        <f t="shared" si="2"/>
        <v>-5870</v>
      </c>
      <c r="T8" s="253">
        <f t="shared" ref="T8:T16" si="11">O8/$O$6</f>
        <v>9.7478402988559421E-2</v>
      </c>
      <c r="V8" s="27"/>
      <c r="W8" s="77"/>
      <c r="AE8" s="1"/>
    </row>
    <row r="9" spans="1:31" s="4" customFormat="1" x14ac:dyDescent="0.25">
      <c r="B9" s="230" t="s">
        <v>38</v>
      </c>
      <c r="C9" s="247">
        <v>4131</v>
      </c>
      <c r="D9" s="247">
        <v>1123</v>
      </c>
      <c r="E9" s="247">
        <v>787</v>
      </c>
      <c r="F9" s="248">
        <f t="shared" si="0"/>
        <v>4.0473753773521831E-3</v>
      </c>
      <c r="G9" s="247">
        <v>1482</v>
      </c>
      <c r="H9" s="259">
        <f t="shared" si="3"/>
        <v>0.88310038119440915</v>
      </c>
      <c r="I9" s="250">
        <f t="shared" si="4"/>
        <v>695</v>
      </c>
      <c r="J9" s="248">
        <f t="shared" si="5"/>
        <v>4.2852681617876684E-3</v>
      </c>
      <c r="K9" s="247">
        <v>10615</v>
      </c>
      <c r="L9" s="255">
        <f t="shared" si="6"/>
        <v>6.162618083670715</v>
      </c>
      <c r="M9" s="254">
        <f t="shared" si="7"/>
        <v>9133</v>
      </c>
      <c r="N9" s="253">
        <f t="shared" si="8"/>
        <v>2.8776373824479031E-2</v>
      </c>
      <c r="O9" s="247">
        <v>5673</v>
      </c>
      <c r="P9" s="255">
        <f t="shared" si="9"/>
        <v>-0.46556759302873296</v>
      </c>
      <c r="Q9" s="254">
        <f t="shared" si="10"/>
        <v>-4942</v>
      </c>
      <c r="R9" s="255">
        <f t="shared" si="1"/>
        <v>0.37327523602033397</v>
      </c>
      <c r="S9" s="254">
        <f t="shared" si="2"/>
        <v>1542</v>
      </c>
      <c r="T9" s="253">
        <f t="shared" si="11"/>
        <v>1.5401614821169687E-2</v>
      </c>
      <c r="V9" s="27"/>
      <c r="W9" s="77"/>
      <c r="AE9" s="1"/>
    </row>
    <row r="10" spans="1:31" s="4" customFormat="1" x14ac:dyDescent="0.25">
      <c r="B10" s="230" t="s">
        <v>40</v>
      </c>
      <c r="C10" s="247">
        <v>125875</v>
      </c>
      <c r="D10" s="247">
        <v>47060</v>
      </c>
      <c r="E10" s="247">
        <v>23087</v>
      </c>
      <c r="F10" s="253">
        <f t="shared" si="0"/>
        <v>0.11873158238491723</v>
      </c>
      <c r="G10" s="247">
        <v>115113</v>
      </c>
      <c r="H10" s="255">
        <f t="shared" si="3"/>
        <v>3.9860527569627928</v>
      </c>
      <c r="I10" s="254">
        <f t="shared" si="4"/>
        <v>92026</v>
      </c>
      <c r="J10" s="253">
        <f t="shared" si="5"/>
        <v>0.33285430088249923</v>
      </c>
      <c r="K10" s="247">
        <v>123715</v>
      </c>
      <c r="L10" s="255">
        <f t="shared" si="6"/>
        <v>7.4726573019554765E-2</v>
      </c>
      <c r="M10" s="254">
        <f t="shared" si="7"/>
        <v>8602</v>
      </c>
      <c r="N10" s="253">
        <f t="shared" si="8"/>
        <v>0.33538097858647414</v>
      </c>
      <c r="O10" s="247">
        <v>132182</v>
      </c>
      <c r="P10" s="255">
        <f t="shared" si="9"/>
        <v>6.8439558663056177E-2</v>
      </c>
      <c r="Q10" s="254">
        <f t="shared" si="10"/>
        <v>8467</v>
      </c>
      <c r="R10" s="255">
        <f t="shared" si="1"/>
        <v>5.0105263157894653E-2</v>
      </c>
      <c r="S10" s="254">
        <f t="shared" si="2"/>
        <v>6307</v>
      </c>
      <c r="T10" s="253">
        <f>O10/$O$6</f>
        <v>0.35886061172075651</v>
      </c>
      <c r="V10" s="27"/>
      <c r="W10" s="77"/>
      <c r="AE10" s="1"/>
    </row>
    <row r="11" spans="1:31" s="4" customFormat="1" x14ac:dyDescent="0.25">
      <c r="B11" s="230" t="s">
        <v>42</v>
      </c>
      <c r="C11" s="247">
        <v>9273</v>
      </c>
      <c r="D11" s="247">
        <v>7208</v>
      </c>
      <c r="E11" s="247">
        <v>12072</v>
      </c>
      <c r="F11" s="248">
        <f t="shared" si="0"/>
        <v>6.2083755470642384E-2</v>
      </c>
      <c r="G11" s="247">
        <v>15168</v>
      </c>
      <c r="H11" s="259">
        <f t="shared" si="3"/>
        <v>0.25646123260437381</v>
      </c>
      <c r="I11" s="250">
        <f t="shared" si="4"/>
        <v>3096</v>
      </c>
      <c r="J11" s="248">
        <f t="shared" si="5"/>
        <v>4.3858938919025203E-2</v>
      </c>
      <c r="K11" s="247">
        <v>19220</v>
      </c>
      <c r="L11" s="255">
        <f t="shared" si="6"/>
        <v>0.26714135021097052</v>
      </c>
      <c r="M11" s="254">
        <f t="shared" si="7"/>
        <v>4052</v>
      </c>
      <c r="N11" s="253">
        <f t="shared" si="8"/>
        <v>5.2103806397219683E-2</v>
      </c>
      <c r="O11" s="247">
        <v>17517</v>
      </c>
      <c r="P11" s="255">
        <f t="shared" si="9"/>
        <v>-8.8605619146722159E-2</v>
      </c>
      <c r="Q11" s="254">
        <f t="shared" si="10"/>
        <v>-1703</v>
      </c>
      <c r="R11" s="255">
        <f t="shared" si="1"/>
        <v>0.8890326755095439</v>
      </c>
      <c r="S11" s="254">
        <f t="shared" si="2"/>
        <v>8244</v>
      </c>
      <c r="T11" s="253">
        <f t="shared" si="11"/>
        <v>4.7556863532950716E-2</v>
      </c>
      <c r="V11" s="27"/>
      <c r="W11" s="77"/>
      <c r="AE11" s="1"/>
    </row>
    <row r="12" spans="1:31" s="4" customFormat="1" x14ac:dyDescent="0.25">
      <c r="B12" s="230" t="s">
        <v>43</v>
      </c>
      <c r="C12" s="247">
        <v>49207</v>
      </c>
      <c r="D12" s="247">
        <v>26940</v>
      </c>
      <c r="E12" s="247">
        <v>28730</v>
      </c>
      <c r="F12" s="253">
        <f t="shared" si="0"/>
        <v>0.14775234382633828</v>
      </c>
      <c r="G12" s="247">
        <v>50567</v>
      </c>
      <c r="H12" s="255">
        <f t="shared" si="3"/>
        <v>0.76007657500870174</v>
      </c>
      <c r="I12" s="254">
        <f t="shared" si="4"/>
        <v>21837</v>
      </c>
      <c r="J12" s="253">
        <f t="shared" si="5"/>
        <v>0.14621670387119906</v>
      </c>
      <c r="K12" s="247">
        <v>63399</v>
      </c>
      <c r="L12" s="255">
        <f t="shared" si="6"/>
        <v>0.25376233511974222</v>
      </c>
      <c r="M12" s="254">
        <f t="shared" si="7"/>
        <v>12832</v>
      </c>
      <c r="N12" s="253">
        <f t="shared" si="8"/>
        <v>0.17186936637759265</v>
      </c>
      <c r="O12" s="247">
        <v>61062</v>
      </c>
      <c r="P12" s="255">
        <f t="shared" si="9"/>
        <v>-3.6861780154261115E-2</v>
      </c>
      <c r="Q12" s="254">
        <f t="shared" si="10"/>
        <v>-2337</v>
      </c>
      <c r="R12" s="255">
        <f t="shared" si="1"/>
        <v>0.24092100717377618</v>
      </c>
      <c r="S12" s="254">
        <f t="shared" si="2"/>
        <v>11855</v>
      </c>
      <c r="T12" s="253">
        <f t="shared" si="11"/>
        <v>0.16577708517720138</v>
      </c>
      <c r="V12" s="27"/>
      <c r="W12" s="77"/>
      <c r="AE12" s="1"/>
    </row>
    <row r="13" spans="1:31" s="4" customFormat="1" x14ac:dyDescent="0.25">
      <c r="B13" s="230" t="s">
        <v>41</v>
      </c>
      <c r="C13" s="247">
        <v>14055</v>
      </c>
      <c r="D13" s="247">
        <v>7454</v>
      </c>
      <c r="E13" s="247">
        <v>5503</v>
      </c>
      <c r="F13" s="248">
        <f t="shared" si="0"/>
        <v>2.8300770904153831E-2</v>
      </c>
      <c r="G13" s="247">
        <v>11803</v>
      </c>
      <c r="H13" s="259">
        <f t="shared" si="3"/>
        <v>1.1448300926767216</v>
      </c>
      <c r="I13" s="250">
        <f t="shared" si="4"/>
        <v>6300</v>
      </c>
      <c r="J13" s="248">
        <f t="shared" si="5"/>
        <v>3.4128893463954015E-2</v>
      </c>
      <c r="K13" s="247">
        <v>16636</v>
      </c>
      <c r="L13" s="255">
        <f t="shared" si="6"/>
        <v>0.40947216809285769</v>
      </c>
      <c r="M13" s="254">
        <f t="shared" si="7"/>
        <v>4833</v>
      </c>
      <c r="N13" s="253">
        <f t="shared" si="8"/>
        <v>4.5098799335283386E-2</v>
      </c>
      <c r="O13" s="247">
        <v>13888</v>
      </c>
      <c r="P13" s="255">
        <f t="shared" si="9"/>
        <v>-0.16518393844674195</v>
      </c>
      <c r="Q13" s="254">
        <f t="shared" si="10"/>
        <v>-2748</v>
      </c>
      <c r="R13" s="255">
        <f t="shared" si="1"/>
        <v>-1.1881892564923557E-2</v>
      </c>
      <c r="S13" s="254">
        <f t="shared" si="2"/>
        <v>-167</v>
      </c>
      <c r="T13" s="253">
        <f t="shared" si="11"/>
        <v>3.7704499671497374E-2</v>
      </c>
      <c r="V13" s="27"/>
      <c r="W13" s="77"/>
      <c r="AE13" s="1"/>
    </row>
    <row r="14" spans="1:31" s="4" customFormat="1" x14ac:dyDescent="0.25">
      <c r="B14" s="230" t="s">
        <v>44</v>
      </c>
      <c r="C14" s="247">
        <v>15492</v>
      </c>
      <c r="D14" s="247">
        <v>2629</v>
      </c>
      <c r="E14" s="247">
        <v>17683</v>
      </c>
      <c r="F14" s="253">
        <f t="shared" si="0"/>
        <v>9.0939947646402355E-2</v>
      </c>
      <c r="G14" s="247">
        <v>9518</v>
      </c>
      <c r="H14" s="255">
        <f t="shared" si="3"/>
        <v>-0.461742916925861</v>
      </c>
      <c r="I14" s="254">
        <f t="shared" si="4"/>
        <v>-8165</v>
      </c>
      <c r="J14" s="253">
        <f t="shared" si="5"/>
        <v>2.7521715495205819E-2</v>
      </c>
      <c r="K14" s="247">
        <v>11034</v>
      </c>
      <c r="L14" s="255">
        <f t="shared" si="6"/>
        <v>0.15927715906703099</v>
      </c>
      <c r="M14" s="254">
        <f t="shared" si="7"/>
        <v>1516</v>
      </c>
      <c r="N14" s="253">
        <f t="shared" si="8"/>
        <v>2.9912247647602603E-2</v>
      </c>
      <c r="O14" s="247">
        <v>8304</v>
      </c>
      <c r="P14" s="255">
        <f t="shared" si="9"/>
        <v>-0.24741707449700923</v>
      </c>
      <c r="Q14" s="254">
        <f t="shared" si="10"/>
        <v>-2730</v>
      </c>
      <c r="R14" s="255">
        <f t="shared" si="1"/>
        <v>-0.46398140975987612</v>
      </c>
      <c r="S14" s="254">
        <f t="shared" si="2"/>
        <v>-7188</v>
      </c>
      <c r="T14" s="253">
        <f t="shared" si="11"/>
        <v>2.2544510748280112E-2</v>
      </c>
      <c r="V14" s="27"/>
      <c r="W14" s="77"/>
      <c r="AE14" s="1"/>
    </row>
    <row r="15" spans="1:31" s="4" customFormat="1" x14ac:dyDescent="0.25">
      <c r="B15" s="230" t="s">
        <v>39</v>
      </c>
      <c r="C15" s="247">
        <v>10284</v>
      </c>
      <c r="D15" s="247">
        <v>5545</v>
      </c>
      <c r="E15" s="247">
        <v>6965</v>
      </c>
      <c r="F15" s="248">
        <f t="shared" si="0"/>
        <v>3.5819529229044418E-2</v>
      </c>
      <c r="G15" s="247">
        <v>12964</v>
      </c>
      <c r="H15" s="259">
        <f t="shared" si="3"/>
        <v>0.86130653266331669</v>
      </c>
      <c r="I15" s="250">
        <f t="shared" si="4"/>
        <v>5999</v>
      </c>
      <c r="J15" s="248">
        <f t="shared" si="5"/>
        <v>3.7485976011751236E-2</v>
      </c>
      <c r="K15" s="247">
        <v>7172</v>
      </c>
      <c r="L15" s="255">
        <f t="shared" si="6"/>
        <v>-0.44677568651650723</v>
      </c>
      <c r="M15" s="254">
        <f t="shared" si="7"/>
        <v>-5792</v>
      </c>
      <c r="N15" s="253">
        <f t="shared" si="8"/>
        <v>1.9442689879337127E-2</v>
      </c>
      <c r="O15" s="247">
        <v>21594</v>
      </c>
      <c r="P15" s="255">
        <f t="shared" si="9"/>
        <v>2.0108756274400448</v>
      </c>
      <c r="Q15" s="254">
        <f t="shared" si="10"/>
        <v>14422</v>
      </c>
      <c r="R15" s="255">
        <f t="shared" si="1"/>
        <v>1.0997666277712952</v>
      </c>
      <c r="S15" s="254">
        <f t="shared" si="2"/>
        <v>11310</v>
      </c>
      <c r="T15" s="253">
        <f t="shared" si="11"/>
        <v>5.8625501577355583E-2</v>
      </c>
      <c r="V15" s="27"/>
      <c r="W15" s="77"/>
      <c r="AE15" s="1"/>
    </row>
    <row r="16" spans="1:31" s="4" customFormat="1" x14ac:dyDescent="0.25">
      <c r="B16" s="230" t="s">
        <v>193</v>
      </c>
      <c r="C16" s="247">
        <f>C6-SUM(C7:C15)</f>
        <v>21209</v>
      </c>
      <c r="D16" s="247">
        <f>D6-SUM(D7:D15)</f>
        <v>8688</v>
      </c>
      <c r="E16" s="247">
        <f>E6-SUM(E7:E15)</f>
        <v>11547</v>
      </c>
      <c r="F16" s="253">
        <f t="shared" si="0"/>
        <v>5.9383790955890296E-2</v>
      </c>
      <c r="G16" s="247">
        <f>G6-SUM(G7:G15)</f>
        <v>23963</v>
      </c>
      <c r="H16" s="255">
        <f t="shared" si="3"/>
        <v>1.0752576426777516</v>
      </c>
      <c r="I16" s="254">
        <f t="shared" si="4"/>
        <v>12416</v>
      </c>
      <c r="J16" s="253">
        <f t="shared" si="5"/>
        <v>6.9290068124775908E-2</v>
      </c>
      <c r="K16" s="247">
        <f>K6-SUM(K7:K15)</f>
        <v>23075</v>
      </c>
      <c r="L16" s="255">
        <f t="shared" si="6"/>
        <v>-3.7057129741685069E-2</v>
      </c>
      <c r="M16" s="254">
        <f t="shared" si="7"/>
        <v>-888</v>
      </c>
      <c r="N16" s="253">
        <f t="shared" si="8"/>
        <v>6.2554387753165672E-2</v>
      </c>
      <c r="O16" s="247">
        <f>O6-SUM(O7:O15)</f>
        <v>22403</v>
      </c>
      <c r="P16" s="255">
        <f t="shared" si="9"/>
        <v>-2.912242686890576E-2</v>
      </c>
      <c r="Q16" s="254">
        <f t="shared" si="10"/>
        <v>-672</v>
      </c>
      <c r="R16" s="255">
        <f t="shared" si="1"/>
        <v>5.629685510868021E-2</v>
      </c>
      <c r="S16" s="254">
        <f t="shared" si="2"/>
        <v>1194</v>
      </c>
      <c r="T16" s="253">
        <f t="shared" si="11"/>
        <v>6.082185384076582E-2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173</v>
      </c>
    </row>
    <row r="18" spans="2:31" s="4" customFormat="1" x14ac:dyDescent="0.25">
      <c r="B18" s="123" t="s">
        <v>174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175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176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177</v>
      </c>
      <c r="O44" s="12">
        <v>2021</v>
      </c>
      <c r="P44" s="12" t="s">
        <v>177</v>
      </c>
      <c r="Q44" s="12" t="s">
        <v>178</v>
      </c>
      <c r="R44" s="12" t="s">
        <v>179</v>
      </c>
      <c r="S44" s="12" t="s">
        <v>180</v>
      </c>
      <c r="T44" s="85"/>
      <c r="AE44" s="1"/>
    </row>
    <row r="45" spans="2:31" s="4" customFormat="1" ht="18.75" hidden="1" x14ac:dyDescent="0.3">
      <c r="B45" s="219" t="s">
        <v>164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165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166</v>
      </c>
    </row>
    <row r="47" spans="2:31" ht="15.75" hidden="1" x14ac:dyDescent="0.25">
      <c r="B47" s="222" t="s">
        <v>91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167</v>
      </c>
    </row>
    <row r="48" spans="2:31" s="4" customFormat="1" hidden="1" x14ac:dyDescent="0.25">
      <c r="B48" s="225" t="s">
        <v>94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168</v>
      </c>
    </row>
    <row r="49" spans="2:31" s="4" customFormat="1" hidden="1" x14ac:dyDescent="0.25">
      <c r="B49" s="230" t="s">
        <v>169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170</v>
      </c>
    </row>
    <row r="50" spans="2:31" s="4" customFormat="1" hidden="1" x14ac:dyDescent="0.25">
      <c r="B50" s="230" t="s">
        <v>171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172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173</v>
      </c>
    </row>
    <row r="52" spans="2:31" s="4" customFormat="1" hidden="1" x14ac:dyDescent="0.25">
      <c r="B52" s="264" t="s">
        <v>174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46"/>
      <c r="AE52" s="1" t="s">
        <v>175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23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192</v>
      </c>
      <c r="C136" s="223">
        <v>1047557</v>
      </c>
      <c r="D136" s="223">
        <v>456683</v>
      </c>
      <c r="E136" s="223">
        <v>800301</v>
      </c>
      <c r="F136" s="223">
        <v>1016781</v>
      </c>
      <c r="G136" s="224">
        <f>F136/E136-1</f>
        <v>0.27049822504282761</v>
      </c>
      <c r="H136" s="223">
        <f>F136-E136</f>
        <v>216480</v>
      </c>
      <c r="I136" s="224">
        <f>F136/F$136</f>
        <v>1</v>
      </c>
      <c r="J136" s="223">
        <v>1041269</v>
      </c>
      <c r="K136" s="224">
        <f>H136/H$136</f>
        <v>1</v>
      </c>
      <c r="L136" s="224">
        <f>J136/F136-1</f>
        <v>2.4083848931087504E-2</v>
      </c>
      <c r="M136" s="223">
        <f>J136-F136</f>
        <v>24488</v>
      </c>
      <c r="N136" s="224">
        <f>J136/C136-1</f>
        <v>-6.0025373320974351E-3</v>
      </c>
      <c r="O136" s="223">
        <f>J136-C136</f>
        <v>-6288</v>
      </c>
      <c r="Q136" s="27"/>
      <c r="R136" s="77"/>
      <c r="Z136" s="1" t="s">
        <v>166</v>
      </c>
      <c r="AE136"/>
    </row>
    <row r="137" spans="1:31" s="4" customFormat="1" x14ac:dyDescent="0.25">
      <c r="B137" s="230" t="s">
        <v>36</v>
      </c>
      <c r="C137" s="247">
        <v>222987</v>
      </c>
      <c r="D137" s="247">
        <v>117997</v>
      </c>
      <c r="E137" s="247">
        <v>247584</v>
      </c>
      <c r="F137" s="247">
        <v>207208</v>
      </c>
      <c r="G137" s="253">
        <f t="shared" ref="G137:G146" si="12">F137/E137-1</f>
        <v>-0.16308000516996257</v>
      </c>
      <c r="H137" s="260">
        <f t="shared" ref="H137:H146" si="13">F137-E137</f>
        <v>-40376</v>
      </c>
      <c r="I137" s="255">
        <f t="shared" ref="I137:K146" si="14">F137/F$136</f>
        <v>0.20378822971711705</v>
      </c>
      <c r="J137" s="247">
        <v>181512</v>
      </c>
      <c r="K137" s="255">
        <f t="shared" si="14"/>
        <v>-0.18651145602365116</v>
      </c>
      <c r="L137" s="255">
        <f t="shared" ref="L137:L146" si="15">J137/F137-1</f>
        <v>-0.12401065595922933</v>
      </c>
      <c r="M137" s="254">
        <f t="shared" ref="M137:M146" si="16">J137-F137</f>
        <v>-25696</v>
      </c>
      <c r="N137" s="253">
        <f t="shared" ref="N137:N146" si="17">J137/C137-1</f>
        <v>-0.18599738998237569</v>
      </c>
      <c r="O137" s="247">
        <f t="shared" ref="O137:O146" si="18">J137-C137</f>
        <v>-41475</v>
      </c>
      <c r="Q137" s="27"/>
      <c r="R137" s="77"/>
      <c r="Z137" s="1" t="s">
        <v>168</v>
      </c>
    </row>
    <row r="138" spans="1:31" s="4" customFormat="1" x14ac:dyDescent="0.25">
      <c r="B138" s="230" t="s">
        <v>37</v>
      </c>
      <c r="C138" s="247">
        <v>127819</v>
      </c>
      <c r="D138" s="247">
        <v>51760</v>
      </c>
      <c r="E138" s="247">
        <v>83468</v>
      </c>
      <c r="F138" s="247">
        <v>123951</v>
      </c>
      <c r="G138" s="253">
        <f t="shared" si="12"/>
        <v>0.48501222025207258</v>
      </c>
      <c r="H138" s="260">
        <f t="shared" si="13"/>
        <v>40483</v>
      </c>
      <c r="I138" s="255">
        <f t="shared" si="14"/>
        <v>0.12190530704251948</v>
      </c>
      <c r="J138" s="247">
        <v>118966</v>
      </c>
      <c r="K138" s="255">
        <f t="shared" si="14"/>
        <v>0.18700572801182558</v>
      </c>
      <c r="L138" s="255">
        <f t="shared" si="15"/>
        <v>-4.0217505304515511E-2</v>
      </c>
      <c r="M138" s="254">
        <f t="shared" si="16"/>
        <v>-4985</v>
      </c>
      <c r="N138" s="253">
        <f t="shared" si="17"/>
        <v>-6.926200330154364E-2</v>
      </c>
      <c r="O138" s="247">
        <f t="shared" si="18"/>
        <v>-8853</v>
      </c>
      <c r="Q138" s="27"/>
      <c r="R138" s="77"/>
      <c r="Z138" s="1"/>
    </row>
    <row r="139" spans="1:31" s="4" customFormat="1" x14ac:dyDescent="0.25">
      <c r="B139" s="230" t="s">
        <v>38</v>
      </c>
      <c r="C139" s="247">
        <v>10509</v>
      </c>
      <c r="D139" s="247">
        <v>2339</v>
      </c>
      <c r="E139" s="247">
        <v>4950</v>
      </c>
      <c r="F139" s="247">
        <v>6762</v>
      </c>
      <c r="G139" s="253">
        <f t="shared" si="12"/>
        <v>0.36606060606060598</v>
      </c>
      <c r="H139" s="260">
        <f t="shared" si="13"/>
        <v>1812</v>
      </c>
      <c r="I139" s="255">
        <f t="shared" si="14"/>
        <v>6.6503996435810665E-3</v>
      </c>
      <c r="J139" s="247">
        <v>20250</v>
      </c>
      <c r="K139" s="259">
        <f t="shared" si="14"/>
        <v>8.3702882483370281E-3</v>
      </c>
      <c r="L139" s="255">
        <f t="shared" si="15"/>
        <v>1.9946761313220942</v>
      </c>
      <c r="M139" s="254">
        <f t="shared" si="16"/>
        <v>13488</v>
      </c>
      <c r="N139" s="253">
        <f t="shared" si="17"/>
        <v>0.92691978304310596</v>
      </c>
      <c r="O139" s="247">
        <f t="shared" si="18"/>
        <v>9741</v>
      </c>
      <c r="Q139" s="27"/>
      <c r="R139" s="77"/>
      <c r="Z139" s="1"/>
    </row>
    <row r="140" spans="1:31" s="4" customFormat="1" x14ac:dyDescent="0.25">
      <c r="B140" s="230" t="s">
        <v>40</v>
      </c>
      <c r="C140" s="247">
        <v>356283</v>
      </c>
      <c r="D140" s="247">
        <v>103133</v>
      </c>
      <c r="E140" s="247">
        <v>181693</v>
      </c>
      <c r="F140" s="247">
        <v>342343</v>
      </c>
      <c r="G140" s="253">
        <f t="shared" si="12"/>
        <v>0.8841837605191174</v>
      </c>
      <c r="H140" s="260">
        <f t="shared" si="13"/>
        <v>160650</v>
      </c>
      <c r="I140" s="255">
        <f t="shared" si="14"/>
        <v>0.33669295551352751</v>
      </c>
      <c r="J140" s="247">
        <v>341923</v>
      </c>
      <c r="K140" s="255">
        <f t="shared" si="14"/>
        <v>0.74210088691796006</v>
      </c>
      <c r="L140" s="255">
        <f t="shared" si="15"/>
        <v>-1.2268397484394011E-3</v>
      </c>
      <c r="M140" s="254">
        <f t="shared" si="16"/>
        <v>-420</v>
      </c>
      <c r="N140" s="253">
        <f t="shared" si="17"/>
        <v>-4.0305038410477056E-2</v>
      </c>
      <c r="O140" s="247">
        <f t="shared" si="18"/>
        <v>-14360</v>
      </c>
      <c r="Q140" s="27"/>
      <c r="R140" s="77"/>
      <c r="Z140" s="1"/>
    </row>
    <row r="141" spans="1:31" s="4" customFormat="1" x14ac:dyDescent="0.25">
      <c r="B141" s="230" t="s">
        <v>42</v>
      </c>
      <c r="C141" s="247">
        <v>31009</v>
      </c>
      <c r="D141" s="247">
        <v>30584</v>
      </c>
      <c r="E141" s="247">
        <v>44398</v>
      </c>
      <c r="F141" s="247">
        <v>48630</v>
      </c>
      <c r="G141" s="253">
        <f t="shared" si="12"/>
        <v>9.531960899139591E-2</v>
      </c>
      <c r="H141" s="260">
        <f t="shared" si="13"/>
        <v>4232</v>
      </c>
      <c r="I141" s="255">
        <f t="shared" si="14"/>
        <v>4.7827408261956111E-2</v>
      </c>
      <c r="J141" s="247">
        <v>55684</v>
      </c>
      <c r="K141" s="259">
        <f t="shared" si="14"/>
        <v>1.9549150036954916E-2</v>
      </c>
      <c r="L141" s="255">
        <f t="shared" si="15"/>
        <v>0.14505449311124829</v>
      </c>
      <c r="M141" s="254">
        <f t="shared" si="16"/>
        <v>7054</v>
      </c>
      <c r="N141" s="253">
        <f t="shared" si="17"/>
        <v>0.79573672159695574</v>
      </c>
      <c r="O141" s="247">
        <f t="shared" si="18"/>
        <v>24675</v>
      </c>
      <c r="Q141" s="27"/>
      <c r="R141" s="77"/>
      <c r="Z141" s="1"/>
    </row>
    <row r="142" spans="1:31" s="4" customFormat="1" x14ac:dyDescent="0.25">
      <c r="B142" s="230" t="s">
        <v>43</v>
      </c>
      <c r="C142" s="247">
        <v>120142</v>
      </c>
      <c r="D142" s="247">
        <v>61571</v>
      </c>
      <c r="E142" s="247">
        <v>104557</v>
      </c>
      <c r="F142" s="247">
        <v>134886</v>
      </c>
      <c r="G142" s="253">
        <f t="shared" si="12"/>
        <v>0.29007144428397913</v>
      </c>
      <c r="H142" s="260">
        <f t="shared" si="13"/>
        <v>30329</v>
      </c>
      <c r="I142" s="255">
        <f t="shared" si="14"/>
        <v>0.13265983530376749</v>
      </c>
      <c r="J142" s="247">
        <v>146430</v>
      </c>
      <c r="K142" s="255">
        <f t="shared" si="14"/>
        <v>0.14010070214338508</v>
      </c>
      <c r="L142" s="255">
        <f t="shared" si="15"/>
        <v>8.5583381522174262E-2</v>
      </c>
      <c r="M142" s="254">
        <f t="shared" si="16"/>
        <v>11544</v>
      </c>
      <c r="N142" s="253">
        <f t="shared" si="17"/>
        <v>0.21880774416939963</v>
      </c>
      <c r="O142" s="247">
        <f t="shared" si="18"/>
        <v>26288</v>
      </c>
      <c r="Q142" s="27"/>
      <c r="R142" s="77"/>
      <c r="Z142" s="1"/>
    </row>
    <row r="143" spans="1:31" s="4" customFormat="1" x14ac:dyDescent="0.25">
      <c r="B143" s="230" t="s">
        <v>41</v>
      </c>
      <c r="C143" s="247">
        <v>37119</v>
      </c>
      <c r="D143" s="247">
        <v>16023</v>
      </c>
      <c r="E143" s="247">
        <v>21732</v>
      </c>
      <c r="F143" s="247">
        <v>33809</v>
      </c>
      <c r="G143" s="253">
        <f t="shared" si="12"/>
        <v>0.55572427756304066</v>
      </c>
      <c r="H143" s="260">
        <f t="shared" si="13"/>
        <v>12077</v>
      </c>
      <c r="I143" s="255">
        <f t="shared" si="14"/>
        <v>3.3251014721950939E-2</v>
      </c>
      <c r="J143" s="247">
        <v>37722</v>
      </c>
      <c r="K143" s="259">
        <f t="shared" si="14"/>
        <v>5.5788063562453805E-2</v>
      </c>
      <c r="L143" s="255">
        <f t="shared" si="15"/>
        <v>0.11573841284864983</v>
      </c>
      <c r="M143" s="254">
        <f t="shared" si="16"/>
        <v>3913</v>
      </c>
      <c r="N143" s="253">
        <f t="shared" si="17"/>
        <v>1.6245049705002845E-2</v>
      </c>
      <c r="O143" s="247">
        <f t="shared" si="18"/>
        <v>603</v>
      </c>
      <c r="Q143" s="27"/>
      <c r="R143" s="77"/>
      <c r="Z143" s="1"/>
    </row>
    <row r="144" spans="1:31" s="4" customFormat="1" x14ac:dyDescent="0.25">
      <c r="B144" s="230" t="s">
        <v>44</v>
      </c>
      <c r="C144" s="247">
        <v>45577</v>
      </c>
      <c r="D144" s="247">
        <v>26839</v>
      </c>
      <c r="E144" s="247">
        <v>45216</v>
      </c>
      <c r="F144" s="247">
        <v>29061</v>
      </c>
      <c r="G144" s="253">
        <f t="shared" si="12"/>
        <v>-0.35728503184713378</v>
      </c>
      <c r="H144" s="260">
        <f t="shared" si="13"/>
        <v>-16155</v>
      </c>
      <c r="I144" s="255">
        <f t="shared" si="14"/>
        <v>2.8581375930510109E-2</v>
      </c>
      <c r="J144" s="247">
        <v>32018</v>
      </c>
      <c r="K144" s="255">
        <f t="shared" si="14"/>
        <v>-7.4625831485587588E-2</v>
      </c>
      <c r="L144" s="255">
        <f t="shared" si="15"/>
        <v>0.10175148824885594</v>
      </c>
      <c r="M144" s="254">
        <f t="shared" si="16"/>
        <v>2957</v>
      </c>
      <c r="N144" s="253">
        <f t="shared" si="17"/>
        <v>-0.29749654430962991</v>
      </c>
      <c r="O144" s="247">
        <f t="shared" si="18"/>
        <v>-13559</v>
      </c>
      <c r="Q144" s="27"/>
      <c r="R144" s="77"/>
      <c r="Z144" s="1"/>
    </row>
    <row r="145" spans="2:31" s="4" customFormat="1" x14ac:dyDescent="0.25">
      <c r="B145" s="230" t="s">
        <v>39</v>
      </c>
      <c r="C145" s="247">
        <v>41904</v>
      </c>
      <c r="D145" s="247">
        <v>24273</v>
      </c>
      <c r="E145" s="247">
        <v>26311</v>
      </c>
      <c r="F145" s="247">
        <v>32375</v>
      </c>
      <c r="G145" s="253">
        <f t="shared" si="12"/>
        <v>0.23047394625821904</v>
      </c>
      <c r="H145" s="260">
        <f t="shared" si="13"/>
        <v>6064</v>
      </c>
      <c r="I145" s="255">
        <f t="shared" si="14"/>
        <v>3.1840681523356555E-2</v>
      </c>
      <c r="J145" s="247">
        <v>47068</v>
      </c>
      <c r="K145" s="259">
        <f t="shared" si="14"/>
        <v>2.8011825572801182E-2</v>
      </c>
      <c r="L145" s="255">
        <f t="shared" si="15"/>
        <v>0.45383783783783782</v>
      </c>
      <c r="M145" s="254">
        <f t="shared" si="16"/>
        <v>14693</v>
      </c>
      <c r="N145" s="253">
        <f t="shared" si="17"/>
        <v>0.12323405880106919</v>
      </c>
      <c r="O145" s="247">
        <f t="shared" si="18"/>
        <v>5164</v>
      </c>
      <c r="Q145" s="27"/>
      <c r="R145" s="77"/>
      <c r="Z145" s="1"/>
    </row>
    <row r="146" spans="2:31" s="4" customFormat="1" x14ac:dyDescent="0.25">
      <c r="B146" s="230" t="s">
        <v>193</v>
      </c>
      <c r="C146" s="247">
        <f>C136-SUM(C137:C145)</f>
        <v>54208</v>
      </c>
      <c r="D146" s="247">
        <f>D136-SUM(D137:D145)</f>
        <v>22164</v>
      </c>
      <c r="E146" s="247">
        <f>E136-SUM(E137:E145)</f>
        <v>40392</v>
      </c>
      <c r="F146" s="247">
        <f>F136-SUM(F137:F145)</f>
        <v>57756</v>
      </c>
      <c r="G146" s="253">
        <f t="shared" si="12"/>
        <v>0.42988710635769456</v>
      </c>
      <c r="H146" s="260">
        <f t="shared" si="13"/>
        <v>17364</v>
      </c>
      <c r="I146" s="255">
        <f t="shared" si="14"/>
        <v>5.6802792341713704E-2</v>
      </c>
      <c r="J146" s="247">
        <f>J136-SUM(J137:J145)</f>
        <v>59696</v>
      </c>
      <c r="K146" s="255">
        <f t="shared" si="14"/>
        <v>8.0210643015521069E-2</v>
      </c>
      <c r="L146" s="255">
        <f t="shared" si="15"/>
        <v>3.3589583766188813E-2</v>
      </c>
      <c r="M146" s="254">
        <f t="shared" si="16"/>
        <v>1940</v>
      </c>
      <c r="N146" s="253">
        <f t="shared" si="17"/>
        <v>0.10123966942148765</v>
      </c>
      <c r="O146" s="247">
        <f t="shared" si="18"/>
        <v>5488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173</v>
      </c>
    </row>
    <row r="148" spans="2:31" s="4" customFormat="1" x14ac:dyDescent="0.25">
      <c r="B148" s="123" t="s">
        <v>174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175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06FE-3732-4610-994B-CDD002CBCEB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194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251</v>
      </c>
      <c r="D5" s="236" t="s">
        <v>252</v>
      </c>
      <c r="E5" s="236" t="s">
        <v>258</v>
      </c>
      <c r="F5" s="237" t="str">
        <f>CONCATENATE("%/s total Tenerife ",RIGHT(E5,4))</f>
        <v>%/s total Tenerife 2021</v>
      </c>
      <c r="G5" s="236" t="s">
        <v>253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192</v>
      </c>
      <c r="C6" s="238">
        <v>224805</v>
      </c>
      <c r="D6" s="238">
        <v>89409</v>
      </c>
      <c r="E6" s="238">
        <v>59393</v>
      </c>
      <c r="F6" s="239">
        <f>E6/$E$6</f>
        <v>1</v>
      </c>
      <c r="G6" s="238">
        <v>196651</v>
      </c>
      <c r="H6" s="239">
        <f>G6/E6-1</f>
        <v>2.3110130823497719</v>
      </c>
      <c r="I6" s="238">
        <f>G6-E6</f>
        <v>137258</v>
      </c>
      <c r="J6" s="239">
        <f>G6/$G$6</f>
        <v>1</v>
      </c>
      <c r="K6" s="238">
        <v>222242</v>
      </c>
      <c r="L6" s="239">
        <f>K6/G6-1</f>
        <v>0.13013409542794085</v>
      </c>
      <c r="M6" s="238">
        <f>K6-G6</f>
        <v>25591</v>
      </c>
      <c r="N6" s="239">
        <f>K6/$K$6</f>
        <v>1</v>
      </c>
      <c r="O6" s="238">
        <v>227572</v>
      </c>
      <c r="P6" s="239">
        <f>O6/K6-1</f>
        <v>2.3982865524968311E-2</v>
      </c>
      <c r="Q6" s="238">
        <f>O6-K6</f>
        <v>5330</v>
      </c>
      <c r="R6" s="239">
        <f>IFERROR(O6/C6-1,"-")</f>
        <v>1.2308445096861798E-2</v>
      </c>
      <c r="S6" s="238">
        <f>O6-C6</f>
        <v>2767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30" t="s">
        <v>36</v>
      </c>
      <c r="C7" s="247">
        <v>34115</v>
      </c>
      <c r="D7" s="247">
        <v>10899</v>
      </c>
      <c r="E7" s="247">
        <v>23249</v>
      </c>
      <c r="F7" s="253">
        <f t="shared" ref="F7:F16" si="0">E7/$E$6</f>
        <v>0.39144343609516274</v>
      </c>
      <c r="G7" s="247">
        <v>35485</v>
      </c>
      <c r="H7" s="255">
        <f>G7/E7-1</f>
        <v>0.52630220654651816</v>
      </c>
      <c r="I7" s="254">
        <f>G7-E7</f>
        <v>12236</v>
      </c>
      <c r="J7" s="253">
        <f>G7/$G$6</f>
        <v>0.18044657794773483</v>
      </c>
      <c r="K7" s="247">
        <v>32677</v>
      </c>
      <c r="L7" s="255">
        <f>K7/G7-1</f>
        <v>-7.9132027617303091E-2</v>
      </c>
      <c r="M7" s="254">
        <f>K7-G7</f>
        <v>-2808</v>
      </c>
      <c r="N7" s="253">
        <f>K7/$K$6</f>
        <v>0.14703341402615167</v>
      </c>
      <c r="O7" s="247">
        <v>31243</v>
      </c>
      <c r="P7" s="255">
        <f>O7/K7-1</f>
        <v>-4.388407748569334E-2</v>
      </c>
      <c r="Q7" s="254">
        <f>O7-K7</f>
        <v>-1434</v>
      </c>
      <c r="R7" s="255">
        <f t="shared" ref="R7:R16" si="1">IFERROR(O7/C7-1,"-")</f>
        <v>-8.4185842004983136E-2</v>
      </c>
      <c r="S7" s="254">
        <f t="shared" ref="S7:S16" si="2">O7-C7</f>
        <v>-2872</v>
      </c>
      <c r="T7" s="253">
        <f>O7/$O$6</f>
        <v>0.13728841861037386</v>
      </c>
      <c r="V7" s="27"/>
      <c r="W7" s="77"/>
      <c r="AE7" s="1" t="s">
        <v>168</v>
      </c>
    </row>
    <row r="8" spans="1:31" s="4" customFormat="1" x14ac:dyDescent="0.25">
      <c r="B8" s="230" t="s">
        <v>37</v>
      </c>
      <c r="C8" s="247">
        <v>27232</v>
      </c>
      <c r="D8" s="247">
        <v>8874</v>
      </c>
      <c r="E8" s="247">
        <v>3806</v>
      </c>
      <c r="F8" s="253">
        <f t="shared" si="0"/>
        <v>6.4081625780815915E-2</v>
      </c>
      <c r="G8" s="247">
        <v>23004</v>
      </c>
      <c r="H8" s="255">
        <f t="shared" ref="H8:H16" si="3">G8/E8-1</f>
        <v>5.044140830267998</v>
      </c>
      <c r="I8" s="254">
        <f t="shared" ref="I8:I16" si="4">G8-E8</f>
        <v>19198</v>
      </c>
      <c r="J8" s="253">
        <f t="shared" ref="J8:J16" si="5">G8/$G$6</f>
        <v>0.11697881017640388</v>
      </c>
      <c r="K8" s="247">
        <v>22463</v>
      </c>
      <c r="L8" s="255">
        <f t="shared" ref="L8:L16" si="6">K8/G8-1</f>
        <v>-2.3517649104503602E-2</v>
      </c>
      <c r="M8" s="254">
        <f t="shared" ref="M8:M16" si="7">K8-G8</f>
        <v>-541</v>
      </c>
      <c r="N8" s="253">
        <f t="shared" ref="N8:N16" si="8">K8/$K$6</f>
        <v>0.10107450436911115</v>
      </c>
      <c r="O8" s="247">
        <v>20973</v>
      </c>
      <c r="P8" s="255">
        <f t="shared" ref="P8:P16" si="9">O8/K8-1</f>
        <v>-6.6331300360592982E-2</v>
      </c>
      <c r="Q8" s="254">
        <f t="shared" ref="Q8:Q16" si="10">O8-K8</f>
        <v>-1490</v>
      </c>
      <c r="R8" s="255">
        <f t="shared" si="1"/>
        <v>-0.22983989424206819</v>
      </c>
      <c r="S8" s="254">
        <f t="shared" si="2"/>
        <v>-6259</v>
      </c>
      <c r="T8" s="253">
        <f t="shared" ref="T8:T16" si="11">O8/$O$6</f>
        <v>9.2159843917529391E-2</v>
      </c>
      <c r="V8" s="27"/>
      <c r="W8" s="77"/>
      <c r="AE8" s="1"/>
    </row>
    <row r="9" spans="1:31" s="4" customFormat="1" x14ac:dyDescent="0.25">
      <c r="B9" s="230" t="s">
        <v>38</v>
      </c>
      <c r="C9" s="247">
        <v>1790</v>
      </c>
      <c r="D9" s="247">
        <v>585</v>
      </c>
      <c r="E9" s="247">
        <v>478</v>
      </c>
      <c r="F9" s="248">
        <f t="shared" si="0"/>
        <v>8.0480864748371014E-3</v>
      </c>
      <c r="G9" s="247">
        <v>1003</v>
      </c>
      <c r="H9" s="259">
        <f t="shared" si="3"/>
        <v>1.0983263598326358</v>
      </c>
      <c r="I9" s="250">
        <f t="shared" si="4"/>
        <v>525</v>
      </c>
      <c r="J9" s="248">
        <f t="shared" si="5"/>
        <v>5.1004063035529953E-3</v>
      </c>
      <c r="K9" s="247">
        <v>2724</v>
      </c>
      <c r="L9" s="255">
        <f t="shared" si="6"/>
        <v>1.7158524426719839</v>
      </c>
      <c r="M9" s="254">
        <f t="shared" si="7"/>
        <v>1721</v>
      </c>
      <c r="N9" s="253">
        <f t="shared" si="8"/>
        <v>1.2256909135086978E-2</v>
      </c>
      <c r="O9" s="247">
        <v>1794</v>
      </c>
      <c r="P9" s="255">
        <f t="shared" si="9"/>
        <v>-0.34140969162995594</v>
      </c>
      <c r="Q9" s="254">
        <f t="shared" si="10"/>
        <v>-930</v>
      </c>
      <c r="R9" s="255">
        <f t="shared" si="1"/>
        <v>2.2346368715084886E-3</v>
      </c>
      <c r="S9" s="254">
        <f t="shared" si="2"/>
        <v>4</v>
      </c>
      <c r="T9" s="253">
        <f t="shared" si="11"/>
        <v>7.8832193767247281E-3</v>
      </c>
      <c r="V9" s="27"/>
      <c r="W9" s="77"/>
      <c r="AE9" s="1"/>
    </row>
    <row r="10" spans="1:31" s="4" customFormat="1" x14ac:dyDescent="0.25">
      <c r="B10" s="230" t="s">
        <v>40</v>
      </c>
      <c r="C10" s="247">
        <v>102873</v>
      </c>
      <c r="D10" s="247">
        <v>38308</v>
      </c>
      <c r="E10" s="247">
        <v>11597</v>
      </c>
      <c r="F10" s="253">
        <f t="shared" si="0"/>
        <v>0.19525870052026334</v>
      </c>
      <c r="G10" s="247">
        <v>82138</v>
      </c>
      <c r="H10" s="255">
        <f t="shared" si="3"/>
        <v>6.0826938001207207</v>
      </c>
      <c r="I10" s="254">
        <f t="shared" si="4"/>
        <v>70541</v>
      </c>
      <c r="J10" s="253">
        <f t="shared" si="5"/>
        <v>0.4176841205994376</v>
      </c>
      <c r="K10" s="247">
        <v>93908</v>
      </c>
      <c r="L10" s="255">
        <f t="shared" si="6"/>
        <v>0.14329542964279618</v>
      </c>
      <c r="M10" s="254">
        <f t="shared" si="7"/>
        <v>11770</v>
      </c>
      <c r="N10" s="253">
        <f t="shared" si="8"/>
        <v>0.4225483931930058</v>
      </c>
      <c r="O10" s="247">
        <v>97415</v>
      </c>
      <c r="P10" s="255">
        <f t="shared" si="9"/>
        <v>3.7345061123652989E-2</v>
      </c>
      <c r="Q10" s="254">
        <f t="shared" si="10"/>
        <v>3507</v>
      </c>
      <c r="R10" s="255">
        <f t="shared" si="1"/>
        <v>-5.3055709467012768E-2</v>
      </c>
      <c r="S10" s="254">
        <f t="shared" si="2"/>
        <v>-5458</v>
      </c>
      <c r="T10" s="253">
        <f>O10/$O$6</f>
        <v>0.42806232752711232</v>
      </c>
      <c r="V10" s="27"/>
      <c r="W10" s="77"/>
      <c r="AE10" s="1"/>
    </row>
    <row r="11" spans="1:31" s="4" customFormat="1" x14ac:dyDescent="0.25">
      <c r="B11" s="230" t="s">
        <v>42</v>
      </c>
      <c r="C11" s="247">
        <v>6029</v>
      </c>
      <c r="D11" s="247">
        <v>5757</v>
      </c>
      <c r="E11" s="247">
        <v>898</v>
      </c>
      <c r="F11" s="248">
        <f t="shared" si="0"/>
        <v>1.5119626892057987E-2</v>
      </c>
      <c r="G11" s="247">
        <v>8596</v>
      </c>
      <c r="H11" s="259">
        <f t="shared" si="3"/>
        <v>8.5723830734966597</v>
      </c>
      <c r="I11" s="250">
        <f t="shared" si="4"/>
        <v>7698</v>
      </c>
      <c r="J11" s="248">
        <f t="shared" si="5"/>
        <v>4.3711956715195954E-2</v>
      </c>
      <c r="K11" s="247">
        <v>11298</v>
      </c>
      <c r="L11" s="255">
        <f t="shared" si="6"/>
        <v>0.31433224755700317</v>
      </c>
      <c r="M11" s="254">
        <f t="shared" si="7"/>
        <v>2702</v>
      </c>
      <c r="N11" s="253">
        <f t="shared" si="8"/>
        <v>5.0836475553675722E-2</v>
      </c>
      <c r="O11" s="247">
        <v>12797</v>
      </c>
      <c r="P11" s="255">
        <f t="shared" si="9"/>
        <v>0.13267835015046914</v>
      </c>
      <c r="Q11" s="254">
        <f t="shared" si="10"/>
        <v>1499</v>
      </c>
      <c r="R11" s="255">
        <f t="shared" si="1"/>
        <v>1.1225742245811907</v>
      </c>
      <c r="S11" s="254">
        <f t="shared" si="2"/>
        <v>6768</v>
      </c>
      <c r="T11" s="253">
        <f t="shared" si="11"/>
        <v>5.623275271122985E-2</v>
      </c>
      <c r="V11" s="27"/>
      <c r="W11" s="77"/>
      <c r="AE11" s="1"/>
    </row>
    <row r="12" spans="1:31" s="4" customFormat="1" x14ac:dyDescent="0.25">
      <c r="B12" s="230" t="s">
        <v>43</v>
      </c>
      <c r="C12" s="247">
        <v>25680</v>
      </c>
      <c r="D12" s="247">
        <v>13225</v>
      </c>
      <c r="E12" s="247">
        <v>13394</v>
      </c>
      <c r="F12" s="253">
        <f t="shared" si="0"/>
        <v>0.22551479130537269</v>
      </c>
      <c r="G12" s="247">
        <v>25860</v>
      </c>
      <c r="H12" s="255">
        <f t="shared" si="3"/>
        <v>0.93071524563237262</v>
      </c>
      <c r="I12" s="254">
        <f t="shared" si="4"/>
        <v>12466</v>
      </c>
      <c r="J12" s="253">
        <f t="shared" si="5"/>
        <v>0.13150200100685988</v>
      </c>
      <c r="K12" s="247">
        <v>34187</v>
      </c>
      <c r="L12" s="255">
        <f t="shared" si="6"/>
        <v>0.3220030935808198</v>
      </c>
      <c r="M12" s="254">
        <f t="shared" si="7"/>
        <v>8327</v>
      </c>
      <c r="N12" s="253">
        <f t="shared" si="8"/>
        <v>0.15382780932497009</v>
      </c>
      <c r="O12" s="247">
        <v>34286</v>
      </c>
      <c r="P12" s="255">
        <f t="shared" si="9"/>
        <v>2.895837599087292E-3</v>
      </c>
      <c r="Q12" s="254">
        <f t="shared" si="10"/>
        <v>99</v>
      </c>
      <c r="R12" s="255">
        <f t="shared" si="1"/>
        <v>0.33512461059190035</v>
      </c>
      <c r="S12" s="254">
        <f t="shared" si="2"/>
        <v>8606</v>
      </c>
      <c r="T12" s="253">
        <f t="shared" si="11"/>
        <v>0.15066001089764997</v>
      </c>
      <c r="V12" s="27"/>
      <c r="W12" s="77"/>
      <c r="AE12" s="1"/>
    </row>
    <row r="13" spans="1:31" s="4" customFormat="1" x14ac:dyDescent="0.25">
      <c r="B13" s="230" t="s">
        <v>41</v>
      </c>
      <c r="C13" s="247">
        <v>7480</v>
      </c>
      <c r="D13" s="247">
        <v>3215</v>
      </c>
      <c r="E13" s="247">
        <v>2350</v>
      </c>
      <c r="F13" s="248">
        <f t="shared" si="0"/>
        <v>3.9566952334450185E-2</v>
      </c>
      <c r="G13" s="247">
        <v>6154</v>
      </c>
      <c r="H13" s="259">
        <f t="shared" si="3"/>
        <v>1.6187234042553191</v>
      </c>
      <c r="I13" s="250">
        <f t="shared" si="4"/>
        <v>3804</v>
      </c>
      <c r="J13" s="248">
        <f t="shared" si="5"/>
        <v>3.1294018337053968E-2</v>
      </c>
      <c r="K13" s="247">
        <v>11499</v>
      </c>
      <c r="L13" s="255">
        <f t="shared" si="6"/>
        <v>0.86854078648033806</v>
      </c>
      <c r="M13" s="254">
        <f t="shared" si="7"/>
        <v>5345</v>
      </c>
      <c r="N13" s="253">
        <f t="shared" si="8"/>
        <v>5.1740895060339631E-2</v>
      </c>
      <c r="O13" s="247">
        <v>9940</v>
      </c>
      <c r="P13" s="255">
        <f t="shared" si="9"/>
        <v>-0.1355770066962344</v>
      </c>
      <c r="Q13" s="254">
        <f t="shared" si="10"/>
        <v>-1559</v>
      </c>
      <c r="R13" s="255">
        <f t="shared" si="1"/>
        <v>0.32887700534759357</v>
      </c>
      <c r="S13" s="254">
        <f t="shared" si="2"/>
        <v>2460</v>
      </c>
      <c r="T13" s="253">
        <f t="shared" si="11"/>
        <v>4.3678484172042252E-2</v>
      </c>
      <c r="V13" s="27"/>
      <c r="W13" s="77"/>
      <c r="AE13" s="1"/>
    </row>
    <row r="14" spans="1:31" s="4" customFormat="1" x14ac:dyDescent="0.25">
      <c r="B14" s="230" t="s">
        <v>44</v>
      </c>
      <c r="C14" s="247">
        <v>5843</v>
      </c>
      <c r="D14" s="247">
        <v>866</v>
      </c>
      <c r="E14" s="247">
        <v>2208</v>
      </c>
      <c r="F14" s="253">
        <f t="shared" si="0"/>
        <v>3.7176098193389795E-2</v>
      </c>
      <c r="G14" s="247">
        <v>2888</v>
      </c>
      <c r="H14" s="255">
        <f t="shared" si="3"/>
        <v>0.30797101449275366</v>
      </c>
      <c r="I14" s="254">
        <f t="shared" si="4"/>
        <v>680</v>
      </c>
      <c r="J14" s="253">
        <f t="shared" si="5"/>
        <v>1.4685915657687985E-2</v>
      </c>
      <c r="K14" s="247">
        <v>3665</v>
      </c>
      <c r="L14" s="255">
        <f t="shared" si="6"/>
        <v>0.26904432132963985</v>
      </c>
      <c r="M14" s="254">
        <f t="shared" si="7"/>
        <v>777</v>
      </c>
      <c r="N14" s="253">
        <f t="shared" si="8"/>
        <v>1.6491032298125468E-2</v>
      </c>
      <c r="O14" s="247">
        <v>3052</v>
      </c>
      <c r="P14" s="255">
        <f t="shared" si="9"/>
        <v>-0.16725784447476122</v>
      </c>
      <c r="Q14" s="254">
        <f t="shared" si="10"/>
        <v>-613</v>
      </c>
      <c r="R14" s="255">
        <f t="shared" si="1"/>
        <v>-0.47766558274858806</v>
      </c>
      <c r="S14" s="254">
        <f t="shared" si="2"/>
        <v>-2791</v>
      </c>
      <c r="T14" s="253">
        <f t="shared" si="11"/>
        <v>1.3411140210570721E-2</v>
      </c>
      <c r="V14" s="27"/>
      <c r="W14" s="77"/>
      <c r="AE14" s="1"/>
    </row>
    <row r="15" spans="1:31" s="4" customFormat="1" x14ac:dyDescent="0.25">
      <c r="B15" s="230" t="s">
        <v>39</v>
      </c>
      <c r="C15" s="247">
        <v>5171</v>
      </c>
      <c r="D15" s="247">
        <v>3282</v>
      </c>
      <c r="E15" s="247">
        <v>154</v>
      </c>
      <c r="F15" s="248">
        <f t="shared" si="0"/>
        <v>2.5928981529809909E-3</v>
      </c>
      <c r="G15" s="247">
        <v>3868</v>
      </c>
      <c r="H15" s="259">
        <f t="shared" si="3"/>
        <v>24.116883116883116</v>
      </c>
      <c r="I15" s="250">
        <f t="shared" si="4"/>
        <v>3714</v>
      </c>
      <c r="J15" s="248">
        <f t="shared" si="5"/>
        <v>1.9669363491667979E-2</v>
      </c>
      <c r="K15" s="247">
        <v>2605</v>
      </c>
      <c r="L15" s="255">
        <f t="shared" si="6"/>
        <v>-0.32652533609100309</v>
      </c>
      <c r="M15" s="254">
        <f t="shared" si="7"/>
        <v>-1263</v>
      </c>
      <c r="N15" s="253">
        <f t="shared" si="8"/>
        <v>1.1721456790345659E-2</v>
      </c>
      <c r="O15" s="247">
        <v>9404</v>
      </c>
      <c r="P15" s="255">
        <f t="shared" si="9"/>
        <v>2.6099808061420346</v>
      </c>
      <c r="Q15" s="254">
        <f t="shared" si="10"/>
        <v>6799</v>
      </c>
      <c r="R15" s="255">
        <f t="shared" si="1"/>
        <v>0.81860375169212918</v>
      </c>
      <c r="S15" s="254">
        <f t="shared" si="2"/>
        <v>4233</v>
      </c>
      <c r="T15" s="253">
        <f t="shared" si="11"/>
        <v>4.1323185629163518E-2</v>
      </c>
      <c r="V15" s="27"/>
      <c r="W15" s="77"/>
      <c r="AE15" s="1"/>
    </row>
    <row r="16" spans="1:31" s="4" customFormat="1" x14ac:dyDescent="0.25">
      <c r="B16" s="230" t="s">
        <v>193</v>
      </c>
      <c r="C16" s="247">
        <f>C6-SUM(C7:C15)</f>
        <v>8592</v>
      </c>
      <c r="D16" s="247">
        <f>D6-SUM(D7:D15)</f>
        <v>4398</v>
      </c>
      <c r="E16" s="247">
        <f>E6-SUM(E7:E15)</f>
        <v>1259</v>
      </c>
      <c r="F16" s="253">
        <f t="shared" si="0"/>
        <v>2.1197784250669271E-2</v>
      </c>
      <c r="G16" s="247">
        <f>G6-SUM(G7:G15)</f>
        <v>7655</v>
      </c>
      <c r="H16" s="255">
        <f t="shared" si="3"/>
        <v>5.0802223987291502</v>
      </c>
      <c r="I16" s="254">
        <f t="shared" si="4"/>
        <v>6396</v>
      </c>
      <c r="J16" s="253">
        <f t="shared" si="5"/>
        <v>3.8926829764404959E-2</v>
      </c>
      <c r="K16" s="247">
        <f>K6-SUM(K7:K15)</f>
        <v>7216</v>
      </c>
      <c r="L16" s="255">
        <f t="shared" si="6"/>
        <v>-5.7348138471587151E-2</v>
      </c>
      <c r="M16" s="254">
        <f t="shared" si="7"/>
        <v>-439</v>
      </c>
      <c r="N16" s="253">
        <f t="shared" si="8"/>
        <v>3.2469110249187826E-2</v>
      </c>
      <c r="O16" s="247">
        <f>O6-SUM(O7:O15)</f>
        <v>6668</v>
      </c>
      <c r="P16" s="255">
        <f t="shared" si="9"/>
        <v>-7.5942350332594222E-2</v>
      </c>
      <c r="Q16" s="254">
        <f t="shared" si="10"/>
        <v>-548</v>
      </c>
      <c r="R16" s="255">
        <f t="shared" si="1"/>
        <v>-0.22392923649906893</v>
      </c>
      <c r="S16" s="254">
        <f t="shared" si="2"/>
        <v>-1924</v>
      </c>
      <c r="T16" s="253">
        <f t="shared" si="11"/>
        <v>2.9300616947603397E-2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173</v>
      </c>
    </row>
    <row r="18" spans="2:31" s="4" customFormat="1" x14ac:dyDescent="0.25">
      <c r="B18" s="123" t="s">
        <v>174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175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176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177</v>
      </c>
      <c r="O44" s="12">
        <v>2021</v>
      </c>
      <c r="P44" s="12" t="s">
        <v>177</v>
      </c>
      <c r="Q44" s="12" t="s">
        <v>178</v>
      </c>
      <c r="R44" s="12" t="s">
        <v>179</v>
      </c>
      <c r="S44" s="12" t="s">
        <v>180</v>
      </c>
      <c r="T44" s="85"/>
      <c r="AE44" s="1"/>
    </row>
    <row r="45" spans="2:31" s="4" customFormat="1" ht="18.75" hidden="1" x14ac:dyDescent="0.3">
      <c r="B45" s="219" t="s">
        <v>164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165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166</v>
      </c>
    </row>
    <row r="47" spans="2:31" ht="15.75" hidden="1" x14ac:dyDescent="0.25">
      <c r="B47" s="222" t="s">
        <v>91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167</v>
      </c>
    </row>
    <row r="48" spans="2:31" s="4" customFormat="1" hidden="1" x14ac:dyDescent="0.25">
      <c r="B48" s="225" t="s">
        <v>94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168</v>
      </c>
    </row>
    <row r="49" spans="2:31" s="4" customFormat="1" hidden="1" x14ac:dyDescent="0.25">
      <c r="B49" s="230" t="s">
        <v>169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170</v>
      </c>
    </row>
    <row r="50" spans="2:31" s="4" customFormat="1" hidden="1" x14ac:dyDescent="0.25">
      <c r="B50" s="230" t="s">
        <v>171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172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173</v>
      </c>
    </row>
    <row r="52" spans="2:31" s="4" customFormat="1" hidden="1" x14ac:dyDescent="0.25">
      <c r="B52" s="264" t="s">
        <v>174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46"/>
      <c r="AE52" s="1" t="s">
        <v>175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24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192</v>
      </c>
      <c r="C136" s="223">
        <v>632407</v>
      </c>
      <c r="D136" s="223">
        <v>248294</v>
      </c>
      <c r="E136" s="223">
        <v>384253</v>
      </c>
      <c r="F136" s="223">
        <v>593573</v>
      </c>
      <c r="G136" s="224">
        <f>F136/E136-1</f>
        <v>0.54474525898301374</v>
      </c>
      <c r="H136" s="223">
        <f>F136-E136</f>
        <v>209320</v>
      </c>
      <c r="I136" s="224">
        <f>F136/F$136</f>
        <v>1</v>
      </c>
      <c r="J136" s="223">
        <v>612478</v>
      </c>
      <c r="K136" s="224">
        <f>H136/H$136</f>
        <v>1</v>
      </c>
      <c r="L136" s="224">
        <f>J136/F136-1</f>
        <v>3.1849494501939857E-2</v>
      </c>
      <c r="M136" s="223">
        <f>J136-F136</f>
        <v>18905</v>
      </c>
      <c r="N136" s="224">
        <f>J136/C136-1</f>
        <v>-3.1512933917556274E-2</v>
      </c>
      <c r="O136" s="223">
        <f>J136-C136</f>
        <v>-19929</v>
      </c>
      <c r="Q136" s="27"/>
      <c r="R136" s="77"/>
      <c r="Z136" s="1" t="s">
        <v>166</v>
      </c>
      <c r="AE136"/>
    </row>
    <row r="137" spans="1:31" s="4" customFormat="1" x14ac:dyDescent="0.25">
      <c r="B137" s="230" t="s">
        <v>36</v>
      </c>
      <c r="C137" s="247">
        <v>109920</v>
      </c>
      <c r="D137" s="247">
        <v>49521</v>
      </c>
      <c r="E137" s="247">
        <v>120918</v>
      </c>
      <c r="F137" s="247">
        <v>120397</v>
      </c>
      <c r="G137" s="253">
        <f t="shared" ref="G137:G146" si="12">F137/E137-1</f>
        <v>-4.3087050728592979E-3</v>
      </c>
      <c r="H137" s="260">
        <f t="shared" ref="H137:H146" si="13">F137-E137</f>
        <v>-521</v>
      </c>
      <c r="I137" s="255">
        <f t="shared" ref="I137:K146" si="14">F137/F$136</f>
        <v>0.20283436072732419</v>
      </c>
      <c r="J137" s="247">
        <v>106138</v>
      </c>
      <c r="K137" s="255">
        <f t="shared" si="14"/>
        <v>-2.4890120389833748E-3</v>
      </c>
      <c r="L137" s="255">
        <f t="shared" ref="L137:L146" si="15">J137/F137-1</f>
        <v>-0.11843318355108512</v>
      </c>
      <c r="M137" s="254">
        <f t="shared" ref="M137:M146" si="16">J137-F137</f>
        <v>-14259</v>
      </c>
      <c r="N137" s="253">
        <f t="shared" ref="N137:N145" si="17">J137/C137-1</f>
        <v>-3.4406841339155725E-2</v>
      </c>
      <c r="O137" s="247">
        <f t="shared" ref="O137:O146" si="18">J137-C137</f>
        <v>-3782</v>
      </c>
      <c r="Q137" s="27"/>
      <c r="R137" s="77"/>
      <c r="Z137" s="1" t="s">
        <v>168</v>
      </c>
    </row>
    <row r="138" spans="1:31" s="4" customFormat="1" x14ac:dyDescent="0.25">
      <c r="B138" s="230" t="s">
        <v>37</v>
      </c>
      <c r="C138" s="247">
        <v>76491</v>
      </c>
      <c r="D138" s="247">
        <v>26848</v>
      </c>
      <c r="E138" s="247">
        <v>39986</v>
      </c>
      <c r="F138" s="247">
        <v>75857</v>
      </c>
      <c r="G138" s="253">
        <f t="shared" si="12"/>
        <v>0.89708898114340019</v>
      </c>
      <c r="H138" s="260">
        <f t="shared" si="13"/>
        <v>35871</v>
      </c>
      <c r="I138" s="255">
        <f t="shared" si="14"/>
        <v>0.12779725492904831</v>
      </c>
      <c r="J138" s="247">
        <v>67064</v>
      </c>
      <c r="K138" s="255">
        <f t="shared" si="14"/>
        <v>0.17136919549015861</v>
      </c>
      <c r="L138" s="255">
        <f t="shared" si="15"/>
        <v>-0.1159154725338466</v>
      </c>
      <c r="M138" s="254">
        <f t="shared" si="16"/>
        <v>-8793</v>
      </c>
      <c r="N138" s="253">
        <f t="shared" si="17"/>
        <v>-0.12324325737668484</v>
      </c>
      <c r="O138" s="247">
        <f t="shared" si="18"/>
        <v>-9427</v>
      </c>
      <c r="Q138" s="27"/>
      <c r="R138" s="77"/>
      <c r="Z138" s="1"/>
    </row>
    <row r="139" spans="1:31" s="4" customFormat="1" x14ac:dyDescent="0.25">
      <c r="B139" s="230" t="s">
        <v>38</v>
      </c>
      <c r="C139" s="247">
        <v>4565</v>
      </c>
      <c r="D139" s="247">
        <v>681</v>
      </c>
      <c r="E139" s="247">
        <v>2535</v>
      </c>
      <c r="F139" s="247">
        <v>3247</v>
      </c>
      <c r="G139" s="253">
        <f t="shared" si="12"/>
        <v>0.28086785009861925</v>
      </c>
      <c r="H139" s="261">
        <f t="shared" si="13"/>
        <v>712</v>
      </c>
      <c r="I139" s="259">
        <f t="shared" si="14"/>
        <v>5.4702622929277446E-3</v>
      </c>
      <c r="J139" s="247">
        <v>5439</v>
      </c>
      <c r="K139" s="259">
        <f t="shared" si="14"/>
        <v>3.4014905407987769E-3</v>
      </c>
      <c r="L139" s="255">
        <f t="shared" si="15"/>
        <v>0.67508469356328926</v>
      </c>
      <c r="M139" s="254">
        <f t="shared" si="16"/>
        <v>2192</v>
      </c>
      <c r="N139" s="253">
        <f t="shared" si="17"/>
        <v>0.1914567360350492</v>
      </c>
      <c r="O139" s="247">
        <f t="shared" si="18"/>
        <v>874</v>
      </c>
      <c r="Q139" s="27"/>
      <c r="R139" s="77"/>
      <c r="Z139" s="1"/>
    </row>
    <row r="140" spans="1:31" s="4" customFormat="1" x14ac:dyDescent="0.25">
      <c r="B140" s="230" t="s">
        <v>40</v>
      </c>
      <c r="C140" s="247">
        <v>284219</v>
      </c>
      <c r="D140" s="247">
        <v>74813</v>
      </c>
      <c r="E140" s="247">
        <v>114704</v>
      </c>
      <c r="F140" s="247">
        <v>244952</v>
      </c>
      <c r="G140" s="253">
        <f t="shared" si="12"/>
        <v>1.1355140186915889</v>
      </c>
      <c r="H140" s="260">
        <f t="shared" si="13"/>
        <v>130248</v>
      </c>
      <c r="I140" s="255">
        <f t="shared" si="14"/>
        <v>0.4126737570610523</v>
      </c>
      <c r="J140" s="247">
        <v>249820</v>
      </c>
      <c r="K140" s="255">
        <f t="shared" si="14"/>
        <v>0.62224345499713363</v>
      </c>
      <c r="L140" s="255">
        <f t="shared" si="15"/>
        <v>1.987328129592747E-2</v>
      </c>
      <c r="M140" s="254">
        <f t="shared" si="16"/>
        <v>4868</v>
      </c>
      <c r="N140" s="253">
        <f t="shared" si="17"/>
        <v>-0.12102991003416375</v>
      </c>
      <c r="O140" s="247">
        <f t="shared" si="18"/>
        <v>-34399</v>
      </c>
      <c r="Q140" s="27"/>
      <c r="R140" s="77"/>
      <c r="Z140" s="1"/>
    </row>
    <row r="141" spans="1:31" s="4" customFormat="1" x14ac:dyDescent="0.25">
      <c r="B141" s="230" t="s">
        <v>42</v>
      </c>
      <c r="C141" s="247">
        <v>19123</v>
      </c>
      <c r="D141" s="247">
        <v>25621</v>
      </c>
      <c r="E141" s="247">
        <v>20278</v>
      </c>
      <c r="F141" s="247">
        <v>32271</v>
      </c>
      <c r="G141" s="253">
        <f t="shared" si="12"/>
        <v>0.59142913502317773</v>
      </c>
      <c r="H141" s="261">
        <f t="shared" si="13"/>
        <v>11993</v>
      </c>
      <c r="I141" s="259">
        <f t="shared" si="14"/>
        <v>5.4367365092414917E-2</v>
      </c>
      <c r="J141" s="247">
        <v>36164</v>
      </c>
      <c r="K141" s="259">
        <f t="shared" si="14"/>
        <v>5.7295050640168162E-2</v>
      </c>
      <c r="L141" s="255">
        <f t="shared" si="15"/>
        <v>0.12063462551516846</v>
      </c>
      <c r="M141" s="254">
        <f t="shared" si="16"/>
        <v>3893</v>
      </c>
      <c r="N141" s="253">
        <f t="shared" si="17"/>
        <v>0.89112586937196037</v>
      </c>
      <c r="O141" s="247">
        <f t="shared" si="18"/>
        <v>17041</v>
      </c>
      <c r="Q141" s="27"/>
      <c r="R141" s="77"/>
      <c r="Z141" s="1"/>
    </row>
    <row r="142" spans="1:31" s="4" customFormat="1" x14ac:dyDescent="0.25">
      <c r="B142" s="230" t="s">
        <v>43</v>
      </c>
      <c r="C142" s="247">
        <v>59066</v>
      </c>
      <c r="D142" s="247">
        <v>33780</v>
      </c>
      <c r="E142" s="247">
        <v>51310</v>
      </c>
      <c r="F142" s="247">
        <v>65021</v>
      </c>
      <c r="G142" s="253">
        <f t="shared" si="12"/>
        <v>0.26721886571818354</v>
      </c>
      <c r="H142" s="260">
        <f t="shared" si="13"/>
        <v>13711</v>
      </c>
      <c r="I142" s="255">
        <f t="shared" si="14"/>
        <v>0.10954170759114717</v>
      </c>
      <c r="J142" s="247">
        <v>80309</v>
      </c>
      <c r="K142" s="255">
        <f t="shared" si="14"/>
        <v>6.5502579782151724E-2</v>
      </c>
      <c r="L142" s="255">
        <f t="shared" si="15"/>
        <v>0.23512403684963323</v>
      </c>
      <c r="M142" s="254">
        <f t="shared" si="16"/>
        <v>15288</v>
      </c>
      <c r="N142" s="253">
        <f t="shared" si="17"/>
        <v>0.3596485287644331</v>
      </c>
      <c r="O142" s="247">
        <f t="shared" si="18"/>
        <v>21243</v>
      </c>
      <c r="Q142" s="27"/>
      <c r="R142" s="77"/>
      <c r="Z142" s="1"/>
    </row>
    <row r="143" spans="1:31" s="4" customFormat="1" x14ac:dyDescent="0.25">
      <c r="B143" s="230" t="s">
        <v>41</v>
      </c>
      <c r="C143" s="247">
        <v>17966</v>
      </c>
      <c r="D143" s="247">
        <v>7339</v>
      </c>
      <c r="E143" s="247">
        <v>10731</v>
      </c>
      <c r="F143" s="247">
        <v>17520</v>
      </c>
      <c r="G143" s="253">
        <f t="shared" si="12"/>
        <v>0.63265306122448983</v>
      </c>
      <c r="H143" s="261">
        <f t="shared" si="13"/>
        <v>6789</v>
      </c>
      <c r="I143" s="259">
        <f t="shared" si="14"/>
        <v>2.951616734588669E-2</v>
      </c>
      <c r="J143" s="247">
        <v>25698</v>
      </c>
      <c r="K143" s="259">
        <f t="shared" si="14"/>
        <v>3.243359449646474E-2</v>
      </c>
      <c r="L143" s="255">
        <f t="shared" si="15"/>
        <v>0.46678082191780823</v>
      </c>
      <c r="M143" s="254">
        <f t="shared" si="16"/>
        <v>8178</v>
      </c>
      <c r="N143" s="253">
        <f t="shared" si="17"/>
        <v>0.43036847378381382</v>
      </c>
      <c r="O143" s="247">
        <f t="shared" si="18"/>
        <v>7732</v>
      </c>
      <c r="Q143" s="27"/>
      <c r="R143" s="77"/>
      <c r="Z143" s="1"/>
    </row>
    <row r="144" spans="1:31" s="4" customFormat="1" x14ac:dyDescent="0.25">
      <c r="B144" s="230" t="s">
        <v>44</v>
      </c>
      <c r="C144" s="247">
        <v>20687</v>
      </c>
      <c r="D144" s="247">
        <v>6781</v>
      </c>
      <c r="E144" s="247">
        <v>11021</v>
      </c>
      <c r="F144" s="247">
        <v>9118</v>
      </c>
      <c r="G144" s="253">
        <f t="shared" si="12"/>
        <v>-0.17267035659196084</v>
      </c>
      <c r="H144" s="260">
        <f t="shared" si="13"/>
        <v>-1903</v>
      </c>
      <c r="I144" s="255">
        <f t="shared" si="14"/>
        <v>1.536121083674628E-2</v>
      </c>
      <c r="J144" s="247">
        <v>11280</v>
      </c>
      <c r="K144" s="255">
        <f t="shared" si="14"/>
        <v>-9.0913433976686411E-3</v>
      </c>
      <c r="L144" s="255">
        <f t="shared" si="15"/>
        <v>0.23711340206185572</v>
      </c>
      <c r="M144" s="254">
        <f t="shared" si="16"/>
        <v>2162</v>
      </c>
      <c r="N144" s="253">
        <f t="shared" si="17"/>
        <v>-0.45473002368637305</v>
      </c>
      <c r="O144" s="247">
        <f t="shared" si="18"/>
        <v>-9407</v>
      </c>
      <c r="Q144" s="27"/>
      <c r="R144" s="77"/>
      <c r="Z144" s="1"/>
    </row>
    <row r="145" spans="2:31" s="4" customFormat="1" x14ac:dyDescent="0.25">
      <c r="B145" s="230" t="s">
        <v>39</v>
      </c>
      <c r="C145" s="247">
        <v>19152</v>
      </c>
      <c r="D145" s="247">
        <v>15343</v>
      </c>
      <c r="E145" s="247">
        <v>4744</v>
      </c>
      <c r="F145" s="247">
        <v>9037</v>
      </c>
      <c r="G145" s="253">
        <f t="shared" si="12"/>
        <v>0.9049325463743676</v>
      </c>
      <c r="H145" s="261">
        <f t="shared" si="13"/>
        <v>4293</v>
      </c>
      <c r="I145" s="259">
        <f t="shared" si="14"/>
        <v>1.5224749104153995E-2</v>
      </c>
      <c r="J145" s="247">
        <v>15069</v>
      </c>
      <c r="K145" s="259">
        <f t="shared" si="14"/>
        <v>2.0509268106248806E-2</v>
      </c>
      <c r="L145" s="255">
        <f t="shared" si="15"/>
        <v>0.66747814540223516</v>
      </c>
      <c r="M145" s="254">
        <f t="shared" si="16"/>
        <v>6032</v>
      </c>
      <c r="N145" s="253">
        <f t="shared" si="17"/>
        <v>-0.21318922305764409</v>
      </c>
      <c r="O145" s="247">
        <f t="shared" si="18"/>
        <v>-4083</v>
      </c>
      <c r="Q145" s="27"/>
      <c r="R145" s="77"/>
      <c r="Z145" s="1"/>
    </row>
    <row r="146" spans="2:31" s="4" customFormat="1" x14ac:dyDescent="0.25">
      <c r="B146" s="230" t="s">
        <v>193</v>
      </c>
      <c r="C146" s="247">
        <f>C136-SUM(C137:C145)</f>
        <v>21218</v>
      </c>
      <c r="D146" s="247">
        <f>D136-SUM(D137:D145)</f>
        <v>7567</v>
      </c>
      <c r="E146" s="247">
        <f>E136-SUM(E137:E145)</f>
        <v>8026</v>
      </c>
      <c r="F146" s="247">
        <f>F136-SUM(F137:F145)</f>
        <v>16153</v>
      </c>
      <c r="G146" s="253">
        <f t="shared" si="12"/>
        <v>1.012584101669574</v>
      </c>
      <c r="H146" s="260">
        <f t="shared" si="13"/>
        <v>8127</v>
      </c>
      <c r="I146" s="255">
        <f t="shared" si="14"/>
        <v>2.7213165019298383E-2</v>
      </c>
      <c r="J146" s="247">
        <f>J136-SUM(J137:J145)</f>
        <v>15497</v>
      </c>
      <c r="K146" s="255">
        <f t="shared" si="14"/>
        <v>3.8825721383527613E-2</v>
      </c>
      <c r="L146" s="255">
        <f t="shared" si="15"/>
        <v>-4.0611651086485456E-2</v>
      </c>
      <c r="M146" s="254">
        <f t="shared" si="16"/>
        <v>-656</v>
      </c>
      <c r="N146" s="253">
        <f>J146/C146-1</f>
        <v>-0.26962955980771042</v>
      </c>
      <c r="O146" s="247">
        <f t="shared" si="18"/>
        <v>-5721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173</v>
      </c>
    </row>
    <row r="148" spans="2:31" s="4" customFormat="1" x14ac:dyDescent="0.25">
      <c r="B148" s="123" t="s">
        <v>174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175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9C496-27CE-4330-80D1-AA814D80896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195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251</v>
      </c>
      <c r="D5" s="236" t="s">
        <v>252</v>
      </c>
      <c r="E5" s="236" t="s">
        <v>258</v>
      </c>
      <c r="F5" s="237" t="str">
        <f>CONCATENATE("%/s total Tenerife ",RIGHT(E5,4))</f>
        <v>%/s total Tenerife 2021</v>
      </c>
      <c r="G5" s="236" t="s">
        <v>253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254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255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192</v>
      </c>
      <c r="C6" s="238">
        <v>129903</v>
      </c>
      <c r="D6" s="238">
        <v>51468</v>
      </c>
      <c r="E6" s="238">
        <v>135054</v>
      </c>
      <c r="F6" s="239">
        <f>E6/$E$6</f>
        <v>1</v>
      </c>
      <c r="G6" s="238">
        <v>149185</v>
      </c>
      <c r="H6" s="239">
        <f>G6/E6-1</f>
        <v>0.10463222118559989</v>
      </c>
      <c r="I6" s="238">
        <f>G6-E6</f>
        <v>14131</v>
      </c>
      <c r="J6" s="239">
        <f>G6/$G$6</f>
        <v>1</v>
      </c>
      <c r="K6" s="238">
        <v>146637</v>
      </c>
      <c r="L6" s="239">
        <f>K6/G6-1</f>
        <v>-1.7079465093675639E-2</v>
      </c>
      <c r="M6" s="238">
        <f>K6-G6</f>
        <v>-2548</v>
      </c>
      <c r="N6" s="239">
        <f>K6/$K$6</f>
        <v>1</v>
      </c>
      <c r="O6" s="238">
        <v>140766</v>
      </c>
      <c r="P6" s="239">
        <f>O6/K6-1</f>
        <v>-4.0037643977986481E-2</v>
      </c>
      <c r="Q6" s="238">
        <f>O6-K6</f>
        <v>-5871</v>
      </c>
      <c r="R6" s="239">
        <f>IFERROR(O6/C6-1,"-")</f>
        <v>8.3623934782106613E-2</v>
      </c>
      <c r="S6" s="238">
        <f>O6-C6</f>
        <v>10863</v>
      </c>
      <c r="T6" s="239">
        <f>O6/$O$6</f>
        <v>1</v>
      </c>
      <c r="V6" s="27"/>
      <c r="W6" s="77"/>
      <c r="AE6" s="1" t="s">
        <v>166</v>
      </c>
    </row>
    <row r="7" spans="1:31" s="4" customFormat="1" x14ac:dyDescent="0.25">
      <c r="B7" s="230" t="s">
        <v>36</v>
      </c>
      <c r="C7" s="247">
        <v>29292</v>
      </c>
      <c r="D7" s="247">
        <v>9378</v>
      </c>
      <c r="E7" s="247">
        <v>44610</v>
      </c>
      <c r="F7" s="253">
        <f t="shared" ref="F7:F16" si="0">E7/$E$6</f>
        <v>0.33031231951663781</v>
      </c>
      <c r="G7" s="247">
        <v>30408</v>
      </c>
      <c r="H7" s="255">
        <f>G7/E7-1</f>
        <v>-0.3183591123066577</v>
      </c>
      <c r="I7" s="254">
        <f>G7-E7</f>
        <v>-14202</v>
      </c>
      <c r="J7" s="253">
        <f>G7/$G$6</f>
        <v>0.20382746254650266</v>
      </c>
      <c r="K7" s="247">
        <v>24427</v>
      </c>
      <c r="L7" s="255">
        <f>K7/G7-1</f>
        <v>-0.19669166008945016</v>
      </c>
      <c r="M7" s="254">
        <f>K7-G7</f>
        <v>-5981</v>
      </c>
      <c r="N7" s="253">
        <f>K7/$K$6</f>
        <v>0.16658142215129879</v>
      </c>
      <c r="O7" s="247">
        <v>18567</v>
      </c>
      <c r="P7" s="255">
        <f>O7/K7-1</f>
        <v>-0.23989847300118716</v>
      </c>
      <c r="Q7" s="254">
        <f>O7-K7</f>
        <v>-5860</v>
      </c>
      <c r="R7" s="255">
        <f t="shared" ref="R7:R16" si="1">IFERROR(O7/C7-1,"-")</f>
        <v>-0.36614092585006142</v>
      </c>
      <c r="S7" s="254">
        <f t="shared" ref="S7:S16" si="2">O7-C7</f>
        <v>-10725</v>
      </c>
      <c r="T7" s="253">
        <f>O7/$O$6</f>
        <v>0.13189974851881847</v>
      </c>
      <c r="V7" s="27"/>
      <c r="W7" s="77"/>
      <c r="AE7" s="1" t="s">
        <v>168</v>
      </c>
    </row>
    <row r="8" spans="1:31" s="4" customFormat="1" x14ac:dyDescent="0.25">
      <c r="B8" s="230" t="s">
        <v>37</v>
      </c>
      <c r="C8" s="247">
        <v>14543</v>
      </c>
      <c r="D8" s="247">
        <v>5079</v>
      </c>
      <c r="E8" s="247">
        <v>16408</v>
      </c>
      <c r="F8" s="253">
        <f t="shared" si="0"/>
        <v>0.12149214388318746</v>
      </c>
      <c r="G8" s="247">
        <v>16361</v>
      </c>
      <c r="H8" s="255">
        <f t="shared" ref="H8:H16" si="3">G8/E8-1</f>
        <v>-2.8644563627499009E-3</v>
      </c>
      <c r="I8" s="254">
        <f t="shared" ref="I8:I16" si="4">G8-E8</f>
        <v>-47</v>
      </c>
      <c r="J8" s="253">
        <f t="shared" ref="J8:J16" si="5">G8/$G$6</f>
        <v>0.10966920266782854</v>
      </c>
      <c r="K8" s="247">
        <v>14446</v>
      </c>
      <c r="L8" s="255">
        <f t="shared" ref="L8:L16" si="6">K8/G8-1</f>
        <v>-0.11704663529124137</v>
      </c>
      <c r="M8" s="254">
        <f t="shared" ref="M8:M16" si="7">K8-G8</f>
        <v>-1915</v>
      </c>
      <c r="N8" s="253">
        <f t="shared" ref="N8:N16" si="8">K8/$K$6</f>
        <v>9.8515381520352982E-2</v>
      </c>
      <c r="O8" s="247">
        <v>14932</v>
      </c>
      <c r="P8" s="255">
        <f t="shared" ref="P8:P16" si="9">O8/K8-1</f>
        <v>3.3642530804374848E-2</v>
      </c>
      <c r="Q8" s="254">
        <f t="shared" ref="Q8:Q16" si="10">O8-K8</f>
        <v>486</v>
      </c>
      <c r="R8" s="255">
        <f t="shared" si="1"/>
        <v>2.6748263769511116E-2</v>
      </c>
      <c r="S8" s="254">
        <f t="shared" si="2"/>
        <v>389</v>
      </c>
      <c r="T8" s="253">
        <f t="shared" ref="T8:T16" si="11">O8/$O$6</f>
        <v>0.10607675148828552</v>
      </c>
      <c r="V8" s="27"/>
      <c r="W8" s="77"/>
      <c r="AE8" s="1"/>
    </row>
    <row r="9" spans="1:31" s="4" customFormat="1" x14ac:dyDescent="0.25">
      <c r="B9" s="230" t="s">
        <v>38</v>
      </c>
      <c r="C9" s="247">
        <v>2341</v>
      </c>
      <c r="D9" s="247">
        <v>538</v>
      </c>
      <c r="E9" s="247">
        <v>309</v>
      </c>
      <c r="F9" s="248">
        <f t="shared" si="0"/>
        <v>2.2879736994091252E-3</v>
      </c>
      <c r="G9" s="247">
        <v>479</v>
      </c>
      <c r="H9" s="259">
        <f t="shared" si="3"/>
        <v>0.55016181229773453</v>
      </c>
      <c r="I9" s="250">
        <f t="shared" si="4"/>
        <v>170</v>
      </c>
      <c r="J9" s="248">
        <f t="shared" si="5"/>
        <v>3.2107785635285047E-3</v>
      </c>
      <c r="K9" s="247">
        <v>7891</v>
      </c>
      <c r="L9" s="255">
        <f t="shared" si="6"/>
        <v>15.473903966597078</v>
      </c>
      <c r="M9" s="254">
        <f t="shared" si="7"/>
        <v>7412</v>
      </c>
      <c r="N9" s="253">
        <f t="shared" si="8"/>
        <v>5.3813157661436066E-2</v>
      </c>
      <c r="O9" s="247">
        <v>3879</v>
      </c>
      <c r="P9" s="255">
        <f t="shared" si="9"/>
        <v>-0.50842732226587251</v>
      </c>
      <c r="Q9" s="254">
        <f t="shared" si="10"/>
        <v>-4012</v>
      </c>
      <c r="R9" s="255">
        <f t="shared" si="1"/>
        <v>0.65698419478855197</v>
      </c>
      <c r="S9" s="254">
        <f t="shared" si="2"/>
        <v>1538</v>
      </c>
      <c r="T9" s="253">
        <f t="shared" si="11"/>
        <v>2.7556370146200077E-2</v>
      </c>
      <c r="V9" s="27"/>
      <c r="W9" s="77"/>
      <c r="AE9" s="1"/>
    </row>
    <row r="10" spans="1:31" s="4" customFormat="1" x14ac:dyDescent="0.25">
      <c r="B10" s="230" t="s">
        <v>40</v>
      </c>
      <c r="C10" s="247">
        <v>23002</v>
      </c>
      <c r="D10" s="247">
        <v>8752</v>
      </c>
      <c r="E10" s="247">
        <v>11490</v>
      </c>
      <c r="F10" s="253">
        <f t="shared" si="0"/>
        <v>8.5077080278999517E-2</v>
      </c>
      <c r="G10" s="247">
        <v>32975</v>
      </c>
      <c r="H10" s="255">
        <f t="shared" si="3"/>
        <v>1.869886858137511</v>
      </c>
      <c r="I10" s="254">
        <f t="shared" si="4"/>
        <v>21485</v>
      </c>
      <c r="J10" s="253">
        <f t="shared" si="5"/>
        <v>0.22103428628883601</v>
      </c>
      <c r="K10" s="247">
        <v>29807</v>
      </c>
      <c r="L10" s="255">
        <f t="shared" si="6"/>
        <v>-9.6072782410917323E-2</v>
      </c>
      <c r="M10" s="254">
        <f t="shared" si="7"/>
        <v>-3168</v>
      </c>
      <c r="N10" s="253">
        <f t="shared" si="8"/>
        <v>0.20327066156563486</v>
      </c>
      <c r="O10" s="247">
        <v>34767</v>
      </c>
      <c r="P10" s="255">
        <f t="shared" si="9"/>
        <v>0.16640386486395808</v>
      </c>
      <c r="Q10" s="254">
        <f t="shared" si="10"/>
        <v>4960</v>
      </c>
      <c r="R10" s="255">
        <f t="shared" si="1"/>
        <v>0.51147726284670902</v>
      </c>
      <c r="S10" s="254">
        <f t="shared" si="2"/>
        <v>11765</v>
      </c>
      <c r="T10" s="253">
        <f>O10/$O$6</f>
        <v>0.24698435701802993</v>
      </c>
      <c r="V10" s="27"/>
      <c r="W10" s="77"/>
      <c r="AE10" s="1"/>
    </row>
    <row r="11" spans="1:31" s="4" customFormat="1" x14ac:dyDescent="0.25">
      <c r="B11" s="230" t="s">
        <v>42</v>
      </c>
      <c r="C11" s="247">
        <v>3244</v>
      </c>
      <c r="D11" s="247">
        <v>1451</v>
      </c>
      <c r="E11" s="247">
        <v>11174</v>
      </c>
      <c r="F11" s="248">
        <f t="shared" si="0"/>
        <v>8.2737275460186291E-2</v>
      </c>
      <c r="G11" s="247">
        <v>6572</v>
      </c>
      <c r="H11" s="259">
        <f t="shared" si="3"/>
        <v>-0.411848935027743</v>
      </c>
      <c r="I11" s="250">
        <f t="shared" si="4"/>
        <v>-4602</v>
      </c>
      <c r="J11" s="248">
        <f t="shared" si="5"/>
        <v>4.405268626202366E-2</v>
      </c>
      <c r="K11" s="247">
        <v>7922</v>
      </c>
      <c r="L11" s="255">
        <f t="shared" si="6"/>
        <v>0.20541692026780289</v>
      </c>
      <c r="M11" s="254">
        <f t="shared" si="7"/>
        <v>1350</v>
      </c>
      <c r="N11" s="253">
        <f t="shared" si="8"/>
        <v>5.4024564059548412E-2</v>
      </c>
      <c r="O11" s="247">
        <v>4720</v>
      </c>
      <c r="P11" s="255">
        <f t="shared" si="9"/>
        <v>-0.4041908608937137</v>
      </c>
      <c r="Q11" s="254">
        <f t="shared" si="10"/>
        <v>-3202</v>
      </c>
      <c r="R11" s="255">
        <f t="shared" si="1"/>
        <v>0.45499383477188649</v>
      </c>
      <c r="S11" s="254">
        <f t="shared" si="2"/>
        <v>1476</v>
      </c>
      <c r="T11" s="253">
        <f t="shared" si="11"/>
        <v>3.3530824204708522E-2</v>
      </c>
      <c r="V11" s="27"/>
      <c r="W11" s="77"/>
      <c r="AE11" s="1"/>
    </row>
    <row r="12" spans="1:31" s="4" customFormat="1" x14ac:dyDescent="0.25">
      <c r="B12" s="230" t="s">
        <v>43</v>
      </c>
      <c r="C12" s="247">
        <v>23527</v>
      </c>
      <c r="D12" s="247">
        <v>13715</v>
      </c>
      <c r="E12" s="247">
        <v>15336</v>
      </c>
      <c r="F12" s="253">
        <f t="shared" si="0"/>
        <v>0.1135545781687325</v>
      </c>
      <c r="G12" s="247">
        <v>24707</v>
      </c>
      <c r="H12" s="255">
        <f t="shared" si="3"/>
        <v>0.61104590505998946</v>
      </c>
      <c r="I12" s="254">
        <f t="shared" si="4"/>
        <v>9371</v>
      </c>
      <c r="J12" s="253">
        <f t="shared" si="5"/>
        <v>0.16561316486241914</v>
      </c>
      <c r="K12" s="247">
        <v>29212</v>
      </c>
      <c r="L12" s="255">
        <f t="shared" si="6"/>
        <v>0.18233698951714095</v>
      </c>
      <c r="M12" s="254">
        <f t="shared" si="7"/>
        <v>4505</v>
      </c>
      <c r="N12" s="253">
        <f t="shared" si="8"/>
        <v>0.19921302263412372</v>
      </c>
      <c r="O12" s="247">
        <v>26776</v>
      </c>
      <c r="P12" s="255">
        <f t="shared" si="9"/>
        <v>-8.3390387511981356E-2</v>
      </c>
      <c r="Q12" s="254">
        <f t="shared" si="10"/>
        <v>-2436</v>
      </c>
      <c r="R12" s="255">
        <f t="shared" si="1"/>
        <v>0.13809665490712808</v>
      </c>
      <c r="S12" s="254">
        <f t="shared" si="2"/>
        <v>3249</v>
      </c>
      <c r="T12" s="253">
        <f t="shared" si="11"/>
        <v>0.19021638747993122</v>
      </c>
      <c r="V12" s="27"/>
      <c r="W12" s="77"/>
      <c r="AE12" s="1"/>
    </row>
    <row r="13" spans="1:31" s="4" customFormat="1" x14ac:dyDescent="0.25">
      <c r="B13" s="230" t="s">
        <v>41</v>
      </c>
      <c r="C13" s="247">
        <v>6575</v>
      </c>
      <c r="D13" s="247">
        <v>4239</v>
      </c>
      <c r="E13" s="247">
        <v>3153</v>
      </c>
      <c r="F13" s="248">
        <f t="shared" si="0"/>
        <v>2.3346217068728064E-2</v>
      </c>
      <c r="G13" s="247">
        <v>5649</v>
      </c>
      <c r="H13" s="259">
        <f t="shared" si="3"/>
        <v>0.79162702188392009</v>
      </c>
      <c r="I13" s="250">
        <f t="shared" si="4"/>
        <v>2496</v>
      </c>
      <c r="J13" s="248">
        <f t="shared" si="5"/>
        <v>3.7865737171967694E-2</v>
      </c>
      <c r="K13" s="247">
        <v>5137</v>
      </c>
      <c r="L13" s="255">
        <f t="shared" si="6"/>
        <v>-9.0635510709860201E-2</v>
      </c>
      <c r="M13" s="254">
        <f t="shared" si="7"/>
        <v>-512</v>
      </c>
      <c r="N13" s="253">
        <f t="shared" si="8"/>
        <v>3.503208603558447E-2</v>
      </c>
      <c r="O13" s="247">
        <v>3948</v>
      </c>
      <c r="P13" s="255">
        <f t="shared" si="9"/>
        <v>-0.23145804944520143</v>
      </c>
      <c r="Q13" s="254">
        <f t="shared" si="10"/>
        <v>-1189</v>
      </c>
      <c r="R13" s="255">
        <f t="shared" si="1"/>
        <v>-0.39954372623574141</v>
      </c>
      <c r="S13" s="254">
        <f t="shared" si="2"/>
        <v>-2627</v>
      </c>
      <c r="T13" s="253">
        <f t="shared" si="11"/>
        <v>2.804654533054857E-2</v>
      </c>
      <c r="V13" s="27"/>
      <c r="W13" s="77"/>
      <c r="AE13" s="1"/>
    </row>
    <row r="14" spans="1:31" s="4" customFormat="1" x14ac:dyDescent="0.25">
      <c r="B14" s="230" t="s">
        <v>44</v>
      </c>
      <c r="C14" s="247">
        <v>9649</v>
      </c>
      <c r="D14" s="247">
        <v>1763</v>
      </c>
      <c r="E14" s="247">
        <v>15475</v>
      </c>
      <c r="F14" s="253">
        <f t="shared" si="0"/>
        <v>0.11458379611118516</v>
      </c>
      <c r="G14" s="247">
        <v>6630</v>
      </c>
      <c r="H14" s="255">
        <f t="shared" si="3"/>
        <v>-0.57156704361873989</v>
      </c>
      <c r="I14" s="254">
        <f t="shared" si="4"/>
        <v>-8845</v>
      </c>
      <c r="J14" s="253">
        <f t="shared" si="5"/>
        <v>4.4441465294768244E-2</v>
      </c>
      <c r="K14" s="247">
        <v>7369</v>
      </c>
      <c r="L14" s="255">
        <f t="shared" si="6"/>
        <v>0.11146304675716445</v>
      </c>
      <c r="M14" s="254">
        <f t="shared" si="7"/>
        <v>739</v>
      </c>
      <c r="N14" s="253">
        <f t="shared" si="8"/>
        <v>5.0253346699673344E-2</v>
      </c>
      <c r="O14" s="247">
        <v>5252</v>
      </c>
      <c r="P14" s="255">
        <f t="shared" si="9"/>
        <v>-0.28728457049803224</v>
      </c>
      <c r="Q14" s="254">
        <f t="shared" si="10"/>
        <v>-2117</v>
      </c>
      <c r="R14" s="255">
        <f t="shared" si="1"/>
        <v>-0.45569489066224478</v>
      </c>
      <c r="S14" s="254">
        <f t="shared" si="2"/>
        <v>-4397</v>
      </c>
      <c r="T14" s="253">
        <f t="shared" si="11"/>
        <v>3.7310145915917199E-2</v>
      </c>
      <c r="V14" s="27"/>
      <c r="W14" s="77"/>
      <c r="AE14" s="1"/>
    </row>
    <row r="15" spans="1:31" s="4" customFormat="1" x14ac:dyDescent="0.25">
      <c r="B15" s="230" t="s">
        <v>39</v>
      </c>
      <c r="C15" s="247">
        <v>5113</v>
      </c>
      <c r="D15" s="247">
        <v>2263</v>
      </c>
      <c r="E15" s="247">
        <v>6811</v>
      </c>
      <c r="F15" s="248">
        <f t="shared" si="0"/>
        <v>5.0431679180179781E-2</v>
      </c>
      <c r="G15" s="247">
        <v>9096</v>
      </c>
      <c r="H15" s="259">
        <f t="shared" si="3"/>
        <v>0.33548671267067975</v>
      </c>
      <c r="I15" s="250">
        <f t="shared" si="4"/>
        <v>2285</v>
      </c>
      <c r="J15" s="248">
        <f t="shared" si="5"/>
        <v>6.0971277273184299E-2</v>
      </c>
      <c r="K15" s="247">
        <v>4567</v>
      </c>
      <c r="L15" s="255">
        <f t="shared" si="6"/>
        <v>-0.49791116974494287</v>
      </c>
      <c r="M15" s="254">
        <f t="shared" si="7"/>
        <v>-4529</v>
      </c>
      <c r="N15" s="253">
        <f t="shared" si="8"/>
        <v>3.1144936134809086E-2</v>
      </c>
      <c r="O15" s="247">
        <v>12190</v>
      </c>
      <c r="P15" s="255">
        <f t="shared" si="9"/>
        <v>1.6691482373549378</v>
      </c>
      <c r="Q15" s="254">
        <f t="shared" si="10"/>
        <v>7623</v>
      </c>
      <c r="R15" s="255">
        <f t="shared" si="1"/>
        <v>1.3841189125757873</v>
      </c>
      <c r="S15" s="254">
        <f t="shared" si="2"/>
        <v>7077</v>
      </c>
      <c r="T15" s="253">
        <f t="shared" si="11"/>
        <v>8.6597615901567143E-2</v>
      </c>
      <c r="V15" s="27"/>
      <c r="W15" s="77"/>
      <c r="AE15" s="1"/>
    </row>
    <row r="16" spans="1:31" s="4" customFormat="1" x14ac:dyDescent="0.25">
      <c r="B16" s="230" t="s">
        <v>193</v>
      </c>
      <c r="C16" s="247">
        <f>C6-SUM(C7:C15)</f>
        <v>12617</v>
      </c>
      <c r="D16" s="247">
        <f>D6-SUM(D7:D15)</f>
        <v>4290</v>
      </c>
      <c r="E16" s="247">
        <f>E6-SUM(E7:E15)</f>
        <v>10288</v>
      </c>
      <c r="F16" s="253">
        <f t="shared" si="0"/>
        <v>7.6176936632754308E-2</v>
      </c>
      <c r="G16" s="247">
        <f>G6-SUM(G7:G15)</f>
        <v>16308</v>
      </c>
      <c r="H16" s="255">
        <f t="shared" si="3"/>
        <v>0.58514774494556776</v>
      </c>
      <c r="I16" s="254">
        <f t="shared" si="4"/>
        <v>6020</v>
      </c>
      <c r="J16" s="253">
        <f t="shared" si="5"/>
        <v>0.10931393906894125</v>
      </c>
      <c r="K16" s="247">
        <f>K6-SUM(K7:K15)</f>
        <v>15859</v>
      </c>
      <c r="L16" s="255">
        <f t="shared" si="6"/>
        <v>-2.7532499386804021E-2</v>
      </c>
      <c r="M16" s="254">
        <f t="shared" si="7"/>
        <v>-449</v>
      </c>
      <c r="N16" s="253">
        <f t="shared" si="8"/>
        <v>0.10815142153753828</v>
      </c>
      <c r="O16" s="247">
        <f>O6-SUM(O7:O15)</f>
        <v>15735</v>
      </c>
      <c r="P16" s="255">
        <f t="shared" si="9"/>
        <v>-7.8189040923135611E-3</v>
      </c>
      <c r="Q16" s="254">
        <f t="shared" si="10"/>
        <v>-124</v>
      </c>
      <c r="R16" s="255">
        <f t="shared" si="1"/>
        <v>0.24712689228818263</v>
      </c>
      <c r="S16" s="254">
        <f t="shared" si="2"/>
        <v>3118</v>
      </c>
      <c r="T16" s="253">
        <f t="shared" si="11"/>
        <v>0.11178125399599335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173</v>
      </c>
    </row>
    <row r="18" spans="2:31" s="4" customFormat="1" x14ac:dyDescent="0.25">
      <c r="B18" s="123" t="s">
        <v>174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175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176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177</v>
      </c>
      <c r="O44" s="12">
        <v>2021</v>
      </c>
      <c r="P44" s="12" t="s">
        <v>177</v>
      </c>
      <c r="Q44" s="12" t="s">
        <v>178</v>
      </c>
      <c r="R44" s="12" t="s">
        <v>179</v>
      </c>
      <c r="S44" s="12" t="s">
        <v>180</v>
      </c>
      <c r="T44" s="85"/>
      <c r="AE44" s="1"/>
    </row>
    <row r="45" spans="2:31" s="4" customFormat="1" ht="18.75" hidden="1" x14ac:dyDescent="0.3">
      <c r="B45" s="219" t="s">
        <v>164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165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166</v>
      </c>
    </row>
    <row r="47" spans="2:31" ht="15.75" hidden="1" x14ac:dyDescent="0.25">
      <c r="B47" s="222" t="s">
        <v>91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167</v>
      </c>
    </row>
    <row r="48" spans="2:31" s="4" customFormat="1" hidden="1" x14ac:dyDescent="0.25">
      <c r="B48" s="225" t="s">
        <v>94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168</v>
      </c>
    </row>
    <row r="49" spans="2:31" s="4" customFormat="1" hidden="1" x14ac:dyDescent="0.25">
      <c r="B49" s="230" t="s">
        <v>169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170</v>
      </c>
    </row>
    <row r="50" spans="2:31" s="4" customFormat="1" hidden="1" x14ac:dyDescent="0.25">
      <c r="B50" s="230" t="s">
        <v>171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172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173</v>
      </c>
    </row>
    <row r="52" spans="2:31" s="4" customFormat="1" hidden="1" x14ac:dyDescent="0.25">
      <c r="B52" s="264" t="s">
        <v>174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46"/>
      <c r="AE52" s="1" t="s">
        <v>175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25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192</v>
      </c>
      <c r="C136" s="223">
        <v>415150</v>
      </c>
      <c r="D136" s="223">
        <v>208389</v>
      </c>
      <c r="E136" s="223">
        <v>416048</v>
      </c>
      <c r="F136" s="223">
        <v>423208</v>
      </c>
      <c r="G136" s="224">
        <f>F136/E136-1</f>
        <v>1.7209552743914225E-2</v>
      </c>
      <c r="H136" s="223">
        <f>F136-E136</f>
        <v>7160</v>
      </c>
      <c r="I136" s="224">
        <f>F136/F$136</f>
        <v>1</v>
      </c>
      <c r="J136" s="223">
        <v>428791</v>
      </c>
      <c r="K136" s="224">
        <f>H136/H$136</f>
        <v>1</v>
      </c>
      <c r="L136" s="224">
        <f>J136/F136-1</f>
        <v>1.3192094667397569E-2</v>
      </c>
      <c r="M136" s="223">
        <f>J136-F136</f>
        <v>5583</v>
      </c>
      <c r="N136" s="224">
        <f>J136/C136-1</f>
        <v>3.2858003131398306E-2</v>
      </c>
      <c r="O136" s="223">
        <f>J136-C136</f>
        <v>13641</v>
      </c>
      <c r="Q136" s="27"/>
      <c r="R136" s="77"/>
      <c r="Z136" s="1" t="s">
        <v>166</v>
      </c>
      <c r="AE136"/>
    </row>
    <row r="137" spans="1:31" s="4" customFormat="1" x14ac:dyDescent="0.25">
      <c r="B137" s="230" t="s">
        <v>36</v>
      </c>
      <c r="C137" s="247">
        <v>113067</v>
      </c>
      <c r="D137" s="247">
        <v>68476</v>
      </c>
      <c r="E137" s="247">
        <v>126666</v>
      </c>
      <c r="F137" s="247">
        <v>86811</v>
      </c>
      <c r="G137" s="253">
        <f t="shared" ref="G137:G146" si="12">F137/E137-1</f>
        <v>-0.31464639287575202</v>
      </c>
      <c r="H137" s="260">
        <f t="shared" ref="H137:H146" si="13">F137-E137</f>
        <v>-39855</v>
      </c>
      <c r="I137" s="255">
        <f t="shared" ref="I137:K146" si="14">F137/F$136</f>
        <v>0.20512608457307044</v>
      </c>
      <c r="J137" s="247">
        <v>75374</v>
      </c>
      <c r="K137" s="255">
        <f t="shared" si="14"/>
        <v>-5.5663407821229054</v>
      </c>
      <c r="L137" s="255">
        <f t="shared" ref="L137:L146" si="15">J137/F137-1</f>
        <v>-0.13174597689232936</v>
      </c>
      <c r="M137" s="254">
        <f t="shared" ref="M137:M146" si="16">J137-F137</f>
        <v>-11437</v>
      </c>
      <c r="N137" s="253">
        <f t="shared" ref="N137:N146" si="17">J137/C137-1</f>
        <v>-0.33336871058752771</v>
      </c>
      <c r="O137" s="247">
        <f t="shared" ref="O137:O146" si="18">J137-C137</f>
        <v>-37693</v>
      </c>
      <c r="Q137" s="27"/>
      <c r="R137" s="77"/>
      <c r="Z137" s="1" t="s">
        <v>168</v>
      </c>
    </row>
    <row r="138" spans="1:31" s="4" customFormat="1" x14ac:dyDescent="0.25">
      <c r="B138" s="230" t="s">
        <v>37</v>
      </c>
      <c r="C138" s="247">
        <v>51328</v>
      </c>
      <c r="D138" s="247">
        <v>24912</v>
      </c>
      <c r="E138" s="247">
        <v>43482</v>
      </c>
      <c r="F138" s="247">
        <v>48094</v>
      </c>
      <c r="G138" s="253">
        <f t="shared" si="12"/>
        <v>0.10606687824847061</v>
      </c>
      <c r="H138" s="260">
        <f t="shared" si="13"/>
        <v>4612</v>
      </c>
      <c r="I138" s="255">
        <f t="shared" si="14"/>
        <v>0.11364151906391183</v>
      </c>
      <c r="J138" s="247">
        <v>51902</v>
      </c>
      <c r="K138" s="255">
        <f t="shared" si="14"/>
        <v>0.64413407821229052</v>
      </c>
      <c r="L138" s="255">
        <f t="shared" si="15"/>
        <v>7.9178275876408799E-2</v>
      </c>
      <c r="M138" s="254">
        <f t="shared" si="16"/>
        <v>3808</v>
      </c>
      <c r="N138" s="253">
        <f t="shared" si="17"/>
        <v>1.118298004987528E-2</v>
      </c>
      <c r="O138" s="247">
        <f t="shared" si="18"/>
        <v>574</v>
      </c>
      <c r="Q138" s="27"/>
      <c r="R138" s="77"/>
      <c r="Z138" s="1"/>
    </row>
    <row r="139" spans="1:31" s="4" customFormat="1" x14ac:dyDescent="0.25">
      <c r="B139" s="230" t="s">
        <v>38</v>
      </c>
      <c r="C139" s="247">
        <v>5944</v>
      </c>
      <c r="D139" s="247">
        <v>1658</v>
      </c>
      <c r="E139" s="247">
        <v>2415</v>
      </c>
      <c r="F139" s="247">
        <v>3515</v>
      </c>
      <c r="G139" s="253">
        <f t="shared" si="12"/>
        <v>0.45548654244306408</v>
      </c>
      <c r="H139" s="261">
        <f t="shared" si="13"/>
        <v>1100</v>
      </c>
      <c r="I139" s="259">
        <f t="shared" si="14"/>
        <v>8.3056085896296861E-3</v>
      </c>
      <c r="J139" s="247">
        <v>14811</v>
      </c>
      <c r="K139" s="259">
        <f t="shared" si="14"/>
        <v>0.15363128491620112</v>
      </c>
      <c r="L139" s="255">
        <f t="shared" si="15"/>
        <v>3.2136557610241825</v>
      </c>
      <c r="M139" s="254">
        <f t="shared" si="16"/>
        <v>11296</v>
      </c>
      <c r="N139" s="253">
        <f t="shared" si="17"/>
        <v>1.4917563930013458</v>
      </c>
      <c r="O139" s="247">
        <f t="shared" si="18"/>
        <v>8867</v>
      </c>
      <c r="Q139" s="27"/>
      <c r="R139" s="77"/>
      <c r="Z139" s="1"/>
    </row>
    <row r="140" spans="1:31" s="4" customFormat="1" x14ac:dyDescent="0.25">
      <c r="B140" s="230" t="s">
        <v>40</v>
      </c>
      <c r="C140" s="247">
        <v>72064</v>
      </c>
      <c r="D140" s="247">
        <v>28320</v>
      </c>
      <c r="E140" s="247">
        <v>66989</v>
      </c>
      <c r="F140" s="247">
        <v>97391</v>
      </c>
      <c r="G140" s="253">
        <f t="shared" si="12"/>
        <v>0.45383570436937415</v>
      </c>
      <c r="H140" s="260">
        <f t="shared" si="13"/>
        <v>30402</v>
      </c>
      <c r="I140" s="255">
        <f t="shared" si="14"/>
        <v>0.23012561199221188</v>
      </c>
      <c r="J140" s="247">
        <v>92103</v>
      </c>
      <c r="K140" s="255">
        <f t="shared" si="14"/>
        <v>4.2460893854748605</v>
      </c>
      <c r="L140" s="255">
        <f t="shared" si="15"/>
        <v>-5.4296598248298134E-2</v>
      </c>
      <c r="M140" s="254">
        <f t="shared" si="16"/>
        <v>-5288</v>
      </c>
      <c r="N140" s="253">
        <f t="shared" si="17"/>
        <v>0.27807226909413862</v>
      </c>
      <c r="O140" s="247">
        <f t="shared" si="18"/>
        <v>20039</v>
      </c>
      <c r="Q140" s="27"/>
      <c r="R140" s="77"/>
      <c r="Z140" s="1"/>
    </row>
    <row r="141" spans="1:31" s="4" customFormat="1" x14ac:dyDescent="0.25">
      <c r="B141" s="230" t="s">
        <v>42</v>
      </c>
      <c r="C141" s="247">
        <v>11886</v>
      </c>
      <c r="D141" s="247">
        <v>4963</v>
      </c>
      <c r="E141" s="247">
        <v>24120</v>
      </c>
      <c r="F141" s="247">
        <v>16359</v>
      </c>
      <c r="G141" s="253">
        <f t="shared" si="12"/>
        <v>-0.32176616915422884</v>
      </c>
      <c r="H141" s="261">
        <f t="shared" si="13"/>
        <v>-7761</v>
      </c>
      <c r="I141" s="259">
        <f t="shared" si="14"/>
        <v>3.8654751327952215E-2</v>
      </c>
      <c r="J141" s="247">
        <v>19520</v>
      </c>
      <c r="K141" s="259">
        <f t="shared" si="14"/>
        <v>-1.0839385474860335</v>
      </c>
      <c r="L141" s="255">
        <f t="shared" si="15"/>
        <v>0.19322696986368371</v>
      </c>
      <c r="M141" s="254">
        <f t="shared" si="16"/>
        <v>3161</v>
      </c>
      <c r="N141" s="253">
        <f t="shared" si="17"/>
        <v>0.64226821470637718</v>
      </c>
      <c r="O141" s="247">
        <f t="shared" si="18"/>
        <v>7634</v>
      </c>
      <c r="Q141" s="27"/>
      <c r="R141" s="77"/>
      <c r="Z141" s="1"/>
    </row>
    <row r="142" spans="1:31" s="4" customFormat="1" x14ac:dyDescent="0.25">
      <c r="B142" s="230" t="s">
        <v>43</v>
      </c>
      <c r="C142" s="247">
        <v>61076</v>
      </c>
      <c r="D142" s="247">
        <v>27791</v>
      </c>
      <c r="E142" s="247">
        <v>53247</v>
      </c>
      <c r="F142" s="247">
        <v>69865</v>
      </c>
      <c r="G142" s="253">
        <f t="shared" si="12"/>
        <v>0.31209270005821921</v>
      </c>
      <c r="H142" s="260">
        <f t="shared" si="13"/>
        <v>16618</v>
      </c>
      <c r="I142" s="255">
        <f t="shared" si="14"/>
        <v>0.16508430842517155</v>
      </c>
      <c r="J142" s="247">
        <v>66121</v>
      </c>
      <c r="K142" s="255">
        <f t="shared" si="14"/>
        <v>2.3209497206703911</v>
      </c>
      <c r="L142" s="255">
        <f t="shared" si="15"/>
        <v>-5.3589064624633198E-2</v>
      </c>
      <c r="M142" s="254">
        <f t="shared" si="16"/>
        <v>-3744</v>
      </c>
      <c r="N142" s="253">
        <f t="shared" si="17"/>
        <v>8.2602004060514878E-2</v>
      </c>
      <c r="O142" s="247">
        <f t="shared" si="18"/>
        <v>5045</v>
      </c>
      <c r="Q142" s="27"/>
      <c r="R142" s="77"/>
      <c r="Z142" s="1"/>
    </row>
    <row r="143" spans="1:31" s="4" customFormat="1" x14ac:dyDescent="0.25">
      <c r="B143" s="230" t="s">
        <v>41</v>
      </c>
      <c r="C143" s="247">
        <v>19153</v>
      </c>
      <c r="D143" s="247">
        <v>8684</v>
      </c>
      <c r="E143" s="247">
        <v>11001</v>
      </c>
      <c r="F143" s="247">
        <v>16289</v>
      </c>
      <c r="G143" s="253">
        <f t="shared" si="12"/>
        <v>0.48068357422052532</v>
      </c>
      <c r="H143" s="261">
        <f t="shared" si="13"/>
        <v>5288</v>
      </c>
      <c r="I143" s="259">
        <f t="shared" si="14"/>
        <v>3.8489348027447495E-2</v>
      </c>
      <c r="J143" s="247">
        <v>12024</v>
      </c>
      <c r="K143" s="259">
        <f t="shared" si="14"/>
        <v>0.73854748603351961</v>
      </c>
      <c r="L143" s="255">
        <f t="shared" si="15"/>
        <v>-0.261833138928111</v>
      </c>
      <c r="M143" s="254">
        <f t="shared" si="16"/>
        <v>-4265</v>
      </c>
      <c r="N143" s="253">
        <f t="shared" si="17"/>
        <v>-0.37221323030334674</v>
      </c>
      <c r="O143" s="247">
        <f t="shared" si="18"/>
        <v>-7129</v>
      </c>
      <c r="Q143" s="27"/>
      <c r="R143" s="77"/>
      <c r="Z143" s="1"/>
    </row>
    <row r="144" spans="1:31" s="4" customFormat="1" x14ac:dyDescent="0.25">
      <c r="B144" s="230" t="s">
        <v>44</v>
      </c>
      <c r="C144" s="247">
        <v>24890</v>
      </c>
      <c r="D144" s="247">
        <v>20058</v>
      </c>
      <c r="E144" s="247">
        <v>34195</v>
      </c>
      <c r="F144" s="247">
        <v>19943</v>
      </c>
      <c r="G144" s="253">
        <f t="shared" si="12"/>
        <v>-0.41678607983623339</v>
      </c>
      <c r="H144" s="260">
        <f t="shared" si="13"/>
        <v>-14252</v>
      </c>
      <c r="I144" s="255">
        <f t="shared" si="14"/>
        <v>4.7123400313793688E-2</v>
      </c>
      <c r="J144" s="247">
        <v>20738</v>
      </c>
      <c r="K144" s="255">
        <f t="shared" si="14"/>
        <v>-1.9905027932960895</v>
      </c>
      <c r="L144" s="255">
        <f t="shared" si="15"/>
        <v>3.9863611292182632E-2</v>
      </c>
      <c r="M144" s="254">
        <f t="shared" si="16"/>
        <v>795</v>
      </c>
      <c r="N144" s="253">
        <f t="shared" si="17"/>
        <v>-0.16681398151868221</v>
      </c>
      <c r="O144" s="247">
        <f t="shared" si="18"/>
        <v>-4152</v>
      </c>
      <c r="Q144" s="27"/>
      <c r="R144" s="77"/>
      <c r="Z144" s="1"/>
    </row>
    <row r="145" spans="2:31" s="4" customFormat="1" x14ac:dyDescent="0.25">
      <c r="B145" s="230" t="s">
        <v>39</v>
      </c>
      <c r="C145" s="247">
        <v>22752</v>
      </c>
      <c r="D145" s="247">
        <v>8930</v>
      </c>
      <c r="E145" s="247">
        <v>21567</v>
      </c>
      <c r="F145" s="247">
        <v>23338</v>
      </c>
      <c r="G145" s="253">
        <f t="shared" si="12"/>
        <v>8.2116196040246781E-2</v>
      </c>
      <c r="H145" s="261">
        <f t="shared" si="13"/>
        <v>1771</v>
      </c>
      <c r="I145" s="259">
        <f t="shared" si="14"/>
        <v>5.5145460388272435E-2</v>
      </c>
      <c r="J145" s="247">
        <v>31999</v>
      </c>
      <c r="K145" s="259">
        <f t="shared" si="14"/>
        <v>0.24734636871508381</v>
      </c>
      <c r="L145" s="255">
        <f t="shared" si="15"/>
        <v>0.37111149198731685</v>
      </c>
      <c r="M145" s="254">
        <f t="shared" si="16"/>
        <v>8661</v>
      </c>
      <c r="N145" s="253">
        <f t="shared" si="17"/>
        <v>0.40642580872011247</v>
      </c>
      <c r="O145" s="247">
        <f t="shared" si="18"/>
        <v>9247</v>
      </c>
      <c r="Q145" s="27"/>
      <c r="R145" s="77"/>
      <c r="Z145" s="1"/>
    </row>
    <row r="146" spans="2:31" s="4" customFormat="1" x14ac:dyDescent="0.25">
      <c r="B146" s="230" t="s">
        <v>193</v>
      </c>
      <c r="C146" s="247">
        <f>C136-SUM(C137:C145)</f>
        <v>32990</v>
      </c>
      <c r="D146" s="247">
        <f>D136-SUM(D137:D145)</f>
        <v>14597</v>
      </c>
      <c r="E146" s="247">
        <f>E136-SUM(E137:E145)</f>
        <v>32366</v>
      </c>
      <c r="F146" s="247">
        <f>F136-SUM(F137:F145)</f>
        <v>41603</v>
      </c>
      <c r="G146" s="253">
        <f t="shared" si="12"/>
        <v>0.28539207810665523</v>
      </c>
      <c r="H146" s="260">
        <f t="shared" si="13"/>
        <v>9237</v>
      </c>
      <c r="I146" s="255">
        <f t="shared" si="14"/>
        <v>9.8303907298538787E-2</v>
      </c>
      <c r="J146" s="247">
        <f>J136-SUM(J137:J145)</f>
        <v>44199</v>
      </c>
      <c r="K146" s="255">
        <f t="shared" si="14"/>
        <v>1.2900837988826817</v>
      </c>
      <c r="L146" s="255">
        <f t="shared" si="15"/>
        <v>6.2399346200995076E-2</v>
      </c>
      <c r="M146" s="254">
        <f t="shared" si="16"/>
        <v>2596</v>
      </c>
      <c r="N146" s="253">
        <f t="shared" si="17"/>
        <v>0.33976962715974546</v>
      </c>
      <c r="O146" s="247">
        <f t="shared" si="18"/>
        <v>11209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173</v>
      </c>
    </row>
    <row r="148" spans="2:31" s="4" customFormat="1" x14ac:dyDescent="0.25">
      <c r="B148" s="123" t="s">
        <v>174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175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AB6F-6DA7-4557-9C2E-B846B90C143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303</v>
      </c>
      <c r="C4" s="265"/>
      <c r="D4" s="265"/>
      <c r="E4" s="1" t="s">
        <v>57</v>
      </c>
    </row>
    <row r="5" spans="1:5" ht="10.5" customHeight="1" thickBot="1" x14ac:dyDescent="0.3">
      <c r="B5" s="104"/>
      <c r="C5" s="105"/>
      <c r="D5" s="104"/>
      <c r="E5" s="1" t="s">
        <v>58</v>
      </c>
    </row>
    <row r="6" spans="1:5" ht="22.5" thickTop="1" thickBot="1" x14ac:dyDescent="0.3">
      <c r="B6" s="106" t="s">
        <v>26</v>
      </c>
      <c r="C6" s="287" t="s">
        <v>196</v>
      </c>
      <c r="D6" s="288"/>
    </row>
    <row r="7" spans="1:5" ht="16.5" thickTop="1" thickBot="1" x14ac:dyDescent="0.3">
      <c r="B7" s="83"/>
      <c r="C7" s="109" t="s">
        <v>129</v>
      </c>
      <c r="D7" s="110" t="s">
        <v>130</v>
      </c>
    </row>
    <row r="8" spans="1:5" x14ac:dyDescent="0.25">
      <c r="A8" s="1" t="s">
        <v>61</v>
      </c>
      <c r="B8" s="112">
        <v>2023</v>
      </c>
      <c r="C8" s="113">
        <v>1041269</v>
      </c>
      <c r="D8" s="114">
        <f t="shared" ref="D8:D20" si="0">C8/C9-1</f>
        <v>2.4083848931087504E-2</v>
      </c>
    </row>
    <row r="9" spans="1:5" x14ac:dyDescent="0.25">
      <c r="A9" s="1"/>
      <c r="B9" s="112">
        <v>2022</v>
      </c>
      <c r="C9" s="113">
        <v>1016781</v>
      </c>
      <c r="D9" s="114">
        <f t="shared" si="0"/>
        <v>0.27049822504282761</v>
      </c>
    </row>
    <row r="10" spans="1:5" x14ac:dyDescent="0.25">
      <c r="A10" s="1"/>
      <c r="B10" s="112">
        <v>2021</v>
      </c>
      <c r="C10" s="113">
        <v>800301</v>
      </c>
      <c r="D10" s="114">
        <f t="shared" si="0"/>
        <v>0.75242126376501872</v>
      </c>
    </row>
    <row r="11" spans="1:5" x14ac:dyDescent="0.25">
      <c r="A11" s="1" t="s">
        <v>63</v>
      </c>
      <c r="B11" s="112">
        <v>2020</v>
      </c>
      <c r="C11" s="113">
        <v>456683</v>
      </c>
      <c r="D11" s="114">
        <f t="shared" si="0"/>
        <v>-0.5640494980225419</v>
      </c>
    </row>
    <row r="12" spans="1:5" x14ac:dyDescent="0.25">
      <c r="A12" s="1" t="s">
        <v>65</v>
      </c>
      <c r="B12" s="112">
        <v>2019</v>
      </c>
      <c r="C12" s="113">
        <v>1047557</v>
      </c>
      <c r="D12" s="114">
        <f t="shared" si="0"/>
        <v>1.8337832570067158E-2</v>
      </c>
    </row>
    <row r="13" spans="1:5" x14ac:dyDescent="0.25">
      <c r="A13" s="1" t="s">
        <v>67</v>
      </c>
      <c r="B13" s="112">
        <v>2018</v>
      </c>
      <c r="C13" s="113">
        <v>1028693</v>
      </c>
      <c r="D13" s="114">
        <f t="shared" si="0"/>
        <v>5.9228437393170408E-2</v>
      </c>
    </row>
    <row r="14" spans="1:5" x14ac:dyDescent="0.25">
      <c r="A14" s="1" t="s">
        <v>69</v>
      </c>
      <c r="B14" s="112">
        <v>2017</v>
      </c>
      <c r="C14" s="113">
        <v>971172</v>
      </c>
      <c r="D14" s="114">
        <f>C14/C15-1</f>
        <v>7.945898148032926E-3</v>
      </c>
    </row>
    <row r="15" spans="1:5" x14ac:dyDescent="0.25">
      <c r="A15" s="1" t="s">
        <v>71</v>
      </c>
      <c r="B15" s="112">
        <v>2016</v>
      </c>
      <c r="C15" s="113">
        <v>963516</v>
      </c>
      <c r="D15" s="114">
        <f>C15/C16-1</f>
        <v>2.6852246568334959E-2</v>
      </c>
    </row>
    <row r="16" spans="1:5" x14ac:dyDescent="0.25">
      <c r="A16" s="1" t="s">
        <v>73</v>
      </c>
      <c r="B16" s="112">
        <v>2015</v>
      </c>
      <c r="C16" s="113">
        <v>938320</v>
      </c>
      <c r="D16" s="114">
        <f t="shared" si="0"/>
        <v>3.0851989557787451E-3</v>
      </c>
    </row>
    <row r="17" spans="1:4" x14ac:dyDescent="0.25">
      <c r="A17" s="1" t="s">
        <v>75</v>
      </c>
      <c r="B17" s="112">
        <v>2014</v>
      </c>
      <c r="C17" s="113">
        <v>935434</v>
      </c>
      <c r="D17" s="114">
        <f t="shared" si="0"/>
        <v>-2.6347206912954224E-2</v>
      </c>
    </row>
    <row r="18" spans="1:4" x14ac:dyDescent="0.25">
      <c r="A18" s="1" t="s">
        <v>77</v>
      </c>
      <c r="B18" s="112">
        <v>2013</v>
      </c>
      <c r="C18" s="113">
        <v>960747</v>
      </c>
      <c r="D18" s="114">
        <f t="shared" si="0"/>
        <v>-2.0906750694513754E-2</v>
      </c>
    </row>
    <row r="19" spans="1:4" x14ac:dyDescent="0.25">
      <c r="A19" s="1" t="s">
        <v>79</v>
      </c>
      <c r="B19" s="112">
        <v>2012</v>
      </c>
      <c r="C19" s="113">
        <v>981262</v>
      </c>
      <c r="D19" s="114">
        <f>C19/C20-1</f>
        <v>-6.5069419830861785E-2</v>
      </c>
    </row>
    <row r="20" spans="1:4" x14ac:dyDescent="0.25">
      <c r="A20" s="1" t="s">
        <v>81</v>
      </c>
      <c r="B20" s="112">
        <v>2011</v>
      </c>
      <c r="C20" s="113">
        <v>1049556</v>
      </c>
      <c r="D20" s="114">
        <f t="shared" si="0"/>
        <v>-0.1178659799359888</v>
      </c>
    </row>
    <row r="21" spans="1:4" x14ac:dyDescent="0.25">
      <c r="A21" s="1" t="s">
        <v>83</v>
      </c>
      <c r="B21" s="112">
        <v>2010</v>
      </c>
      <c r="C21" s="113">
        <v>1189792</v>
      </c>
      <c r="D21" s="114"/>
    </row>
    <row r="22" spans="1:4" ht="6" customHeight="1" x14ac:dyDescent="0.25"/>
    <row r="23" spans="1:4" x14ac:dyDescent="0.25">
      <c r="B23" s="103" t="s">
        <v>30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B7CDC-256C-446F-A567-6EF2F10A28AB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49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50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223</v>
      </c>
      <c r="O6" s="88" t="s">
        <v>214</v>
      </c>
      <c r="P6" s="88" t="s">
        <v>215</v>
      </c>
      <c r="Q6" s="88" t="s">
        <v>216</v>
      </c>
      <c r="R6" s="88" t="s">
        <v>217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35</v>
      </c>
      <c r="C7" s="90">
        <v>131498</v>
      </c>
      <c r="D7" s="90">
        <v>132144</v>
      </c>
      <c r="E7" s="90">
        <v>66601</v>
      </c>
      <c r="F7" s="90">
        <v>82456</v>
      </c>
      <c r="G7" s="90">
        <v>123696</v>
      </c>
      <c r="H7" s="90">
        <v>125536</v>
      </c>
      <c r="I7" s="91">
        <f t="shared" ref="I7:I52" si="0">IFERROR(H7/G7-1,"-")</f>
        <v>1.48751778553875E-2</v>
      </c>
      <c r="J7" s="91">
        <f t="shared" ref="J7:J52" si="1">IFERROR(H7/D7-1,"-")</f>
        <v>-5.0006054001695111E-2</v>
      </c>
      <c r="K7" s="90">
        <f t="shared" ref="K7:K52" si="2">IFERROR(H7-G7,"-")</f>
        <v>1840</v>
      </c>
      <c r="L7" s="90">
        <f t="shared" ref="L7:L52" si="3">IFERROR(H7-D7,"-")</f>
        <v>-6608</v>
      </c>
      <c r="M7" s="91">
        <f>H7/H7</f>
        <v>1</v>
      </c>
      <c r="N7" s="90">
        <v>4102</v>
      </c>
      <c r="O7" s="90">
        <v>54622</v>
      </c>
      <c r="P7" s="90">
        <v>122273</v>
      </c>
      <c r="Q7" s="90">
        <v>371679</v>
      </c>
      <c r="R7" s="90">
        <v>125830</v>
      </c>
      <c r="S7" s="91">
        <f t="shared" ref="S7:S52" si="4">IFERROR(R7/Q7-1,"-")</f>
        <v>-0.66145518041105356</v>
      </c>
      <c r="T7" s="91">
        <f t="shared" ref="T7:T52" si="5">IFERROR(R7/N7-1,"-")</f>
        <v>29.675280351048269</v>
      </c>
      <c r="U7" s="90">
        <f t="shared" ref="U7:U52" si="6">IFERROR(R7-Q7,"-")</f>
        <v>-245849</v>
      </c>
      <c r="V7" s="90">
        <f t="shared" ref="V7:V52" si="7">IFERROR(R7-N7,"-")</f>
        <v>121728</v>
      </c>
      <c r="W7" s="91">
        <f>R7/R7</f>
        <v>1</v>
      </c>
    </row>
    <row r="8" spans="2:23" x14ac:dyDescent="0.25">
      <c r="B8" s="92" t="s">
        <v>51</v>
      </c>
      <c r="C8" s="93">
        <v>86575</v>
      </c>
      <c r="D8" s="93">
        <v>88579</v>
      </c>
      <c r="E8" s="93">
        <v>44487</v>
      </c>
      <c r="F8" s="93">
        <v>56791</v>
      </c>
      <c r="G8" s="93">
        <v>89503</v>
      </c>
      <c r="H8" s="93">
        <v>89318</v>
      </c>
      <c r="I8" s="94">
        <f t="shared" si="0"/>
        <v>-2.0669698222406385E-3</v>
      </c>
      <c r="J8" s="94">
        <f t="shared" si="1"/>
        <v>8.3428352092482783E-3</v>
      </c>
      <c r="K8" s="93">
        <f t="shared" si="2"/>
        <v>-185</v>
      </c>
      <c r="L8" s="93">
        <f t="shared" si="3"/>
        <v>739</v>
      </c>
      <c r="M8" s="94">
        <f>H8/H7</f>
        <v>0.71149311751210809</v>
      </c>
      <c r="N8" s="93">
        <v>0</v>
      </c>
      <c r="O8" s="93">
        <v>31839</v>
      </c>
      <c r="P8" s="93">
        <v>88060</v>
      </c>
      <c r="Q8" s="93">
        <v>87810</v>
      </c>
      <c r="R8" s="93">
        <v>90751</v>
      </c>
      <c r="S8" s="94">
        <f t="shared" si="4"/>
        <v>3.3492768477394463E-2</v>
      </c>
      <c r="T8" s="94" t="str">
        <f t="shared" si="5"/>
        <v>-</v>
      </c>
      <c r="U8" s="93">
        <f t="shared" si="6"/>
        <v>2941</v>
      </c>
      <c r="V8" s="93">
        <f t="shared" si="7"/>
        <v>90751</v>
      </c>
      <c r="W8" s="94">
        <f>R8/R7</f>
        <v>0.72121910514185805</v>
      </c>
    </row>
    <row r="9" spans="2:23" x14ac:dyDescent="0.25">
      <c r="B9" s="95" t="s">
        <v>52</v>
      </c>
      <c r="C9" s="50">
        <v>67220</v>
      </c>
      <c r="D9" s="50">
        <v>69015</v>
      </c>
      <c r="E9" s="50">
        <v>34865</v>
      </c>
      <c r="F9" s="50">
        <v>45244</v>
      </c>
      <c r="G9" s="50">
        <v>71471</v>
      </c>
      <c r="H9" s="50">
        <v>72829</v>
      </c>
      <c r="I9" s="96">
        <f t="shared" si="0"/>
        <v>1.9000713576135864E-2</v>
      </c>
      <c r="J9" s="96">
        <f t="shared" si="1"/>
        <v>5.5263348547417213E-2</v>
      </c>
      <c r="K9" s="50">
        <f t="shared" si="2"/>
        <v>1358</v>
      </c>
      <c r="L9" s="50">
        <f t="shared" si="3"/>
        <v>3814</v>
      </c>
      <c r="M9" s="96">
        <f>H9/H7</f>
        <v>0.58014434106551105</v>
      </c>
      <c r="N9" s="50">
        <v>0</v>
      </c>
      <c r="O9" s="50">
        <v>25793</v>
      </c>
      <c r="P9" s="50">
        <v>70739</v>
      </c>
      <c r="Q9" s="50">
        <v>71887</v>
      </c>
      <c r="R9" s="50">
        <v>74240</v>
      </c>
      <c r="S9" s="96">
        <f t="shared" si="4"/>
        <v>3.2731926495750185E-2</v>
      </c>
      <c r="T9" s="96" t="str">
        <f t="shared" si="5"/>
        <v>-</v>
      </c>
      <c r="U9" s="50">
        <f t="shared" si="6"/>
        <v>2353</v>
      </c>
      <c r="V9" s="50">
        <f t="shared" si="7"/>
        <v>74240</v>
      </c>
      <c r="W9" s="96">
        <f>R9/R7</f>
        <v>0.5900023841691171</v>
      </c>
    </row>
    <row r="10" spans="2:23" x14ac:dyDescent="0.25">
      <c r="B10" s="95" t="s">
        <v>53</v>
      </c>
      <c r="C10" s="50">
        <v>19355</v>
      </c>
      <c r="D10" s="50">
        <v>19564</v>
      </c>
      <c r="E10" s="50">
        <v>9622</v>
      </c>
      <c r="F10" s="50">
        <v>11547</v>
      </c>
      <c r="G10" s="50">
        <v>18032</v>
      </c>
      <c r="H10" s="50">
        <v>16489</v>
      </c>
      <c r="I10" s="96">
        <f t="shared" si="0"/>
        <v>-8.5570097604259043E-2</v>
      </c>
      <c r="J10" s="96">
        <f t="shared" si="1"/>
        <v>-0.15717644653445106</v>
      </c>
      <c r="K10" s="50">
        <f t="shared" si="2"/>
        <v>-1543</v>
      </c>
      <c r="L10" s="50">
        <f t="shared" si="3"/>
        <v>-3075</v>
      </c>
      <c r="M10" s="96">
        <f>H10/H7</f>
        <v>0.13134877644659698</v>
      </c>
      <c r="N10" s="50">
        <v>0</v>
      </c>
      <c r="O10" s="50">
        <v>6046</v>
      </c>
      <c r="P10" s="50">
        <v>17321</v>
      </c>
      <c r="Q10" s="50">
        <v>15923</v>
      </c>
      <c r="R10" s="50">
        <v>16511</v>
      </c>
      <c r="S10" s="96">
        <f t="shared" si="4"/>
        <v>3.6927714626640684E-2</v>
      </c>
      <c r="T10" s="96" t="str">
        <f t="shared" si="5"/>
        <v>-</v>
      </c>
      <c r="U10" s="50">
        <f t="shared" si="6"/>
        <v>588</v>
      </c>
      <c r="V10" s="50">
        <f t="shared" si="7"/>
        <v>16511</v>
      </c>
      <c r="W10" s="96">
        <f>R10/R7</f>
        <v>0.13121672097274101</v>
      </c>
    </row>
    <row r="11" spans="2:23" x14ac:dyDescent="0.25">
      <c r="B11" s="92" t="s">
        <v>54</v>
      </c>
      <c r="C11" s="93">
        <v>44923</v>
      </c>
      <c r="D11" s="93">
        <v>43565</v>
      </c>
      <c r="E11" s="93">
        <v>22114</v>
      </c>
      <c r="F11" s="93">
        <v>25665</v>
      </c>
      <c r="G11" s="93">
        <v>34193</v>
      </c>
      <c r="H11" s="93">
        <v>36218</v>
      </c>
      <c r="I11" s="94">
        <f t="shared" si="0"/>
        <v>5.9222647910391002E-2</v>
      </c>
      <c r="J11" s="94">
        <f t="shared" si="1"/>
        <v>-0.16864455411454149</v>
      </c>
      <c r="K11" s="93">
        <f t="shared" si="2"/>
        <v>2025</v>
      </c>
      <c r="L11" s="93">
        <f t="shared" si="3"/>
        <v>-7347</v>
      </c>
      <c r="M11" s="94">
        <f>H11/H7</f>
        <v>0.28850688248789191</v>
      </c>
      <c r="N11" s="93">
        <v>0</v>
      </c>
      <c r="O11" s="93">
        <v>22783</v>
      </c>
      <c r="P11" s="93">
        <v>34213</v>
      </c>
      <c r="Q11" s="93">
        <v>36083</v>
      </c>
      <c r="R11" s="93">
        <v>35079</v>
      </c>
      <c r="S11" s="94">
        <f t="shared" si="4"/>
        <v>-2.7824737410969136E-2</v>
      </c>
      <c r="T11" s="94" t="str">
        <f t="shared" si="5"/>
        <v>-</v>
      </c>
      <c r="U11" s="93">
        <f t="shared" si="6"/>
        <v>-1004</v>
      </c>
      <c r="V11" s="93">
        <f t="shared" si="7"/>
        <v>35079</v>
      </c>
      <c r="W11" s="94">
        <f>R11/R7</f>
        <v>0.27878089485814195</v>
      </c>
    </row>
    <row r="12" spans="2:23" x14ac:dyDescent="0.25">
      <c r="B12" s="89" t="s">
        <v>36</v>
      </c>
      <c r="C12" s="97">
        <v>46317</v>
      </c>
      <c r="D12" s="97">
        <v>46648</v>
      </c>
      <c r="E12" s="97">
        <v>23742</v>
      </c>
      <c r="F12" s="97">
        <v>29697</v>
      </c>
      <c r="G12" s="97">
        <v>44233</v>
      </c>
      <c r="H12" s="97">
        <v>45902</v>
      </c>
      <c r="I12" s="98">
        <f t="shared" si="0"/>
        <v>3.7732010037754726E-2</v>
      </c>
      <c r="J12" s="98">
        <f t="shared" si="1"/>
        <v>-1.5992111130166298E-2</v>
      </c>
      <c r="K12" s="97">
        <f t="shared" si="2"/>
        <v>1669</v>
      </c>
      <c r="L12" s="97">
        <f t="shared" si="3"/>
        <v>-746</v>
      </c>
      <c r="M12" s="91">
        <f>H12/H12</f>
        <v>1</v>
      </c>
      <c r="N12" s="97">
        <v>0</v>
      </c>
      <c r="O12" s="97">
        <v>20045</v>
      </c>
      <c r="P12" s="97">
        <v>44594</v>
      </c>
      <c r="Q12" s="97">
        <v>45668</v>
      </c>
      <c r="R12" s="97">
        <v>46009</v>
      </c>
      <c r="S12" s="98">
        <f t="shared" si="4"/>
        <v>7.46693527196296E-3</v>
      </c>
      <c r="T12" s="98" t="str">
        <f t="shared" si="5"/>
        <v>-</v>
      </c>
      <c r="U12" s="97">
        <f t="shared" si="6"/>
        <v>341</v>
      </c>
      <c r="V12" s="97">
        <f t="shared" si="7"/>
        <v>46009</v>
      </c>
      <c r="W12" s="91">
        <f>R12/R12</f>
        <v>1</v>
      </c>
    </row>
    <row r="13" spans="2:23" x14ac:dyDescent="0.25">
      <c r="B13" s="92" t="s">
        <v>51</v>
      </c>
      <c r="C13" s="93">
        <v>33397</v>
      </c>
      <c r="D13" s="93">
        <v>34050</v>
      </c>
      <c r="E13" s="93">
        <v>17566</v>
      </c>
      <c r="F13" s="93">
        <v>23340</v>
      </c>
      <c r="G13" s="93">
        <v>34827</v>
      </c>
      <c r="H13" s="93">
        <v>34946</v>
      </c>
      <c r="I13" s="94">
        <f t="shared" si="0"/>
        <v>3.4168891951646962E-3</v>
      </c>
      <c r="J13" s="94">
        <f t="shared" si="1"/>
        <v>2.631424375917768E-2</v>
      </c>
      <c r="K13" s="93">
        <f t="shared" si="2"/>
        <v>119</v>
      </c>
      <c r="L13" s="93">
        <f t="shared" si="3"/>
        <v>896</v>
      </c>
      <c r="M13" s="94">
        <f>H13/H12</f>
        <v>0.76131758964750995</v>
      </c>
      <c r="N13" s="93">
        <v>0</v>
      </c>
      <c r="O13" s="93">
        <v>13850</v>
      </c>
      <c r="P13" s="93">
        <v>34839</v>
      </c>
      <c r="Q13" s="93">
        <v>34658</v>
      </c>
      <c r="R13" s="93">
        <v>34832</v>
      </c>
      <c r="S13" s="94">
        <f t="shared" si="4"/>
        <v>5.0204858907034744E-3</v>
      </c>
      <c r="T13" s="94" t="str">
        <f t="shared" si="5"/>
        <v>-</v>
      </c>
      <c r="U13" s="93">
        <f t="shared" si="6"/>
        <v>174</v>
      </c>
      <c r="V13" s="93">
        <f t="shared" si="7"/>
        <v>34832</v>
      </c>
      <c r="W13" s="94">
        <f>R13/R12</f>
        <v>0.75706926905605421</v>
      </c>
    </row>
    <row r="14" spans="2:23" x14ac:dyDescent="0.25">
      <c r="B14" s="95" t="s">
        <v>52</v>
      </c>
      <c r="C14" s="50">
        <v>26684</v>
      </c>
      <c r="D14" s="50">
        <v>27660</v>
      </c>
      <c r="E14" s="50">
        <v>14847</v>
      </c>
      <c r="F14" s="50">
        <v>20181</v>
      </c>
      <c r="G14" s="50">
        <v>29820</v>
      </c>
      <c r="H14" s="50">
        <v>30493</v>
      </c>
      <c r="I14" s="96">
        <f t="shared" si="0"/>
        <v>2.2568745808182467E-2</v>
      </c>
      <c r="J14" s="96">
        <f t="shared" si="1"/>
        <v>0.1024222704266089</v>
      </c>
      <c r="K14" s="50">
        <f t="shared" si="2"/>
        <v>673</v>
      </c>
      <c r="L14" s="50">
        <f t="shared" si="3"/>
        <v>2833</v>
      </c>
      <c r="M14" s="96">
        <f>H14/H12</f>
        <v>0.66430656616269446</v>
      </c>
      <c r="N14" s="50">
        <v>0</v>
      </c>
      <c r="O14" s="50">
        <v>12332</v>
      </c>
      <c r="P14" s="50">
        <v>29827</v>
      </c>
      <c r="Q14" s="50">
        <v>30333</v>
      </c>
      <c r="R14" s="50">
        <v>30875</v>
      </c>
      <c r="S14" s="96">
        <f t="shared" si="4"/>
        <v>1.7868328223387131E-2</v>
      </c>
      <c r="T14" s="96" t="str">
        <f t="shared" si="5"/>
        <v>-</v>
      </c>
      <c r="U14" s="50">
        <f t="shared" si="6"/>
        <v>542</v>
      </c>
      <c r="V14" s="50">
        <f t="shared" si="7"/>
        <v>30875</v>
      </c>
      <c r="W14" s="96">
        <f>R14/R12</f>
        <v>0.67106435697363565</v>
      </c>
    </row>
    <row r="15" spans="2:23" x14ac:dyDescent="0.25">
      <c r="B15" s="95" t="s">
        <v>53</v>
      </c>
      <c r="C15" s="50">
        <v>6713</v>
      </c>
      <c r="D15" s="50">
        <v>6390</v>
      </c>
      <c r="E15" s="50">
        <v>2720</v>
      </c>
      <c r="F15" s="50">
        <v>3159</v>
      </c>
      <c r="G15" s="50">
        <v>5006</v>
      </c>
      <c r="H15" s="50">
        <v>4453</v>
      </c>
      <c r="I15" s="96">
        <f t="shared" si="0"/>
        <v>-0.11046743907311229</v>
      </c>
      <c r="J15" s="96">
        <f t="shared" si="1"/>
        <v>-0.30312989045383409</v>
      </c>
      <c r="K15" s="50">
        <f t="shared" si="2"/>
        <v>-553</v>
      </c>
      <c r="L15" s="50">
        <f t="shared" si="3"/>
        <v>-1937</v>
      </c>
      <c r="M15" s="96">
        <f>H15/H12</f>
        <v>9.7011023484815481E-2</v>
      </c>
      <c r="N15" s="50">
        <v>0</v>
      </c>
      <c r="O15" s="50">
        <v>1518</v>
      </c>
      <c r="P15" s="50">
        <v>5012</v>
      </c>
      <c r="Q15" s="50">
        <v>4325</v>
      </c>
      <c r="R15" s="50">
        <v>3957</v>
      </c>
      <c r="S15" s="96">
        <f t="shared" si="4"/>
        <v>-8.5086705202312096E-2</v>
      </c>
      <c r="T15" s="96" t="str">
        <f t="shared" si="5"/>
        <v>-</v>
      </c>
      <c r="U15" s="50">
        <f t="shared" si="6"/>
        <v>-368</v>
      </c>
      <c r="V15" s="50">
        <f t="shared" si="7"/>
        <v>3957</v>
      </c>
      <c r="W15" s="96">
        <f>R15/R12</f>
        <v>8.6004912082418658E-2</v>
      </c>
    </row>
    <row r="16" spans="2:23" x14ac:dyDescent="0.25">
      <c r="B16" s="92" t="s">
        <v>54</v>
      </c>
      <c r="C16" s="93">
        <v>12921</v>
      </c>
      <c r="D16" s="93">
        <v>12598</v>
      </c>
      <c r="E16" s="93">
        <v>6176</v>
      </c>
      <c r="F16" s="93">
        <v>6357</v>
      </c>
      <c r="G16" s="93">
        <v>9406</v>
      </c>
      <c r="H16" s="93">
        <v>10956</v>
      </c>
      <c r="I16" s="94">
        <f t="shared" si="0"/>
        <v>0.16478843291516054</v>
      </c>
      <c r="J16" s="94">
        <f t="shared" si="1"/>
        <v>-0.13033814891252582</v>
      </c>
      <c r="K16" s="93">
        <f t="shared" si="2"/>
        <v>1550</v>
      </c>
      <c r="L16" s="93">
        <f t="shared" si="3"/>
        <v>-1642</v>
      </c>
      <c r="M16" s="94">
        <f>H16/H12</f>
        <v>0.23868241035249008</v>
      </c>
      <c r="N16" s="93">
        <v>0</v>
      </c>
      <c r="O16" s="93">
        <v>6195</v>
      </c>
      <c r="P16" s="93">
        <v>9755</v>
      </c>
      <c r="Q16" s="93">
        <v>11010</v>
      </c>
      <c r="R16" s="93">
        <v>11177</v>
      </c>
      <c r="S16" s="94">
        <f t="shared" si="4"/>
        <v>1.5168029064486888E-2</v>
      </c>
      <c r="T16" s="94" t="str">
        <f t="shared" si="5"/>
        <v>-</v>
      </c>
      <c r="U16" s="93">
        <f t="shared" si="6"/>
        <v>167</v>
      </c>
      <c r="V16" s="93">
        <f t="shared" si="7"/>
        <v>11177</v>
      </c>
      <c r="W16" s="94">
        <f>R16/R12</f>
        <v>0.24293073094394574</v>
      </c>
    </row>
    <row r="17" spans="2:23" x14ac:dyDescent="0.25">
      <c r="B17" s="89" t="s">
        <v>36</v>
      </c>
      <c r="C17" s="97">
        <v>46317</v>
      </c>
      <c r="D17" s="97">
        <v>46648</v>
      </c>
      <c r="E17" s="97">
        <v>23742</v>
      </c>
      <c r="F17" s="97">
        <v>29697</v>
      </c>
      <c r="G17" s="97">
        <v>44233</v>
      </c>
      <c r="H17" s="97">
        <v>45902</v>
      </c>
      <c r="I17" s="98">
        <f t="shared" si="0"/>
        <v>3.7732010037754726E-2</v>
      </c>
      <c r="J17" s="98">
        <f t="shared" si="1"/>
        <v>-1.5992111130166298E-2</v>
      </c>
      <c r="K17" s="97">
        <f t="shared" si="2"/>
        <v>1669</v>
      </c>
      <c r="L17" s="97">
        <f t="shared" si="3"/>
        <v>-746</v>
      </c>
      <c r="M17" s="91">
        <f>H17/H17</f>
        <v>1</v>
      </c>
      <c r="N17" s="97">
        <v>0</v>
      </c>
      <c r="O17" s="97">
        <v>20045</v>
      </c>
      <c r="P17" s="97">
        <v>44594</v>
      </c>
      <c r="Q17" s="97">
        <v>45668</v>
      </c>
      <c r="R17" s="97">
        <v>46009</v>
      </c>
      <c r="S17" s="98">
        <f t="shared" si="4"/>
        <v>7.46693527196296E-3</v>
      </c>
      <c r="T17" s="98" t="str">
        <f t="shared" si="5"/>
        <v>-</v>
      </c>
      <c r="U17" s="97">
        <f t="shared" si="6"/>
        <v>341</v>
      </c>
      <c r="V17" s="97">
        <f t="shared" si="7"/>
        <v>46009</v>
      </c>
      <c r="W17" s="91">
        <f>R17/R17</f>
        <v>1</v>
      </c>
    </row>
    <row r="18" spans="2:23" x14ac:dyDescent="0.25">
      <c r="B18" s="92" t="s">
        <v>51</v>
      </c>
      <c r="C18" s="93">
        <v>33397</v>
      </c>
      <c r="D18" s="93">
        <v>34050</v>
      </c>
      <c r="E18" s="93">
        <v>17566</v>
      </c>
      <c r="F18" s="93">
        <v>23340</v>
      </c>
      <c r="G18" s="93">
        <v>34827</v>
      </c>
      <c r="H18" s="93">
        <v>34946</v>
      </c>
      <c r="I18" s="94">
        <f t="shared" si="0"/>
        <v>3.4168891951646962E-3</v>
      </c>
      <c r="J18" s="94">
        <f t="shared" si="1"/>
        <v>2.631424375917768E-2</v>
      </c>
      <c r="K18" s="93">
        <f t="shared" si="2"/>
        <v>119</v>
      </c>
      <c r="L18" s="93">
        <f t="shared" si="3"/>
        <v>896</v>
      </c>
      <c r="M18" s="94">
        <f>H18/H17</f>
        <v>0.76131758964750995</v>
      </c>
      <c r="N18" s="93">
        <v>0</v>
      </c>
      <c r="O18" s="93">
        <v>13850</v>
      </c>
      <c r="P18" s="93">
        <v>34839</v>
      </c>
      <c r="Q18" s="93">
        <v>34658</v>
      </c>
      <c r="R18" s="93">
        <v>34832</v>
      </c>
      <c r="S18" s="94">
        <f t="shared" si="4"/>
        <v>5.0204858907034744E-3</v>
      </c>
      <c r="T18" s="94" t="str">
        <f t="shared" si="5"/>
        <v>-</v>
      </c>
      <c r="U18" s="93">
        <f t="shared" si="6"/>
        <v>174</v>
      </c>
      <c r="V18" s="93">
        <f t="shared" si="7"/>
        <v>34832</v>
      </c>
      <c r="W18" s="94">
        <f>R18/R17</f>
        <v>0.75706926905605421</v>
      </c>
    </row>
    <row r="19" spans="2:23" x14ac:dyDescent="0.25">
      <c r="B19" s="95" t="s">
        <v>52</v>
      </c>
      <c r="C19" s="50">
        <v>26684</v>
      </c>
      <c r="D19" s="50">
        <v>27660</v>
      </c>
      <c r="E19" s="50">
        <v>14847</v>
      </c>
      <c r="F19" s="50">
        <v>20181</v>
      </c>
      <c r="G19" s="50">
        <v>29820</v>
      </c>
      <c r="H19" s="50">
        <v>30493</v>
      </c>
      <c r="I19" s="96">
        <f t="shared" si="0"/>
        <v>2.2568745808182467E-2</v>
      </c>
      <c r="J19" s="96">
        <f t="shared" si="1"/>
        <v>0.1024222704266089</v>
      </c>
      <c r="K19" s="50">
        <f t="shared" si="2"/>
        <v>673</v>
      </c>
      <c r="L19" s="50">
        <f t="shared" si="3"/>
        <v>2833</v>
      </c>
      <c r="M19" s="96">
        <f>H19/H17</f>
        <v>0.66430656616269446</v>
      </c>
      <c r="N19" s="50">
        <v>0</v>
      </c>
      <c r="O19" s="50">
        <v>12332</v>
      </c>
      <c r="P19" s="50">
        <v>29827</v>
      </c>
      <c r="Q19" s="50">
        <v>30333</v>
      </c>
      <c r="R19" s="50">
        <v>30875</v>
      </c>
      <c r="S19" s="96">
        <f t="shared" si="4"/>
        <v>1.7868328223387131E-2</v>
      </c>
      <c r="T19" s="96" t="str">
        <f t="shared" si="5"/>
        <v>-</v>
      </c>
      <c r="U19" s="50">
        <f t="shared" si="6"/>
        <v>542</v>
      </c>
      <c r="V19" s="50">
        <f t="shared" si="7"/>
        <v>30875</v>
      </c>
      <c r="W19" s="96">
        <f>R19/R17</f>
        <v>0.67106435697363565</v>
      </c>
    </row>
    <row r="20" spans="2:23" x14ac:dyDescent="0.25">
      <c r="B20" s="95" t="s">
        <v>53</v>
      </c>
      <c r="C20" s="50">
        <v>6713</v>
      </c>
      <c r="D20" s="50">
        <v>6390</v>
      </c>
      <c r="E20" s="50">
        <v>2720</v>
      </c>
      <c r="F20" s="50">
        <v>3159</v>
      </c>
      <c r="G20" s="50">
        <v>5006</v>
      </c>
      <c r="H20" s="50">
        <v>4453</v>
      </c>
      <c r="I20" s="96">
        <f t="shared" si="0"/>
        <v>-0.11046743907311229</v>
      </c>
      <c r="J20" s="96">
        <f t="shared" si="1"/>
        <v>-0.30312989045383409</v>
      </c>
      <c r="K20" s="50">
        <f t="shared" si="2"/>
        <v>-553</v>
      </c>
      <c r="L20" s="50">
        <f t="shared" si="3"/>
        <v>-1937</v>
      </c>
      <c r="M20" s="96">
        <f>H20/H17</f>
        <v>9.7011023484815481E-2</v>
      </c>
      <c r="N20" s="50">
        <v>0</v>
      </c>
      <c r="O20" s="50">
        <v>1518</v>
      </c>
      <c r="P20" s="50">
        <v>5012</v>
      </c>
      <c r="Q20" s="50">
        <v>4325</v>
      </c>
      <c r="R20" s="50">
        <v>3957</v>
      </c>
      <c r="S20" s="96">
        <f t="shared" si="4"/>
        <v>-8.5086705202312096E-2</v>
      </c>
      <c r="T20" s="96" t="str">
        <f t="shared" si="5"/>
        <v>-</v>
      </c>
      <c r="U20" s="50">
        <f t="shared" si="6"/>
        <v>-368</v>
      </c>
      <c r="V20" s="50">
        <f t="shared" si="7"/>
        <v>3957</v>
      </c>
      <c r="W20" s="96">
        <f>R20/R17</f>
        <v>8.6004912082418658E-2</v>
      </c>
    </row>
    <row r="21" spans="2:23" x14ac:dyDescent="0.25">
      <c r="B21" s="92" t="s">
        <v>54</v>
      </c>
      <c r="C21" s="93">
        <v>12921</v>
      </c>
      <c r="D21" s="93">
        <v>12598</v>
      </c>
      <c r="E21" s="93">
        <v>6176</v>
      </c>
      <c r="F21" s="93">
        <v>6357</v>
      </c>
      <c r="G21" s="93">
        <v>9406</v>
      </c>
      <c r="H21" s="93">
        <v>10956</v>
      </c>
      <c r="I21" s="94">
        <f t="shared" si="0"/>
        <v>0.16478843291516054</v>
      </c>
      <c r="J21" s="94">
        <f t="shared" si="1"/>
        <v>-0.13033814891252582</v>
      </c>
      <c r="K21" s="93">
        <f t="shared" si="2"/>
        <v>1550</v>
      </c>
      <c r="L21" s="93">
        <f t="shared" si="3"/>
        <v>-1642</v>
      </c>
      <c r="M21" s="94">
        <f>H21/H17</f>
        <v>0.23868241035249008</v>
      </c>
      <c r="N21" s="93">
        <v>0</v>
      </c>
      <c r="O21" s="93">
        <v>6195</v>
      </c>
      <c r="P21" s="93">
        <v>9755</v>
      </c>
      <c r="Q21" s="93">
        <v>11010</v>
      </c>
      <c r="R21" s="93">
        <v>11177</v>
      </c>
      <c r="S21" s="94">
        <f t="shared" si="4"/>
        <v>1.5168029064486888E-2</v>
      </c>
      <c r="T21" s="94" t="str">
        <f t="shared" si="5"/>
        <v>-</v>
      </c>
      <c r="U21" s="93">
        <f t="shared" si="6"/>
        <v>167</v>
      </c>
      <c r="V21" s="93">
        <f t="shared" si="7"/>
        <v>11177</v>
      </c>
      <c r="W21" s="94">
        <f>R21/R17</f>
        <v>0.24293073094394574</v>
      </c>
    </row>
    <row r="22" spans="2:23" x14ac:dyDescent="0.25">
      <c r="B22" s="89" t="s">
        <v>38</v>
      </c>
      <c r="C22" s="97">
        <v>1127</v>
      </c>
      <c r="D22" s="97">
        <v>1127</v>
      </c>
      <c r="E22" s="97">
        <v>437</v>
      </c>
      <c r="F22" s="97">
        <v>669</v>
      </c>
      <c r="G22" s="97">
        <v>857</v>
      </c>
      <c r="H22" s="97">
        <v>900</v>
      </c>
      <c r="I22" s="98">
        <f t="shared" si="0"/>
        <v>5.0175029171528607E-2</v>
      </c>
      <c r="J22" s="98">
        <f t="shared" si="1"/>
        <v>-0.20141969831410822</v>
      </c>
      <c r="K22" s="97">
        <f t="shared" si="2"/>
        <v>43</v>
      </c>
      <c r="L22" s="97">
        <f t="shared" si="3"/>
        <v>-227</v>
      </c>
      <c r="M22" s="98">
        <f>H22/H22</f>
        <v>1</v>
      </c>
      <c r="N22" s="97">
        <v>0</v>
      </c>
      <c r="O22" s="97">
        <v>482</v>
      </c>
      <c r="P22" s="97">
        <v>844</v>
      </c>
      <c r="Q22" s="97">
        <v>912</v>
      </c>
      <c r="R22" s="97">
        <v>912</v>
      </c>
      <c r="S22" s="98">
        <f t="shared" si="4"/>
        <v>0</v>
      </c>
      <c r="T22" s="98" t="str">
        <f t="shared" si="5"/>
        <v>-</v>
      </c>
      <c r="U22" s="97">
        <f t="shared" si="6"/>
        <v>0</v>
      </c>
      <c r="V22" s="97">
        <f t="shared" si="7"/>
        <v>912</v>
      </c>
      <c r="W22" s="98">
        <f>R22/R22</f>
        <v>1</v>
      </c>
    </row>
    <row r="23" spans="2:23" x14ac:dyDescent="0.25">
      <c r="B23" s="92" t="s">
        <v>51</v>
      </c>
      <c r="C23" s="93">
        <v>917</v>
      </c>
      <c r="D23" s="93">
        <v>917</v>
      </c>
      <c r="E23" s="93">
        <v>386</v>
      </c>
      <c r="F23" s="93">
        <v>669</v>
      </c>
      <c r="G23" s="93">
        <v>855</v>
      </c>
      <c r="H23" s="93">
        <v>886</v>
      </c>
      <c r="I23" s="94">
        <f t="shared" si="0"/>
        <v>3.6257309941520433E-2</v>
      </c>
      <c r="J23" s="94">
        <f t="shared" si="1"/>
        <v>-3.3805888767720838E-2</v>
      </c>
      <c r="K23" s="93">
        <f t="shared" si="2"/>
        <v>31</v>
      </c>
      <c r="L23" s="93">
        <f t="shared" si="3"/>
        <v>-31</v>
      </c>
      <c r="M23" s="94">
        <f>H23/H22</f>
        <v>0.98444444444444446</v>
      </c>
      <c r="N23" s="93">
        <v>0</v>
      </c>
      <c r="O23" s="93">
        <v>482</v>
      </c>
      <c r="P23" s="93">
        <v>844</v>
      </c>
      <c r="Q23" s="93">
        <v>898</v>
      </c>
      <c r="R23" s="93">
        <v>898</v>
      </c>
      <c r="S23" s="94">
        <f t="shared" si="4"/>
        <v>0</v>
      </c>
      <c r="T23" s="94" t="str">
        <f t="shared" si="5"/>
        <v>-</v>
      </c>
      <c r="U23" s="93">
        <f t="shared" si="6"/>
        <v>0</v>
      </c>
      <c r="V23" s="93">
        <f t="shared" si="7"/>
        <v>898</v>
      </c>
      <c r="W23" s="94">
        <f>R23/R22</f>
        <v>0.98464912280701755</v>
      </c>
    </row>
    <row r="24" spans="2:23" x14ac:dyDescent="0.25">
      <c r="B24" s="92" t="s">
        <v>54</v>
      </c>
      <c r="C24" s="93">
        <v>210</v>
      </c>
      <c r="D24" s="93">
        <v>210</v>
      </c>
      <c r="E24" s="93">
        <v>51</v>
      </c>
      <c r="F24" s="93">
        <v>0</v>
      </c>
      <c r="G24" s="93">
        <v>0</v>
      </c>
      <c r="H24" s="93">
        <v>0</v>
      </c>
      <c r="I24" s="94" t="str">
        <f t="shared" si="0"/>
        <v>-</v>
      </c>
      <c r="J24" s="94">
        <f t="shared" si="1"/>
        <v>-1</v>
      </c>
      <c r="K24" s="93">
        <f t="shared" si="2"/>
        <v>0</v>
      </c>
      <c r="L24" s="93">
        <f t="shared" si="3"/>
        <v>-210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4"/>
        <v>-</v>
      </c>
      <c r="T24" s="94" t="str">
        <f t="shared" si="5"/>
        <v>-</v>
      </c>
      <c r="U24" s="93">
        <f t="shared" si="6"/>
        <v>0</v>
      </c>
      <c r="V24" s="93">
        <f t="shared" si="7"/>
        <v>0</v>
      </c>
      <c r="W24" s="94">
        <f>R24/R22</f>
        <v>0</v>
      </c>
    </row>
    <row r="25" spans="2:23" x14ac:dyDescent="0.25">
      <c r="B25" s="89" t="s">
        <v>39</v>
      </c>
      <c r="C25" s="97">
        <v>4070</v>
      </c>
      <c r="D25" s="97">
        <v>4070</v>
      </c>
      <c r="E25" s="97">
        <v>2900</v>
      </c>
      <c r="F25" s="97">
        <v>4012</v>
      </c>
      <c r="G25" s="97">
        <v>4562</v>
      </c>
      <c r="H25" s="97">
        <v>4395</v>
      </c>
      <c r="I25" s="98">
        <f t="shared" si="0"/>
        <v>-3.6606751424813733E-2</v>
      </c>
      <c r="J25" s="98">
        <f t="shared" si="1"/>
        <v>7.9852579852579764E-2</v>
      </c>
      <c r="K25" s="97">
        <f t="shared" si="2"/>
        <v>-167</v>
      </c>
      <c r="L25" s="97">
        <f t="shared" si="3"/>
        <v>325</v>
      </c>
      <c r="M25" s="91">
        <f>H25/H25</f>
        <v>1</v>
      </c>
      <c r="N25" s="97">
        <v>0</v>
      </c>
      <c r="O25" s="97">
        <v>3652</v>
      </c>
      <c r="P25" s="97">
        <v>4562</v>
      </c>
      <c r="Q25" s="97">
        <v>4276</v>
      </c>
      <c r="R25" s="97">
        <v>4307</v>
      </c>
      <c r="S25" s="98">
        <f t="shared" si="4"/>
        <v>7.2497661365762411E-3</v>
      </c>
      <c r="T25" s="98" t="str">
        <f t="shared" si="5"/>
        <v>-</v>
      </c>
      <c r="U25" s="97">
        <f t="shared" si="6"/>
        <v>31</v>
      </c>
      <c r="V25" s="97">
        <f t="shared" si="7"/>
        <v>4307</v>
      </c>
      <c r="W25" s="91">
        <f>R25/R25</f>
        <v>1</v>
      </c>
    </row>
    <row r="26" spans="2:23" x14ac:dyDescent="0.25">
      <c r="B26" s="92" t="s">
        <v>51</v>
      </c>
      <c r="C26" s="93">
        <v>4004</v>
      </c>
      <c r="D26" s="93">
        <v>4004</v>
      </c>
      <c r="E26" s="93">
        <v>2534</v>
      </c>
      <c r="F26" s="93">
        <v>3312</v>
      </c>
      <c r="G26" s="93">
        <v>3862</v>
      </c>
      <c r="H26" s="93">
        <v>3695</v>
      </c>
      <c r="I26" s="94">
        <f t="shared" si="0"/>
        <v>-4.3241843604350128E-2</v>
      </c>
      <c r="J26" s="94">
        <f t="shared" si="1"/>
        <v>-7.7172827172827141E-2</v>
      </c>
      <c r="K26" s="93">
        <f t="shared" si="2"/>
        <v>-167</v>
      </c>
      <c r="L26" s="93">
        <f t="shared" si="3"/>
        <v>-309</v>
      </c>
      <c r="M26" s="94">
        <f>H26/H25</f>
        <v>0.84072810011376564</v>
      </c>
      <c r="N26" s="93">
        <v>0</v>
      </c>
      <c r="O26" s="93">
        <v>2952</v>
      </c>
      <c r="P26" s="93">
        <v>3862</v>
      </c>
      <c r="Q26" s="93">
        <v>3576</v>
      </c>
      <c r="R26" s="93">
        <v>3607</v>
      </c>
      <c r="S26" s="94">
        <f t="shared" si="4"/>
        <v>8.6689038031320109E-3</v>
      </c>
      <c r="T26" s="94" t="str">
        <f t="shared" si="5"/>
        <v>-</v>
      </c>
      <c r="U26" s="93">
        <f t="shared" si="6"/>
        <v>31</v>
      </c>
      <c r="V26" s="93">
        <f t="shared" si="7"/>
        <v>3607</v>
      </c>
      <c r="W26" s="94">
        <f>R26/R25</f>
        <v>0.837473879730671</v>
      </c>
    </row>
    <row r="27" spans="2:23" x14ac:dyDescent="0.25">
      <c r="B27" s="95" t="s">
        <v>52</v>
      </c>
      <c r="C27" s="50">
        <v>3576</v>
      </c>
      <c r="D27" s="50">
        <v>3576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0"/>
        <v>-</v>
      </c>
      <c r="J27" s="96">
        <f t="shared" si="1"/>
        <v>-1</v>
      </c>
      <c r="K27" s="50">
        <f t="shared" si="2"/>
        <v>0</v>
      </c>
      <c r="L27" s="50">
        <f t="shared" si="3"/>
        <v>-3576</v>
      </c>
      <c r="M27" s="96">
        <f>H27/H25</f>
        <v>0</v>
      </c>
      <c r="N27" s="50">
        <v>0</v>
      </c>
      <c r="O27" s="50">
        <v>2952</v>
      </c>
      <c r="P27" s="50">
        <v>0</v>
      </c>
      <c r="Q27" s="50">
        <v>3576</v>
      </c>
      <c r="R27" s="50">
        <v>0</v>
      </c>
      <c r="S27" s="96">
        <f t="shared" si="4"/>
        <v>-1</v>
      </c>
      <c r="T27" s="96" t="str">
        <f t="shared" si="5"/>
        <v>-</v>
      </c>
      <c r="U27" s="50">
        <f t="shared" si="6"/>
        <v>-3576</v>
      </c>
      <c r="V27" s="50">
        <f t="shared" si="7"/>
        <v>0</v>
      </c>
      <c r="W27" s="96">
        <f>R27/R25</f>
        <v>0</v>
      </c>
    </row>
    <row r="28" spans="2:23" x14ac:dyDescent="0.25">
      <c r="B28" s="95" t="s">
        <v>53</v>
      </c>
      <c r="C28" s="50">
        <v>428</v>
      </c>
      <c r="D28" s="50">
        <v>428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0"/>
        <v>-</v>
      </c>
      <c r="J28" s="96">
        <f t="shared" si="1"/>
        <v>-1</v>
      </c>
      <c r="K28" s="50">
        <f t="shared" si="2"/>
        <v>0</v>
      </c>
      <c r="L28" s="50">
        <f t="shared" si="3"/>
        <v>-428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4"/>
        <v>-</v>
      </c>
      <c r="T28" s="96" t="str">
        <f t="shared" si="5"/>
        <v>-</v>
      </c>
      <c r="U28" s="50">
        <f t="shared" si="6"/>
        <v>0</v>
      </c>
      <c r="V28" s="50">
        <f t="shared" si="7"/>
        <v>0</v>
      </c>
      <c r="W28" s="96">
        <f>R28/R25</f>
        <v>0</v>
      </c>
    </row>
    <row r="29" spans="2:23" x14ac:dyDescent="0.25">
      <c r="B29" s="89" t="s">
        <v>40</v>
      </c>
      <c r="C29" s="97">
        <v>21813</v>
      </c>
      <c r="D29" s="97">
        <v>21340</v>
      </c>
      <c r="E29" s="97">
        <v>9244</v>
      </c>
      <c r="F29" s="97">
        <v>11050</v>
      </c>
      <c r="G29" s="97">
        <v>18364</v>
      </c>
      <c r="H29" s="97">
        <v>19209</v>
      </c>
      <c r="I29" s="98">
        <f t="shared" si="0"/>
        <v>4.6013940318013535E-2</v>
      </c>
      <c r="J29" s="98">
        <f t="shared" si="1"/>
        <v>-9.9859418931583899E-2</v>
      </c>
      <c r="K29" s="97">
        <f t="shared" si="2"/>
        <v>845</v>
      </c>
      <c r="L29" s="97">
        <f t="shared" si="3"/>
        <v>-2131</v>
      </c>
      <c r="M29" s="91">
        <f>H29/H29</f>
        <v>1</v>
      </c>
      <c r="N29" s="97">
        <v>0</v>
      </c>
      <c r="O29" s="97">
        <v>5994</v>
      </c>
      <c r="P29" s="97">
        <v>17794</v>
      </c>
      <c r="Q29" s="97">
        <v>18608</v>
      </c>
      <c r="R29" s="97">
        <v>20140</v>
      </c>
      <c r="S29" s="98">
        <f t="shared" si="4"/>
        <v>8.2330180567497857E-2</v>
      </c>
      <c r="T29" s="98" t="str">
        <f t="shared" si="5"/>
        <v>-</v>
      </c>
      <c r="U29" s="97">
        <f t="shared" si="6"/>
        <v>1532</v>
      </c>
      <c r="V29" s="97">
        <f t="shared" si="7"/>
        <v>20140</v>
      </c>
      <c r="W29" s="91">
        <f>R29/R29</f>
        <v>1</v>
      </c>
    </row>
    <row r="30" spans="2:23" x14ac:dyDescent="0.25">
      <c r="B30" s="92" t="s">
        <v>51</v>
      </c>
      <c r="C30" s="93">
        <v>16581</v>
      </c>
      <c r="D30" s="93">
        <v>16096</v>
      </c>
      <c r="E30" s="93">
        <v>6499</v>
      </c>
      <c r="F30" s="93">
        <v>8111</v>
      </c>
      <c r="G30" s="93">
        <v>14162</v>
      </c>
      <c r="H30" s="93">
        <v>14862</v>
      </c>
      <c r="I30" s="94">
        <f t="shared" si="0"/>
        <v>4.9428046886033083E-2</v>
      </c>
      <c r="J30" s="94">
        <f t="shared" si="1"/>
        <v>-7.6665009940357853E-2</v>
      </c>
      <c r="K30" s="93">
        <f t="shared" si="2"/>
        <v>700</v>
      </c>
      <c r="L30" s="93">
        <f t="shared" si="3"/>
        <v>-1234</v>
      </c>
      <c r="M30" s="94">
        <f>H30/H29</f>
        <v>0.77369982820552863</v>
      </c>
      <c r="N30" s="93">
        <v>0</v>
      </c>
      <c r="O30" s="93">
        <v>3419</v>
      </c>
      <c r="P30" s="93">
        <v>13709</v>
      </c>
      <c r="Q30" s="93">
        <v>14261</v>
      </c>
      <c r="R30" s="93">
        <v>15777</v>
      </c>
      <c r="S30" s="94">
        <f t="shared" si="4"/>
        <v>0.10630390575695947</v>
      </c>
      <c r="T30" s="94" t="str">
        <f t="shared" si="5"/>
        <v>-</v>
      </c>
      <c r="U30" s="93">
        <f t="shared" si="6"/>
        <v>1516</v>
      </c>
      <c r="V30" s="93">
        <f t="shared" si="7"/>
        <v>15777</v>
      </c>
      <c r="W30" s="94">
        <f>R30/R29</f>
        <v>0.78336643495531277</v>
      </c>
    </row>
    <row r="31" spans="2:23" x14ac:dyDescent="0.25">
      <c r="B31" s="95" t="s">
        <v>52</v>
      </c>
      <c r="C31" s="50">
        <v>13383</v>
      </c>
      <c r="D31" s="50">
        <v>12913</v>
      </c>
      <c r="E31" s="50">
        <v>5381</v>
      </c>
      <c r="F31" s="50">
        <v>6550</v>
      </c>
      <c r="G31" s="50">
        <v>12095</v>
      </c>
      <c r="H31" s="50">
        <v>12793</v>
      </c>
      <c r="I31" s="96">
        <f t="shared" si="0"/>
        <v>5.7709797436957366E-2</v>
      </c>
      <c r="J31" s="96">
        <f t="shared" si="1"/>
        <v>-9.2929605823588446E-3</v>
      </c>
      <c r="K31" s="50">
        <f t="shared" si="2"/>
        <v>698</v>
      </c>
      <c r="L31" s="50">
        <f t="shared" si="3"/>
        <v>-120</v>
      </c>
      <c r="M31" s="96">
        <f>H31/H29</f>
        <v>0.66598990056744234</v>
      </c>
      <c r="N31" s="50">
        <v>0</v>
      </c>
      <c r="O31" s="50">
        <v>2431</v>
      </c>
      <c r="P31" s="50">
        <v>11804</v>
      </c>
      <c r="Q31" s="50">
        <v>12252</v>
      </c>
      <c r="R31" s="50">
        <v>13674</v>
      </c>
      <c r="S31" s="96">
        <f t="shared" si="4"/>
        <v>0.11606268364348682</v>
      </c>
      <c r="T31" s="96" t="str">
        <f t="shared" si="5"/>
        <v>-</v>
      </c>
      <c r="U31" s="50">
        <f t="shared" si="6"/>
        <v>1422</v>
      </c>
      <c r="V31" s="50">
        <f t="shared" si="7"/>
        <v>13674</v>
      </c>
      <c r="W31" s="96">
        <f>R31/R29</f>
        <v>0.67894736842105263</v>
      </c>
    </row>
    <row r="32" spans="2:23" x14ac:dyDescent="0.25">
      <c r="B32" s="95" t="s">
        <v>53</v>
      </c>
      <c r="C32" s="50">
        <v>3198</v>
      </c>
      <c r="D32" s="50">
        <v>3183</v>
      </c>
      <c r="E32" s="50">
        <v>1118</v>
      </c>
      <c r="F32" s="50">
        <v>1561</v>
      </c>
      <c r="G32" s="50">
        <v>2067</v>
      </c>
      <c r="H32" s="50">
        <v>2069</v>
      </c>
      <c r="I32" s="96">
        <f t="shared" si="0"/>
        <v>9.6758587324630163E-4</v>
      </c>
      <c r="J32" s="96">
        <f t="shared" si="1"/>
        <v>-0.34998429154885324</v>
      </c>
      <c r="K32" s="50">
        <f t="shared" si="2"/>
        <v>2</v>
      </c>
      <c r="L32" s="50">
        <f t="shared" si="3"/>
        <v>-1114</v>
      </c>
      <c r="M32" s="96">
        <f>H32/H29</f>
        <v>0.10770992763808632</v>
      </c>
      <c r="N32" s="50">
        <v>0</v>
      </c>
      <c r="O32" s="50">
        <v>988</v>
      </c>
      <c r="P32" s="50">
        <v>1905</v>
      </c>
      <c r="Q32" s="50">
        <v>2009</v>
      </c>
      <c r="R32" s="50">
        <v>2103</v>
      </c>
      <c r="S32" s="96">
        <f t="shared" si="4"/>
        <v>4.6789447486311531E-2</v>
      </c>
      <c r="T32" s="96" t="str">
        <f t="shared" si="5"/>
        <v>-</v>
      </c>
      <c r="U32" s="50">
        <f t="shared" si="6"/>
        <v>94</v>
      </c>
      <c r="V32" s="50">
        <f t="shared" si="7"/>
        <v>2103</v>
      </c>
      <c r="W32" s="96">
        <f>R32/R29</f>
        <v>0.10441906653426018</v>
      </c>
    </row>
    <row r="33" spans="2:23" x14ac:dyDescent="0.25">
      <c r="B33" s="92" t="s">
        <v>54</v>
      </c>
      <c r="C33" s="93">
        <v>5232</v>
      </c>
      <c r="D33" s="93">
        <v>5245</v>
      </c>
      <c r="E33" s="93">
        <v>2745</v>
      </c>
      <c r="F33" s="93">
        <v>2940</v>
      </c>
      <c r="G33" s="93">
        <v>4202</v>
      </c>
      <c r="H33" s="93">
        <v>4347</v>
      </c>
      <c r="I33" s="94">
        <f t="shared" si="0"/>
        <v>3.4507377439314535E-2</v>
      </c>
      <c r="J33" s="94">
        <f t="shared" si="1"/>
        <v>-0.17121067683508107</v>
      </c>
      <c r="K33" s="93">
        <f t="shared" si="2"/>
        <v>145</v>
      </c>
      <c r="L33" s="93">
        <f t="shared" si="3"/>
        <v>-898</v>
      </c>
      <c r="M33" s="94">
        <f>H33/H29</f>
        <v>0.22630017179447134</v>
      </c>
      <c r="N33" s="93">
        <v>0</v>
      </c>
      <c r="O33" s="93">
        <v>2575</v>
      </c>
      <c r="P33" s="93">
        <v>4085</v>
      </c>
      <c r="Q33" s="93">
        <v>4347</v>
      </c>
      <c r="R33" s="93">
        <v>4363</v>
      </c>
      <c r="S33" s="94">
        <f t="shared" si="4"/>
        <v>3.680699332873294E-3</v>
      </c>
      <c r="T33" s="94" t="str">
        <f t="shared" si="5"/>
        <v>-</v>
      </c>
      <c r="U33" s="93">
        <f t="shared" si="6"/>
        <v>16</v>
      </c>
      <c r="V33" s="93">
        <f t="shared" si="7"/>
        <v>4363</v>
      </c>
      <c r="W33" s="94">
        <f>R33/R29</f>
        <v>0.2166335650446872</v>
      </c>
    </row>
    <row r="34" spans="2:23" x14ac:dyDescent="0.25">
      <c r="B34" s="89" t="s">
        <v>41</v>
      </c>
      <c r="C34" s="97">
        <v>772</v>
      </c>
      <c r="D34" s="97">
        <v>713</v>
      </c>
      <c r="E34" s="97">
        <v>339</v>
      </c>
      <c r="F34" s="97">
        <v>532</v>
      </c>
      <c r="G34" s="97">
        <v>654</v>
      </c>
      <c r="H34" s="97">
        <v>663</v>
      </c>
      <c r="I34" s="98">
        <f t="shared" si="0"/>
        <v>1.3761467889908285E-2</v>
      </c>
      <c r="J34" s="98">
        <f t="shared" si="1"/>
        <v>-7.0126227208976211E-2</v>
      </c>
      <c r="K34" s="97">
        <f t="shared" si="2"/>
        <v>9</v>
      </c>
      <c r="L34" s="97">
        <f t="shared" si="3"/>
        <v>-50</v>
      </c>
      <c r="M34" s="91">
        <f>H34/H34</f>
        <v>1</v>
      </c>
      <c r="N34" s="97">
        <v>0</v>
      </c>
      <c r="O34" s="97">
        <v>465</v>
      </c>
      <c r="P34" s="97">
        <v>663</v>
      </c>
      <c r="Q34" s="97">
        <v>663</v>
      </c>
      <c r="R34" s="97">
        <v>673</v>
      </c>
      <c r="S34" s="98">
        <f t="shared" si="4"/>
        <v>1.5082956259426794E-2</v>
      </c>
      <c r="T34" s="98" t="str">
        <f t="shared" si="5"/>
        <v>-</v>
      </c>
      <c r="U34" s="97">
        <f t="shared" si="6"/>
        <v>10</v>
      </c>
      <c r="V34" s="97">
        <f t="shared" si="7"/>
        <v>673</v>
      </c>
      <c r="W34" s="91">
        <f>R34/R34</f>
        <v>1</v>
      </c>
    </row>
    <row r="35" spans="2:23" x14ac:dyDescent="0.25">
      <c r="B35" s="92" t="s">
        <v>51</v>
      </c>
      <c r="C35" s="93">
        <v>772</v>
      </c>
      <c r="D35" s="93">
        <v>713</v>
      </c>
      <c r="E35" s="93">
        <v>339</v>
      </c>
      <c r="F35" s="93">
        <v>532</v>
      </c>
      <c r="G35" s="93">
        <v>654</v>
      </c>
      <c r="H35" s="93">
        <v>663</v>
      </c>
      <c r="I35" s="94">
        <f t="shared" si="0"/>
        <v>1.3761467889908285E-2</v>
      </c>
      <c r="J35" s="94">
        <f t="shared" si="1"/>
        <v>-7.0126227208976211E-2</v>
      </c>
      <c r="K35" s="93">
        <f t="shared" si="2"/>
        <v>9</v>
      </c>
      <c r="L35" s="93">
        <f t="shared" si="3"/>
        <v>-50</v>
      </c>
      <c r="M35" s="94">
        <f>H35/H34</f>
        <v>1</v>
      </c>
      <c r="N35" s="93">
        <v>0</v>
      </c>
      <c r="O35" s="93">
        <v>465</v>
      </c>
      <c r="P35" s="93">
        <v>663</v>
      </c>
      <c r="Q35" s="93">
        <v>663</v>
      </c>
      <c r="R35" s="93">
        <v>673</v>
      </c>
      <c r="S35" s="94">
        <f t="shared" si="4"/>
        <v>1.5082956259426794E-2</v>
      </c>
      <c r="T35" s="94" t="str">
        <f t="shared" si="5"/>
        <v>-</v>
      </c>
      <c r="U35" s="93">
        <f t="shared" si="6"/>
        <v>10</v>
      </c>
      <c r="V35" s="93">
        <f t="shared" si="7"/>
        <v>673</v>
      </c>
      <c r="W35" s="94">
        <f>R35/R34</f>
        <v>1</v>
      </c>
    </row>
    <row r="36" spans="2:23" x14ac:dyDescent="0.25">
      <c r="B36" s="89" t="s">
        <v>42</v>
      </c>
      <c r="C36" s="97">
        <v>4019</v>
      </c>
      <c r="D36" s="97">
        <v>4124</v>
      </c>
      <c r="E36" s="97">
        <v>2132</v>
      </c>
      <c r="F36" s="97">
        <v>2908</v>
      </c>
      <c r="G36" s="97">
        <v>4497</v>
      </c>
      <c r="H36" s="97">
        <v>4790</v>
      </c>
      <c r="I36" s="98">
        <f t="shared" si="0"/>
        <v>6.5154547476095281E-2</v>
      </c>
      <c r="J36" s="98">
        <f t="shared" si="1"/>
        <v>0.16149369544131909</v>
      </c>
      <c r="K36" s="97">
        <f t="shared" si="2"/>
        <v>293</v>
      </c>
      <c r="L36" s="97">
        <f t="shared" si="3"/>
        <v>666</v>
      </c>
      <c r="M36" s="98">
        <f>H36/H36</f>
        <v>1</v>
      </c>
      <c r="N36" s="97">
        <v>0</v>
      </c>
      <c r="O36" s="97">
        <v>1972</v>
      </c>
      <c r="P36" s="97">
        <v>4097</v>
      </c>
      <c r="Q36" s="97">
        <v>4791</v>
      </c>
      <c r="R36" s="97">
        <v>4797</v>
      </c>
      <c r="S36" s="98">
        <f t="shared" si="4"/>
        <v>1.2523481527864089E-3</v>
      </c>
      <c r="T36" s="98" t="str">
        <f t="shared" si="5"/>
        <v>-</v>
      </c>
      <c r="U36" s="97">
        <f t="shared" si="6"/>
        <v>6</v>
      </c>
      <c r="V36" s="97">
        <f t="shared" si="7"/>
        <v>4797</v>
      </c>
      <c r="W36" s="98">
        <f>R36/R36</f>
        <v>1</v>
      </c>
    </row>
    <row r="37" spans="2:23" x14ac:dyDescent="0.25">
      <c r="B37" s="92" t="s">
        <v>51</v>
      </c>
      <c r="C37" s="93">
        <v>1798</v>
      </c>
      <c r="D37" s="93">
        <v>1801</v>
      </c>
      <c r="E37" s="93">
        <v>1559</v>
      </c>
      <c r="F37" s="93">
        <v>2545</v>
      </c>
      <c r="G37" s="93">
        <v>3640</v>
      </c>
      <c r="H37" s="93">
        <v>3915</v>
      </c>
      <c r="I37" s="94">
        <f t="shared" si="0"/>
        <v>7.5549450549450503E-2</v>
      </c>
      <c r="J37" s="94">
        <f t="shared" si="1"/>
        <v>1.1737923375902275</v>
      </c>
      <c r="K37" s="93">
        <f t="shared" si="2"/>
        <v>275</v>
      </c>
      <c r="L37" s="93">
        <f t="shared" si="3"/>
        <v>2114</v>
      </c>
      <c r="M37" s="94">
        <f>H37/H36</f>
        <v>0.81732776617954073</v>
      </c>
      <c r="N37" s="93">
        <v>0</v>
      </c>
      <c r="O37" s="93">
        <v>1928</v>
      </c>
      <c r="P37" s="93">
        <v>3253</v>
      </c>
      <c r="Q37" s="93">
        <v>3915</v>
      </c>
      <c r="R37" s="93">
        <v>3915</v>
      </c>
      <c r="S37" s="94">
        <f t="shared" si="4"/>
        <v>0</v>
      </c>
      <c r="T37" s="94" t="str">
        <f t="shared" si="5"/>
        <v>-</v>
      </c>
      <c r="U37" s="93">
        <f t="shared" si="6"/>
        <v>0</v>
      </c>
      <c r="V37" s="93">
        <f t="shared" si="7"/>
        <v>3915</v>
      </c>
      <c r="W37" s="94">
        <f>R37/R36</f>
        <v>0.81613508442776739</v>
      </c>
    </row>
    <row r="38" spans="2:23" x14ac:dyDescent="0.25">
      <c r="B38" s="92" t="s">
        <v>54</v>
      </c>
      <c r="C38" s="93">
        <v>2221</v>
      </c>
      <c r="D38" s="93">
        <v>2323</v>
      </c>
      <c r="E38" s="93">
        <v>573</v>
      </c>
      <c r="F38" s="93">
        <v>363</v>
      </c>
      <c r="G38" s="93">
        <v>857</v>
      </c>
      <c r="H38" s="93">
        <v>875</v>
      </c>
      <c r="I38" s="94">
        <f t="shared" si="0"/>
        <v>2.100350058343059E-2</v>
      </c>
      <c r="J38" s="94">
        <f t="shared" si="1"/>
        <v>-0.62333189840723202</v>
      </c>
      <c r="K38" s="93">
        <f t="shared" si="2"/>
        <v>18</v>
      </c>
      <c r="L38" s="93">
        <f t="shared" si="3"/>
        <v>-1448</v>
      </c>
      <c r="M38" s="94">
        <f>H38/H36</f>
        <v>0.1826722338204593</v>
      </c>
      <c r="N38" s="93">
        <v>0</v>
      </c>
      <c r="O38" s="93">
        <v>44</v>
      </c>
      <c r="P38" s="93">
        <v>844</v>
      </c>
      <c r="Q38" s="93">
        <v>876</v>
      </c>
      <c r="R38" s="93">
        <v>882</v>
      </c>
      <c r="S38" s="94">
        <f t="shared" si="4"/>
        <v>6.8493150684931781E-3</v>
      </c>
      <c r="T38" s="94" t="str">
        <f t="shared" si="5"/>
        <v>-</v>
      </c>
      <c r="U38" s="93">
        <f t="shared" si="6"/>
        <v>6</v>
      </c>
      <c r="V38" s="93">
        <f t="shared" si="7"/>
        <v>882</v>
      </c>
      <c r="W38" s="94">
        <f>R38/R36</f>
        <v>0.18386491557223264</v>
      </c>
    </row>
    <row r="39" spans="2:23" x14ac:dyDescent="0.25">
      <c r="B39" s="89" t="s">
        <v>43</v>
      </c>
      <c r="C39" s="97">
        <v>2726</v>
      </c>
      <c r="D39" s="97">
        <v>2690</v>
      </c>
      <c r="E39" s="97">
        <v>1526</v>
      </c>
      <c r="F39" s="97">
        <v>2270</v>
      </c>
      <c r="G39" s="97">
        <v>2680</v>
      </c>
      <c r="H39" s="97">
        <v>2774</v>
      </c>
      <c r="I39" s="98">
        <f t="shared" si="0"/>
        <v>3.5074626865671643E-2</v>
      </c>
      <c r="J39" s="98">
        <f t="shared" si="1"/>
        <v>3.1226765799256428E-2</v>
      </c>
      <c r="K39" s="97">
        <f t="shared" si="2"/>
        <v>94</v>
      </c>
      <c r="L39" s="97">
        <f t="shared" si="3"/>
        <v>84</v>
      </c>
      <c r="M39" s="91">
        <f>H39/H39</f>
        <v>1</v>
      </c>
      <c r="N39" s="97">
        <v>0</v>
      </c>
      <c r="O39" s="97">
        <v>2378</v>
      </c>
      <c r="P39" s="97">
        <v>2703</v>
      </c>
      <c r="Q39" s="97">
        <v>2855</v>
      </c>
      <c r="R39" s="97">
        <v>2773</v>
      </c>
      <c r="S39" s="98">
        <f t="shared" si="4"/>
        <v>-2.8721541155866892E-2</v>
      </c>
      <c r="T39" s="98" t="str">
        <f t="shared" si="5"/>
        <v>-</v>
      </c>
      <c r="U39" s="97">
        <f t="shared" si="6"/>
        <v>-82</v>
      </c>
      <c r="V39" s="97">
        <f t="shared" si="7"/>
        <v>2773</v>
      </c>
      <c r="W39" s="91">
        <f>R39/R39</f>
        <v>1</v>
      </c>
    </row>
    <row r="40" spans="2:23" x14ac:dyDescent="0.25">
      <c r="B40" s="92" t="s">
        <v>51</v>
      </c>
      <c r="C40" s="93">
        <v>2726</v>
      </c>
      <c r="D40" s="93">
        <v>2690</v>
      </c>
      <c r="E40" s="93">
        <v>1526</v>
      </c>
      <c r="F40" s="93">
        <v>2270</v>
      </c>
      <c r="G40" s="93">
        <v>2680</v>
      </c>
      <c r="H40" s="93">
        <v>2774</v>
      </c>
      <c r="I40" s="94">
        <f t="shared" si="0"/>
        <v>3.5074626865671643E-2</v>
      </c>
      <c r="J40" s="94">
        <f t="shared" si="1"/>
        <v>3.1226765799256428E-2</v>
      </c>
      <c r="K40" s="93">
        <f t="shared" si="2"/>
        <v>94</v>
      </c>
      <c r="L40" s="93">
        <f t="shared" si="3"/>
        <v>84</v>
      </c>
      <c r="M40" s="94">
        <f>H40/H39</f>
        <v>1</v>
      </c>
      <c r="N40" s="93">
        <v>0</v>
      </c>
      <c r="O40" s="93">
        <v>2378</v>
      </c>
      <c r="P40" s="93">
        <v>2703</v>
      </c>
      <c r="Q40" s="93">
        <v>2855</v>
      </c>
      <c r="R40" s="93">
        <v>2773</v>
      </c>
      <c r="S40" s="94">
        <f t="shared" si="4"/>
        <v>-2.8721541155866892E-2</v>
      </c>
      <c r="T40" s="94" t="str">
        <f t="shared" si="5"/>
        <v>-</v>
      </c>
      <c r="U40" s="93">
        <f t="shared" si="6"/>
        <v>-82</v>
      </c>
      <c r="V40" s="93">
        <f t="shared" si="7"/>
        <v>2773</v>
      </c>
      <c r="W40" s="94">
        <f>R40/R39</f>
        <v>1</v>
      </c>
    </row>
    <row r="41" spans="2:23" x14ac:dyDescent="0.25">
      <c r="B41" s="95" t="s">
        <v>52</v>
      </c>
      <c r="C41" s="50">
        <v>1381</v>
      </c>
      <c r="D41" s="50">
        <v>1381</v>
      </c>
      <c r="E41" s="50">
        <v>846</v>
      </c>
      <c r="F41" s="50">
        <v>1514</v>
      </c>
      <c r="G41" s="50">
        <v>1660</v>
      </c>
      <c r="H41" s="50">
        <v>1674</v>
      </c>
      <c r="I41" s="96">
        <f t="shared" si="0"/>
        <v>8.4337349397589634E-3</v>
      </c>
      <c r="J41" s="96">
        <f t="shared" si="1"/>
        <v>0.21216509775524983</v>
      </c>
      <c r="K41" s="50">
        <f t="shared" si="2"/>
        <v>14</v>
      </c>
      <c r="L41" s="50">
        <f t="shared" si="3"/>
        <v>293</v>
      </c>
      <c r="M41" s="96">
        <f>H41/H39</f>
        <v>0.60346070656092288</v>
      </c>
      <c r="N41" s="50">
        <v>0</v>
      </c>
      <c r="O41" s="50">
        <v>1658</v>
      </c>
      <c r="P41" s="50">
        <v>1674</v>
      </c>
      <c r="Q41" s="50">
        <v>1674</v>
      </c>
      <c r="R41" s="50">
        <v>1681</v>
      </c>
      <c r="S41" s="96">
        <f t="shared" si="4"/>
        <v>4.1816009557944511E-3</v>
      </c>
      <c r="T41" s="96" t="str">
        <f t="shared" si="5"/>
        <v>-</v>
      </c>
      <c r="U41" s="50">
        <f t="shared" si="6"/>
        <v>7</v>
      </c>
      <c r="V41" s="50">
        <f t="shared" si="7"/>
        <v>1681</v>
      </c>
      <c r="W41" s="96">
        <f>R41/R39</f>
        <v>0.60620266858997474</v>
      </c>
    </row>
    <row r="42" spans="2:23" x14ac:dyDescent="0.25">
      <c r="B42" s="95" t="s">
        <v>53</v>
      </c>
      <c r="C42" s="50">
        <v>1345</v>
      </c>
      <c r="D42" s="50">
        <v>1309</v>
      </c>
      <c r="E42" s="50">
        <v>680</v>
      </c>
      <c r="F42" s="50">
        <v>756</v>
      </c>
      <c r="G42" s="50">
        <v>1020</v>
      </c>
      <c r="H42" s="50">
        <v>1100</v>
      </c>
      <c r="I42" s="96">
        <f t="shared" si="0"/>
        <v>7.8431372549019551E-2</v>
      </c>
      <c r="J42" s="96">
        <f t="shared" si="1"/>
        <v>-0.15966386554621848</v>
      </c>
      <c r="K42" s="50">
        <f t="shared" si="2"/>
        <v>80</v>
      </c>
      <c r="L42" s="50">
        <f t="shared" si="3"/>
        <v>-209</v>
      </c>
      <c r="M42" s="96">
        <f>H42/H39</f>
        <v>0.39653929343907712</v>
      </c>
      <c r="N42" s="50">
        <v>0</v>
      </c>
      <c r="O42" s="50">
        <v>720</v>
      </c>
      <c r="P42" s="50">
        <v>1029</v>
      </c>
      <c r="Q42" s="50">
        <v>1181</v>
      </c>
      <c r="R42" s="50">
        <v>1092</v>
      </c>
      <c r="S42" s="96">
        <f t="shared" si="4"/>
        <v>-7.5359864521591824E-2</v>
      </c>
      <c r="T42" s="96" t="str">
        <f t="shared" si="5"/>
        <v>-</v>
      </c>
      <c r="U42" s="50">
        <f t="shared" si="6"/>
        <v>-89</v>
      </c>
      <c r="V42" s="50">
        <f t="shared" si="7"/>
        <v>1092</v>
      </c>
      <c r="W42" s="96">
        <f>R42/R39</f>
        <v>0.39379733141002526</v>
      </c>
    </row>
    <row r="43" spans="2:23" x14ac:dyDescent="0.25">
      <c r="B43" s="89" t="s">
        <v>44</v>
      </c>
      <c r="C43" s="97">
        <v>6935</v>
      </c>
      <c r="D43" s="97">
        <v>6890</v>
      </c>
      <c r="E43" s="97">
        <v>3786</v>
      </c>
      <c r="F43" s="97">
        <v>4393</v>
      </c>
      <c r="G43" s="97">
        <v>6413</v>
      </c>
      <c r="H43" s="97">
        <v>6356</v>
      </c>
      <c r="I43" s="98">
        <f t="shared" si="0"/>
        <v>-8.8881958521752624E-3</v>
      </c>
      <c r="J43" s="98">
        <f t="shared" si="1"/>
        <v>-7.7503628447024631E-2</v>
      </c>
      <c r="K43" s="97">
        <f t="shared" si="2"/>
        <v>-57</v>
      </c>
      <c r="L43" s="97">
        <f t="shared" si="3"/>
        <v>-534</v>
      </c>
      <c r="M43" s="91">
        <f>H43/H43</f>
        <v>1</v>
      </c>
      <c r="N43" s="97">
        <v>0</v>
      </c>
      <c r="O43" s="97">
        <v>2827</v>
      </c>
      <c r="P43" s="97">
        <v>6412</v>
      </c>
      <c r="Q43" s="97">
        <v>6177</v>
      </c>
      <c r="R43" s="97">
        <v>6415</v>
      </c>
      <c r="S43" s="98">
        <f t="shared" si="4"/>
        <v>3.8530030759268197E-2</v>
      </c>
      <c r="T43" s="98" t="str">
        <f t="shared" si="5"/>
        <v>-</v>
      </c>
      <c r="U43" s="97">
        <f t="shared" si="6"/>
        <v>238</v>
      </c>
      <c r="V43" s="97">
        <f t="shared" si="7"/>
        <v>6415</v>
      </c>
      <c r="W43" s="91">
        <f>R43/R43</f>
        <v>1</v>
      </c>
    </row>
    <row r="44" spans="2:23" x14ac:dyDescent="0.25">
      <c r="B44" s="92" t="s">
        <v>51</v>
      </c>
      <c r="C44" s="93">
        <v>3851</v>
      </c>
      <c r="D44" s="93">
        <v>4440</v>
      </c>
      <c r="E44" s="93">
        <v>2472</v>
      </c>
      <c r="F44" s="93">
        <v>2822</v>
      </c>
      <c r="G44" s="93">
        <v>4753</v>
      </c>
      <c r="H44" s="93">
        <v>4696</v>
      </c>
      <c r="I44" s="94">
        <f t="shared" si="0"/>
        <v>-1.199242583631388E-2</v>
      </c>
      <c r="J44" s="94">
        <f t="shared" si="1"/>
        <v>5.7657657657657735E-2</v>
      </c>
      <c r="K44" s="93">
        <f t="shared" si="2"/>
        <v>-57</v>
      </c>
      <c r="L44" s="93">
        <f t="shared" si="3"/>
        <v>256</v>
      </c>
      <c r="M44" s="94">
        <f>H44/H43</f>
        <v>0.7388294524858402</v>
      </c>
      <c r="N44" s="93">
        <v>0</v>
      </c>
      <c r="O44" s="93">
        <v>1345</v>
      </c>
      <c r="P44" s="93">
        <v>4752</v>
      </c>
      <c r="Q44" s="93">
        <v>4517</v>
      </c>
      <c r="R44" s="93">
        <v>4755</v>
      </c>
      <c r="S44" s="94">
        <f t="shared" si="4"/>
        <v>5.2689838388310761E-2</v>
      </c>
      <c r="T44" s="94" t="str">
        <f t="shared" si="5"/>
        <v>-</v>
      </c>
      <c r="U44" s="93">
        <f t="shared" si="6"/>
        <v>238</v>
      </c>
      <c r="V44" s="93">
        <f t="shared" si="7"/>
        <v>4755</v>
      </c>
      <c r="W44" s="94">
        <f>R44/R43</f>
        <v>0.74123148869836319</v>
      </c>
    </row>
    <row r="45" spans="2:23" x14ac:dyDescent="0.25">
      <c r="B45" s="95" t="s">
        <v>52</v>
      </c>
      <c r="C45" s="50">
        <v>0</v>
      </c>
      <c r="D45" s="50">
        <v>3379</v>
      </c>
      <c r="E45" s="50">
        <v>0</v>
      </c>
      <c r="F45" s="50">
        <v>2173</v>
      </c>
      <c r="G45" s="50">
        <v>3692</v>
      </c>
      <c r="H45" s="50">
        <v>3635</v>
      </c>
      <c r="I45" s="96">
        <f t="shared" si="0"/>
        <v>-1.5438786565547091E-2</v>
      </c>
      <c r="J45" s="96">
        <f t="shared" si="1"/>
        <v>7.5762059781000257E-2</v>
      </c>
      <c r="K45" s="50">
        <f t="shared" si="2"/>
        <v>-57</v>
      </c>
      <c r="L45" s="50">
        <f t="shared" si="3"/>
        <v>256</v>
      </c>
      <c r="M45" s="96">
        <f>H45/H43</f>
        <v>0.57190056639395848</v>
      </c>
      <c r="N45" s="50">
        <v>0</v>
      </c>
      <c r="O45" s="50">
        <v>0</v>
      </c>
      <c r="P45" s="50">
        <v>3691</v>
      </c>
      <c r="Q45" s="50">
        <v>3456</v>
      </c>
      <c r="R45" s="50">
        <v>3694</v>
      </c>
      <c r="S45" s="96">
        <f t="shared" si="4"/>
        <v>6.88657407407407E-2</v>
      </c>
      <c r="T45" s="96" t="str">
        <f t="shared" si="5"/>
        <v>-</v>
      </c>
      <c r="U45" s="50">
        <f t="shared" si="6"/>
        <v>238</v>
      </c>
      <c r="V45" s="50">
        <f t="shared" si="7"/>
        <v>3694</v>
      </c>
      <c r="W45" s="96">
        <f>R45/R43</f>
        <v>0.57583787996882307</v>
      </c>
    </row>
    <row r="46" spans="2:23" x14ac:dyDescent="0.25">
      <c r="B46" s="95" t="s">
        <v>53</v>
      </c>
      <c r="C46" s="50">
        <v>0</v>
      </c>
      <c r="D46" s="50">
        <v>1061</v>
      </c>
      <c r="E46" s="50">
        <v>0</v>
      </c>
      <c r="F46" s="50">
        <v>649</v>
      </c>
      <c r="G46" s="50">
        <v>1061</v>
      </c>
      <c r="H46" s="50">
        <v>1061</v>
      </c>
      <c r="I46" s="96">
        <f t="shared" si="0"/>
        <v>0</v>
      </c>
      <c r="J46" s="96">
        <f t="shared" si="1"/>
        <v>0</v>
      </c>
      <c r="K46" s="50">
        <f t="shared" si="2"/>
        <v>0</v>
      </c>
      <c r="L46" s="50">
        <f t="shared" si="3"/>
        <v>0</v>
      </c>
      <c r="M46" s="96">
        <f>H46/H43</f>
        <v>0.1669288860918817</v>
      </c>
      <c r="N46" s="50">
        <v>0</v>
      </c>
      <c r="O46" s="50">
        <v>0</v>
      </c>
      <c r="P46" s="50">
        <v>1061</v>
      </c>
      <c r="Q46" s="50">
        <v>1061</v>
      </c>
      <c r="R46" s="50">
        <v>1061</v>
      </c>
      <c r="S46" s="96">
        <f t="shared" si="4"/>
        <v>0</v>
      </c>
      <c r="T46" s="96" t="str">
        <f t="shared" si="5"/>
        <v>-</v>
      </c>
      <c r="U46" s="50">
        <f t="shared" si="6"/>
        <v>0</v>
      </c>
      <c r="V46" s="50">
        <f t="shared" si="7"/>
        <v>1061</v>
      </c>
      <c r="W46" s="96">
        <f>R46/R43</f>
        <v>0.16539360872954015</v>
      </c>
    </row>
    <row r="47" spans="2:23" x14ac:dyDescent="0.25">
      <c r="B47" s="92" t="s">
        <v>54</v>
      </c>
      <c r="C47" s="93">
        <v>3084</v>
      </c>
      <c r="D47" s="93">
        <v>2450</v>
      </c>
      <c r="E47" s="93">
        <v>1314</v>
      </c>
      <c r="F47" s="93">
        <v>1571</v>
      </c>
      <c r="G47" s="93">
        <v>1660</v>
      </c>
      <c r="H47" s="93">
        <v>1660</v>
      </c>
      <c r="I47" s="94">
        <f t="shared" si="0"/>
        <v>0</v>
      </c>
      <c r="J47" s="94">
        <f t="shared" si="1"/>
        <v>-0.32244897959183672</v>
      </c>
      <c r="K47" s="93">
        <f t="shared" si="2"/>
        <v>0</v>
      </c>
      <c r="L47" s="93">
        <f t="shared" si="3"/>
        <v>-790</v>
      </c>
      <c r="M47" s="94">
        <f>H47/H43</f>
        <v>0.26117054751415986</v>
      </c>
      <c r="N47" s="93">
        <v>0</v>
      </c>
      <c r="O47" s="93">
        <v>1482</v>
      </c>
      <c r="P47" s="93">
        <v>1660</v>
      </c>
      <c r="Q47" s="93">
        <v>1660</v>
      </c>
      <c r="R47" s="93">
        <v>1660</v>
      </c>
      <c r="S47" s="94">
        <f t="shared" si="4"/>
        <v>0</v>
      </c>
      <c r="T47" s="94" t="str">
        <f t="shared" si="5"/>
        <v>-</v>
      </c>
      <c r="U47" s="93">
        <f t="shared" si="6"/>
        <v>0</v>
      </c>
      <c r="V47" s="93">
        <f t="shared" si="7"/>
        <v>1660</v>
      </c>
      <c r="W47" s="94">
        <f>R47/R43</f>
        <v>0.25876851130163681</v>
      </c>
    </row>
    <row r="48" spans="2:23" x14ac:dyDescent="0.25">
      <c r="B48" s="89" t="s">
        <v>45</v>
      </c>
      <c r="C48" s="97">
        <v>3366</v>
      </c>
      <c r="D48" s="97">
        <v>3382</v>
      </c>
      <c r="E48" s="97">
        <v>2158</v>
      </c>
      <c r="F48" s="97">
        <v>2862</v>
      </c>
      <c r="G48" s="97">
        <v>3212</v>
      </c>
      <c r="H48" s="97">
        <v>3072</v>
      </c>
      <c r="I48" s="98">
        <f t="shared" si="0"/>
        <v>-4.3586550435865457E-2</v>
      </c>
      <c r="J48" s="98">
        <f t="shared" si="1"/>
        <v>-9.1661738616203414E-2</v>
      </c>
      <c r="K48" s="97">
        <f t="shared" si="2"/>
        <v>-140</v>
      </c>
      <c r="L48" s="97">
        <f t="shared" si="3"/>
        <v>-310</v>
      </c>
      <c r="M48" s="91">
        <f>H48/H48</f>
        <v>1</v>
      </c>
      <c r="N48" s="97">
        <v>0</v>
      </c>
      <c r="O48" s="97">
        <v>2173</v>
      </c>
      <c r="P48" s="97">
        <v>3075</v>
      </c>
      <c r="Q48" s="97">
        <v>3081</v>
      </c>
      <c r="R48" s="97">
        <v>3082</v>
      </c>
      <c r="S48" s="98">
        <f t="shared" si="4"/>
        <v>3.2456994482310542E-4</v>
      </c>
      <c r="T48" s="98" t="str">
        <f t="shared" si="5"/>
        <v>-</v>
      </c>
      <c r="U48" s="97">
        <f t="shared" si="6"/>
        <v>1</v>
      </c>
      <c r="V48" s="97">
        <f t="shared" si="7"/>
        <v>3082</v>
      </c>
      <c r="W48" s="91">
        <f>R48/R48</f>
        <v>1</v>
      </c>
    </row>
    <row r="49" spans="2:23" x14ac:dyDescent="0.25">
      <c r="B49" s="92" t="s">
        <v>51</v>
      </c>
      <c r="C49" s="93">
        <v>3099</v>
      </c>
      <c r="D49" s="93">
        <v>3115</v>
      </c>
      <c r="E49" s="93">
        <v>2065</v>
      </c>
      <c r="F49" s="93">
        <v>2789</v>
      </c>
      <c r="G49" s="93">
        <v>3008</v>
      </c>
      <c r="H49" s="93">
        <v>2663</v>
      </c>
      <c r="I49" s="94">
        <f t="shared" si="0"/>
        <v>-0.11469414893617025</v>
      </c>
      <c r="J49" s="94">
        <f t="shared" si="1"/>
        <v>-0.14510433386837884</v>
      </c>
      <c r="K49" s="93">
        <f t="shared" si="2"/>
        <v>-345</v>
      </c>
      <c r="L49" s="93">
        <f t="shared" si="3"/>
        <v>-452</v>
      </c>
      <c r="M49" s="94">
        <f>H49/H48</f>
        <v>0.86686197916666663</v>
      </c>
      <c r="N49" s="93">
        <v>0</v>
      </c>
      <c r="O49" s="93">
        <v>2143</v>
      </c>
      <c r="P49" s="93">
        <v>2871</v>
      </c>
      <c r="Q49" s="93">
        <v>2667</v>
      </c>
      <c r="R49" s="93">
        <v>2694</v>
      </c>
      <c r="S49" s="94">
        <f t="shared" si="4"/>
        <v>1.0123734533183271E-2</v>
      </c>
      <c r="T49" s="94" t="str">
        <f t="shared" si="5"/>
        <v>-</v>
      </c>
      <c r="U49" s="93">
        <f t="shared" si="6"/>
        <v>27</v>
      </c>
      <c r="V49" s="93">
        <f t="shared" si="7"/>
        <v>2694</v>
      </c>
      <c r="W49" s="94">
        <f>R49/R48</f>
        <v>0.87410772225827382</v>
      </c>
    </row>
    <row r="50" spans="2:23" x14ac:dyDescent="0.25">
      <c r="B50" s="95" t="s">
        <v>52</v>
      </c>
      <c r="C50" s="50">
        <v>2455</v>
      </c>
      <c r="D50" s="50">
        <v>2465</v>
      </c>
      <c r="E50" s="50">
        <v>1643</v>
      </c>
      <c r="F50" s="50">
        <v>2193</v>
      </c>
      <c r="G50" s="50">
        <v>2189</v>
      </c>
      <c r="H50" s="50">
        <v>2050</v>
      </c>
      <c r="I50" s="96">
        <f t="shared" si="0"/>
        <v>-6.3499314755596115E-2</v>
      </c>
      <c r="J50" s="96">
        <f t="shared" si="1"/>
        <v>-0.16835699797160242</v>
      </c>
      <c r="K50" s="50">
        <f t="shared" si="2"/>
        <v>-139</v>
      </c>
      <c r="L50" s="50">
        <f t="shared" si="3"/>
        <v>-415</v>
      </c>
      <c r="M50" s="96">
        <f>H50/H48</f>
        <v>0.66731770833333337</v>
      </c>
      <c r="N50" s="50">
        <v>0</v>
      </c>
      <c r="O50" s="50">
        <v>2045</v>
      </c>
      <c r="P50" s="50">
        <v>2047</v>
      </c>
      <c r="Q50" s="50">
        <v>2053</v>
      </c>
      <c r="R50" s="50">
        <v>2053</v>
      </c>
      <c r="S50" s="96">
        <f t="shared" si="4"/>
        <v>0</v>
      </c>
      <c r="T50" s="96" t="str">
        <f t="shared" si="5"/>
        <v>-</v>
      </c>
      <c r="U50" s="50">
        <f t="shared" si="6"/>
        <v>0</v>
      </c>
      <c r="V50" s="50">
        <f t="shared" si="7"/>
        <v>2053</v>
      </c>
      <c r="W50" s="96">
        <f>R50/R48</f>
        <v>0.66612589227774177</v>
      </c>
    </row>
    <row r="51" spans="2:23" x14ac:dyDescent="0.25">
      <c r="B51" s="95" t="s">
        <v>53</v>
      </c>
      <c r="C51" s="50">
        <v>644</v>
      </c>
      <c r="D51" s="50">
        <v>650</v>
      </c>
      <c r="E51" s="50">
        <v>422</v>
      </c>
      <c r="F51" s="50">
        <v>596</v>
      </c>
      <c r="G51" s="50">
        <v>819</v>
      </c>
      <c r="H51" s="50">
        <v>613</v>
      </c>
      <c r="I51" s="96">
        <f t="shared" si="0"/>
        <v>-0.25152625152625152</v>
      </c>
      <c r="J51" s="96">
        <f t="shared" si="1"/>
        <v>-5.6923076923076965E-2</v>
      </c>
      <c r="K51" s="50">
        <f t="shared" si="2"/>
        <v>-206</v>
      </c>
      <c r="L51" s="50">
        <f t="shared" si="3"/>
        <v>-37</v>
      </c>
      <c r="M51" s="96">
        <f>H51/H48</f>
        <v>0.19954427083333334</v>
      </c>
      <c r="N51" s="50">
        <v>0</v>
      </c>
      <c r="O51" s="50">
        <v>98</v>
      </c>
      <c r="P51" s="50">
        <v>824</v>
      </c>
      <c r="Q51" s="50">
        <v>614</v>
      </c>
      <c r="R51" s="50">
        <v>641</v>
      </c>
      <c r="S51" s="96">
        <f t="shared" si="4"/>
        <v>4.3973941368078195E-2</v>
      </c>
      <c r="T51" s="96" t="str">
        <f t="shared" si="5"/>
        <v>-</v>
      </c>
      <c r="U51" s="50">
        <f t="shared" si="6"/>
        <v>27</v>
      </c>
      <c r="V51" s="50">
        <f t="shared" si="7"/>
        <v>641</v>
      </c>
      <c r="W51" s="96">
        <f>R51/R48</f>
        <v>0.20798182998053213</v>
      </c>
    </row>
    <row r="52" spans="2:23" x14ac:dyDescent="0.25">
      <c r="B52" s="92" t="s">
        <v>54</v>
      </c>
      <c r="C52" s="93">
        <v>333</v>
      </c>
      <c r="D52" s="93">
        <v>333</v>
      </c>
      <c r="E52" s="93">
        <v>460</v>
      </c>
      <c r="F52" s="93">
        <v>774</v>
      </c>
      <c r="G52" s="93">
        <v>904</v>
      </c>
      <c r="H52" s="93">
        <v>1110</v>
      </c>
      <c r="I52" s="94">
        <f t="shared" si="0"/>
        <v>0.22787610619469034</v>
      </c>
      <c r="J52" s="94">
        <f t="shared" si="1"/>
        <v>2.3333333333333335</v>
      </c>
      <c r="K52" s="93">
        <f t="shared" si="2"/>
        <v>206</v>
      </c>
      <c r="L52" s="93">
        <f t="shared" si="3"/>
        <v>777</v>
      </c>
      <c r="M52" s="94">
        <f>H52/H48</f>
        <v>0.361328125</v>
      </c>
      <c r="N52" s="93">
        <v>0</v>
      </c>
      <c r="O52" s="93">
        <v>730</v>
      </c>
      <c r="P52" s="93">
        <v>904</v>
      </c>
      <c r="Q52" s="93">
        <v>1114</v>
      </c>
      <c r="R52" s="93">
        <v>1088</v>
      </c>
      <c r="S52" s="94">
        <f t="shared" si="4"/>
        <v>-2.3339317773788171E-2</v>
      </c>
      <c r="T52" s="94" t="str">
        <f t="shared" si="5"/>
        <v>-</v>
      </c>
      <c r="U52" s="93">
        <f t="shared" si="6"/>
        <v>-26</v>
      </c>
      <c r="V52" s="93">
        <f t="shared" si="7"/>
        <v>1088</v>
      </c>
      <c r="W52" s="94">
        <f>R52/R48</f>
        <v>0.35301752109020118</v>
      </c>
    </row>
    <row r="53" spans="2:23" ht="6.9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ht="15" customHeight="1" x14ac:dyDescent="0.25">
      <c r="B54" s="103" t="s">
        <v>30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EC096-CDAD-48AF-A19C-493489E4C4A2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304</v>
      </c>
      <c r="C4" s="265"/>
      <c r="D4" s="265"/>
      <c r="E4" s="1" t="s">
        <v>57</v>
      </c>
    </row>
    <row r="5" spans="1:5" ht="10.5" customHeight="1" thickBot="1" x14ac:dyDescent="0.3">
      <c r="B5" s="104"/>
      <c r="C5" s="105"/>
      <c r="D5" s="104"/>
      <c r="E5" s="1" t="s">
        <v>58</v>
      </c>
    </row>
    <row r="6" spans="1:5" ht="22.5" thickTop="1" thickBot="1" x14ac:dyDescent="0.3">
      <c r="B6" s="106" t="s">
        <v>26</v>
      </c>
      <c r="C6" s="287" t="s">
        <v>197</v>
      </c>
      <c r="D6" s="288"/>
    </row>
    <row r="7" spans="1:5" ht="16.5" thickTop="1" thickBot="1" x14ac:dyDescent="0.3">
      <c r="B7" s="83"/>
      <c r="C7" s="109" t="s">
        <v>129</v>
      </c>
      <c r="D7" s="110" t="s">
        <v>130</v>
      </c>
    </row>
    <row r="8" spans="1:5" x14ac:dyDescent="0.25">
      <c r="A8" s="1" t="s">
        <v>61</v>
      </c>
      <c r="B8" s="112">
        <v>2023</v>
      </c>
      <c r="C8" s="113">
        <v>106138</v>
      </c>
      <c r="D8" s="114">
        <f t="shared" ref="D8:D20" si="0">C8/C9-1</f>
        <v>-0.11843318355108512</v>
      </c>
    </row>
    <row r="9" spans="1:5" x14ac:dyDescent="0.25">
      <c r="A9" s="1"/>
      <c r="B9" s="112">
        <v>2022</v>
      </c>
      <c r="C9" s="113">
        <v>120397</v>
      </c>
      <c r="D9" s="114">
        <f t="shared" si="0"/>
        <v>-4.3087050728592979E-3</v>
      </c>
    </row>
    <row r="10" spans="1:5" x14ac:dyDescent="0.25">
      <c r="A10" s="1"/>
      <c r="B10" s="112">
        <v>2021</v>
      </c>
      <c r="C10" s="113">
        <v>120918</v>
      </c>
      <c r="D10" s="114">
        <f t="shared" si="0"/>
        <v>1.4417519840067849</v>
      </c>
    </row>
    <row r="11" spans="1:5" x14ac:dyDescent="0.25">
      <c r="A11" s="1" t="s">
        <v>63</v>
      </c>
      <c r="B11" s="112">
        <v>2020</v>
      </c>
      <c r="C11" s="113">
        <v>49521</v>
      </c>
      <c r="D11" s="114">
        <f t="shared" si="0"/>
        <v>-0.54948144104803487</v>
      </c>
    </row>
    <row r="12" spans="1:5" x14ac:dyDescent="0.25">
      <c r="A12" s="1" t="s">
        <v>65</v>
      </c>
      <c r="B12" s="112">
        <v>2019</v>
      </c>
      <c r="C12" s="113">
        <v>109920</v>
      </c>
      <c r="D12" s="114">
        <f t="shared" si="0"/>
        <v>9.7761931869251306E-2</v>
      </c>
    </row>
    <row r="13" spans="1:5" x14ac:dyDescent="0.25">
      <c r="A13" s="1" t="s">
        <v>67</v>
      </c>
      <c r="B13" s="112">
        <v>2018</v>
      </c>
      <c r="C13" s="113">
        <v>100131</v>
      </c>
      <c r="D13" s="114">
        <f t="shared" si="0"/>
        <v>6.5946217642622873E-3</v>
      </c>
    </row>
    <row r="14" spans="1:5" x14ac:dyDescent="0.25">
      <c r="A14" s="1" t="s">
        <v>69</v>
      </c>
      <c r="B14" s="112">
        <v>2017</v>
      </c>
      <c r="C14" s="113">
        <v>99475</v>
      </c>
      <c r="D14" s="114">
        <f>C14/C15-1</f>
        <v>0.13697408876341566</v>
      </c>
    </row>
    <row r="15" spans="1:5" x14ac:dyDescent="0.25">
      <c r="A15" s="1" t="s">
        <v>71</v>
      </c>
      <c r="B15" s="112">
        <v>2016</v>
      </c>
      <c r="C15" s="113">
        <v>87491</v>
      </c>
      <c r="D15" s="114">
        <f>C15/C16-1</f>
        <v>-9.0624675189689197E-2</v>
      </c>
    </row>
    <row r="16" spans="1:5" x14ac:dyDescent="0.25">
      <c r="A16" s="1" t="s">
        <v>73</v>
      </c>
      <c r="B16" s="112">
        <v>2015</v>
      </c>
      <c r="C16" s="113">
        <v>96210</v>
      </c>
      <c r="D16" s="114">
        <f t="shared" si="0"/>
        <v>-9.9106691387156554E-2</v>
      </c>
    </row>
    <row r="17" spans="1:4" x14ac:dyDescent="0.25">
      <c r="A17" s="1" t="s">
        <v>75</v>
      </c>
      <c r="B17" s="112">
        <v>2014</v>
      </c>
      <c r="C17" s="113">
        <v>106794</v>
      </c>
      <c r="D17" s="114">
        <f t="shared" si="0"/>
        <v>-0.15370473096124893</v>
      </c>
    </row>
    <row r="18" spans="1:4" x14ac:dyDescent="0.25">
      <c r="A18" s="1" t="s">
        <v>77</v>
      </c>
      <c r="B18" s="112">
        <v>2013</v>
      </c>
      <c r="C18" s="113">
        <v>126190</v>
      </c>
      <c r="D18" s="114">
        <f t="shared" si="0"/>
        <v>-0.15506066368481664</v>
      </c>
    </row>
    <row r="19" spans="1:4" x14ac:dyDescent="0.25">
      <c r="A19" s="1" t="s">
        <v>79</v>
      </c>
      <c r="B19" s="112">
        <v>2012</v>
      </c>
      <c r="C19" s="113">
        <v>149348</v>
      </c>
      <c r="D19" s="114">
        <f>C19/C20-1</f>
        <v>-7.4264391398942586E-2</v>
      </c>
    </row>
    <row r="20" spans="1:4" x14ac:dyDescent="0.25">
      <c r="A20" s="1" t="s">
        <v>81</v>
      </c>
      <c r="B20" s="112">
        <v>2011</v>
      </c>
      <c r="C20" s="113">
        <v>161329</v>
      </c>
      <c r="D20" s="114">
        <f t="shared" si="0"/>
        <v>-0.11433606359384263</v>
      </c>
    </row>
    <row r="21" spans="1:4" x14ac:dyDescent="0.25">
      <c r="A21" s="1" t="s">
        <v>83</v>
      </c>
      <c r="B21" s="112">
        <v>2010</v>
      </c>
      <c r="C21" s="113">
        <v>182156</v>
      </c>
      <c r="D21" s="114"/>
    </row>
    <row r="22" spans="1:4" ht="6" customHeight="1" x14ac:dyDescent="0.25"/>
    <row r="23" spans="1:4" x14ac:dyDescent="0.25">
      <c r="B23" s="103" t="s">
        <v>30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45675-3870-43B8-8870-359EC3E0C92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305</v>
      </c>
      <c r="C4" s="265"/>
      <c r="D4" s="265"/>
      <c r="E4" s="1" t="s">
        <v>57</v>
      </c>
    </row>
    <row r="5" spans="1:5" ht="10.5" customHeight="1" thickBot="1" x14ac:dyDescent="0.3">
      <c r="B5" s="104"/>
      <c r="C5" s="105"/>
      <c r="D5" s="104"/>
      <c r="E5" s="1" t="s">
        <v>58</v>
      </c>
    </row>
    <row r="6" spans="1:5" ht="22.5" thickTop="1" thickBot="1" x14ac:dyDescent="0.3">
      <c r="B6" s="106" t="s">
        <v>26</v>
      </c>
      <c r="C6" s="287" t="s">
        <v>198</v>
      </c>
      <c r="D6" s="288"/>
    </row>
    <row r="7" spans="1:5" ht="16.5" thickTop="1" thickBot="1" x14ac:dyDescent="0.3">
      <c r="B7" s="83"/>
      <c r="C7" s="109" t="s">
        <v>129</v>
      </c>
      <c r="D7" s="110" t="s">
        <v>130</v>
      </c>
    </row>
    <row r="8" spans="1:5" x14ac:dyDescent="0.25">
      <c r="A8" s="1" t="s">
        <v>61</v>
      </c>
      <c r="B8" s="112">
        <v>2023</v>
      </c>
      <c r="C8" s="113">
        <v>75374</v>
      </c>
      <c r="D8" s="114">
        <f t="shared" ref="D8:D20" si="0">C8/C9-1</f>
        <v>-0.13174597689232936</v>
      </c>
    </row>
    <row r="9" spans="1:5" x14ac:dyDescent="0.25">
      <c r="A9" s="1"/>
      <c r="B9" s="112">
        <v>2022</v>
      </c>
      <c r="C9" s="113">
        <v>86811</v>
      </c>
      <c r="D9" s="114">
        <f t="shared" si="0"/>
        <v>-0.31464639287575202</v>
      </c>
    </row>
    <row r="10" spans="1:5" x14ac:dyDescent="0.25">
      <c r="A10" s="1"/>
      <c r="B10" s="112">
        <v>2021</v>
      </c>
      <c r="C10" s="113">
        <v>126666</v>
      </c>
      <c r="D10" s="114">
        <f t="shared" si="0"/>
        <v>0.84978678661136753</v>
      </c>
    </row>
    <row r="11" spans="1:5" x14ac:dyDescent="0.25">
      <c r="A11" s="1" t="s">
        <v>63</v>
      </c>
      <c r="B11" s="112">
        <v>2020</v>
      </c>
      <c r="C11" s="113">
        <v>68476</v>
      </c>
      <c r="D11" s="114">
        <f t="shared" si="0"/>
        <v>-0.39437678544579757</v>
      </c>
    </row>
    <row r="12" spans="1:5" x14ac:dyDescent="0.25">
      <c r="A12" s="1" t="s">
        <v>65</v>
      </c>
      <c r="B12" s="112">
        <v>2019</v>
      </c>
      <c r="C12" s="113">
        <v>113067</v>
      </c>
      <c r="D12" s="114">
        <f t="shared" si="0"/>
        <v>0.26069843676828053</v>
      </c>
    </row>
    <row r="13" spans="1:5" x14ac:dyDescent="0.25">
      <c r="A13" s="1" t="s">
        <v>67</v>
      </c>
      <c r="B13" s="112">
        <v>2018</v>
      </c>
      <c r="C13" s="113">
        <v>89686</v>
      </c>
      <c r="D13" s="114">
        <f t="shared" si="0"/>
        <v>0.39852484835253943</v>
      </c>
    </row>
    <row r="14" spans="1:5" x14ac:dyDescent="0.25">
      <c r="A14" s="1" t="s">
        <v>69</v>
      </c>
      <c r="B14" s="112">
        <v>2017</v>
      </c>
      <c r="C14" s="113">
        <v>64129</v>
      </c>
      <c r="D14" s="114">
        <f>C14/C15-1</f>
        <v>-0.16968990742539003</v>
      </c>
    </row>
    <row r="15" spans="1:5" x14ac:dyDescent="0.25">
      <c r="A15" s="1" t="s">
        <v>71</v>
      </c>
      <c r="B15" s="112">
        <v>2016</v>
      </c>
      <c r="C15" s="113">
        <v>77235</v>
      </c>
      <c r="D15" s="114">
        <f>C15/C16-1</f>
        <v>-8.8769334229993224E-2</v>
      </c>
    </row>
    <row r="16" spans="1:5" x14ac:dyDescent="0.25">
      <c r="A16" s="1" t="s">
        <v>73</v>
      </c>
      <c r="B16" s="112">
        <v>2015</v>
      </c>
      <c r="C16" s="113">
        <v>84759</v>
      </c>
      <c r="D16" s="114">
        <f t="shared" si="0"/>
        <v>-0.16893978762415551</v>
      </c>
    </row>
    <row r="17" spans="1:4" x14ac:dyDescent="0.25">
      <c r="A17" s="1" t="s">
        <v>75</v>
      </c>
      <c r="B17" s="112">
        <v>2014</v>
      </c>
      <c r="C17" s="113">
        <v>101989</v>
      </c>
      <c r="D17" s="114">
        <f t="shared" si="0"/>
        <v>0.18318077935938937</v>
      </c>
    </row>
    <row r="18" spans="1:4" x14ac:dyDescent="0.25">
      <c r="A18" s="1" t="s">
        <v>77</v>
      </c>
      <c r="B18" s="112">
        <v>2013</v>
      </c>
      <c r="C18" s="113">
        <v>86199</v>
      </c>
      <c r="D18" s="114">
        <f t="shared" si="0"/>
        <v>-5.765635761372212E-2</v>
      </c>
    </row>
    <row r="19" spans="1:4" x14ac:dyDescent="0.25">
      <c r="A19" s="1" t="s">
        <v>79</v>
      </c>
      <c r="B19" s="112">
        <v>2012</v>
      </c>
      <c r="C19" s="113">
        <v>91473</v>
      </c>
      <c r="D19" s="114">
        <f>C19/C20-1</f>
        <v>-9.0011042468737923E-2</v>
      </c>
    </row>
    <row r="20" spans="1:4" x14ac:dyDescent="0.25">
      <c r="A20" s="1" t="s">
        <v>81</v>
      </c>
      <c r="B20" s="112">
        <v>2011</v>
      </c>
      <c r="C20" s="113">
        <v>100521</v>
      </c>
      <c r="D20" s="114">
        <f t="shared" si="0"/>
        <v>-0.26263167160588008</v>
      </c>
    </row>
    <row r="21" spans="1:4" x14ac:dyDescent="0.25">
      <c r="A21" s="1" t="s">
        <v>83</v>
      </c>
      <c r="B21" s="112">
        <v>2010</v>
      </c>
      <c r="C21" s="113">
        <v>136324</v>
      </c>
      <c r="D21" s="114"/>
    </row>
    <row r="22" spans="1:4" ht="6" customHeight="1" x14ac:dyDescent="0.25"/>
    <row r="23" spans="1:4" x14ac:dyDescent="0.25">
      <c r="B23" s="103" t="s">
        <v>30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084A8-7D74-4713-A467-928C7B26057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55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56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223</v>
      </c>
      <c r="O6" s="88" t="s">
        <v>214</v>
      </c>
      <c r="P6" s="88" t="s">
        <v>215</v>
      </c>
      <c r="Q6" s="88" t="s">
        <v>216</v>
      </c>
      <c r="R6" s="88" t="s">
        <v>217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35</v>
      </c>
      <c r="C7" s="90">
        <v>388</v>
      </c>
      <c r="D7" s="90">
        <v>388</v>
      </c>
      <c r="E7" s="90">
        <v>173</v>
      </c>
      <c r="F7" s="90">
        <v>195</v>
      </c>
      <c r="G7" s="90">
        <v>293</v>
      </c>
      <c r="H7" s="90">
        <v>308</v>
      </c>
      <c r="I7" s="91">
        <f>IFERROR(H7/G7-1,"-")</f>
        <v>5.1194539249146853E-2</v>
      </c>
      <c r="J7" s="91">
        <f>IFERROR(H7/D7-1,"-")</f>
        <v>-0.20618556701030932</v>
      </c>
      <c r="K7" s="90">
        <f>IFERROR(H7-G7,"-")</f>
        <v>15</v>
      </c>
      <c r="L7" s="90">
        <f>IFERROR(H7-D7,"-")</f>
        <v>-80</v>
      </c>
      <c r="M7" s="91">
        <f>H7/H7</f>
        <v>1</v>
      </c>
      <c r="N7" s="90">
        <v>9</v>
      </c>
      <c r="O7" s="90">
        <v>136</v>
      </c>
      <c r="P7" s="90">
        <v>289</v>
      </c>
      <c r="Q7" s="90">
        <v>906</v>
      </c>
      <c r="R7" s="90">
        <v>316</v>
      </c>
      <c r="S7" s="91">
        <f t="shared" ref="S7:S52" si="0">IFERROR(R7/Q7-1,"-")</f>
        <v>-0.65121412803532008</v>
      </c>
      <c r="T7" s="91">
        <f t="shared" ref="T7:T52" si="1">IFERROR(R7/N7-1,"-")</f>
        <v>34.111111111111114</v>
      </c>
      <c r="U7" s="90">
        <f t="shared" ref="U7:U52" si="2">IFERROR(R7-Q7,"-")</f>
        <v>-590</v>
      </c>
      <c r="V7" s="90">
        <f t="shared" ref="V7:V52" si="3">IFERROR(R7-N7,"-")</f>
        <v>307</v>
      </c>
      <c r="W7" s="91">
        <f>R7/R7</f>
        <v>1</v>
      </c>
    </row>
    <row r="8" spans="2:23" x14ac:dyDescent="0.25">
      <c r="B8" s="92" t="s">
        <v>51</v>
      </c>
      <c r="C8" s="93">
        <v>229</v>
      </c>
      <c r="D8" s="93">
        <v>230</v>
      </c>
      <c r="E8" s="93">
        <v>104</v>
      </c>
      <c r="F8" s="93">
        <v>124</v>
      </c>
      <c r="G8" s="93">
        <v>194</v>
      </c>
      <c r="H8" s="93">
        <v>199</v>
      </c>
      <c r="I8" s="94">
        <f t="shared" ref="I8:I52" si="4">IFERROR(H8/G8-1,"-")</f>
        <v>2.5773195876288568E-2</v>
      </c>
      <c r="J8" s="94">
        <f t="shared" ref="J8:J52" si="5">IFERROR(H8/D8-1,"-")</f>
        <v>-0.13478260869565217</v>
      </c>
      <c r="K8" s="93">
        <f t="shared" ref="K8:K52" si="6">IFERROR(H8-G8,"-")</f>
        <v>5</v>
      </c>
      <c r="L8" s="93">
        <f t="shared" ref="L8:L52" si="7">IFERROR(H8-D8,"-")</f>
        <v>-31</v>
      </c>
      <c r="M8" s="94">
        <f>H8/H7</f>
        <v>0.64610389610389607</v>
      </c>
      <c r="N8" s="93">
        <v>0</v>
      </c>
      <c r="O8" s="93">
        <v>78</v>
      </c>
      <c r="P8" s="93">
        <v>191</v>
      </c>
      <c r="Q8" s="93">
        <v>194</v>
      </c>
      <c r="R8" s="93">
        <v>209</v>
      </c>
      <c r="S8" s="94">
        <f t="shared" si="0"/>
        <v>7.7319587628865927E-2</v>
      </c>
      <c r="T8" s="94" t="str">
        <f t="shared" si="1"/>
        <v>-</v>
      </c>
      <c r="U8" s="93">
        <f t="shared" si="2"/>
        <v>15</v>
      </c>
      <c r="V8" s="93">
        <f t="shared" si="3"/>
        <v>209</v>
      </c>
      <c r="W8" s="94">
        <f>R8/R7</f>
        <v>0.66139240506329111</v>
      </c>
    </row>
    <row r="9" spans="2:23" x14ac:dyDescent="0.25">
      <c r="B9" s="95" t="s">
        <v>52</v>
      </c>
      <c r="C9" s="50">
        <v>121</v>
      </c>
      <c r="D9" s="50">
        <v>124</v>
      </c>
      <c r="E9" s="50">
        <v>63</v>
      </c>
      <c r="F9" s="50">
        <v>84</v>
      </c>
      <c r="G9" s="50">
        <v>128</v>
      </c>
      <c r="H9" s="50">
        <v>131</v>
      </c>
      <c r="I9" s="96">
        <f t="shared" si="4"/>
        <v>2.34375E-2</v>
      </c>
      <c r="J9" s="96">
        <f t="shared" si="5"/>
        <v>5.6451612903225756E-2</v>
      </c>
      <c r="K9" s="50">
        <f t="shared" si="6"/>
        <v>3</v>
      </c>
      <c r="L9" s="50">
        <f t="shared" si="7"/>
        <v>7</v>
      </c>
      <c r="M9" s="96">
        <f>H9/H7</f>
        <v>0.42532467532467533</v>
      </c>
      <c r="N9" s="50">
        <v>0</v>
      </c>
      <c r="O9" s="50">
        <v>51</v>
      </c>
      <c r="P9" s="50">
        <v>126</v>
      </c>
      <c r="Q9" s="50">
        <v>129</v>
      </c>
      <c r="R9" s="50">
        <v>135</v>
      </c>
      <c r="S9" s="96">
        <f t="shared" si="0"/>
        <v>4.6511627906976827E-2</v>
      </c>
      <c r="T9" s="96" t="str">
        <f t="shared" si="1"/>
        <v>-</v>
      </c>
      <c r="U9" s="50">
        <f t="shared" si="2"/>
        <v>6</v>
      </c>
      <c r="V9" s="50">
        <f t="shared" si="3"/>
        <v>135</v>
      </c>
      <c r="W9" s="96">
        <f>R9/R7</f>
        <v>0.42721518987341772</v>
      </c>
    </row>
    <row r="10" spans="2:23" x14ac:dyDescent="0.25">
      <c r="B10" s="95" t="s">
        <v>53</v>
      </c>
      <c r="C10" s="50">
        <v>108</v>
      </c>
      <c r="D10" s="50">
        <v>107</v>
      </c>
      <c r="E10" s="50">
        <v>41</v>
      </c>
      <c r="F10" s="50">
        <v>40</v>
      </c>
      <c r="G10" s="50">
        <v>65</v>
      </c>
      <c r="H10" s="50">
        <v>68</v>
      </c>
      <c r="I10" s="96">
        <f t="shared" si="4"/>
        <v>4.6153846153846212E-2</v>
      </c>
      <c r="J10" s="96">
        <f t="shared" si="5"/>
        <v>-0.36448598130841126</v>
      </c>
      <c r="K10" s="50">
        <f t="shared" si="6"/>
        <v>3</v>
      </c>
      <c r="L10" s="50">
        <f t="shared" si="7"/>
        <v>-39</v>
      </c>
      <c r="M10" s="96">
        <f>H10/H7</f>
        <v>0.22077922077922077</v>
      </c>
      <c r="N10" s="50">
        <v>0</v>
      </c>
      <c r="O10" s="50">
        <v>27</v>
      </c>
      <c r="P10" s="50">
        <v>65</v>
      </c>
      <c r="Q10" s="50">
        <v>65</v>
      </c>
      <c r="R10" s="50">
        <v>74</v>
      </c>
      <c r="S10" s="96">
        <f t="shared" si="0"/>
        <v>0.13846153846153841</v>
      </c>
      <c r="T10" s="96" t="str">
        <f t="shared" si="1"/>
        <v>-</v>
      </c>
      <c r="U10" s="50">
        <f t="shared" si="2"/>
        <v>9</v>
      </c>
      <c r="V10" s="50">
        <f t="shared" si="3"/>
        <v>74</v>
      </c>
      <c r="W10" s="96">
        <f>R10/R7</f>
        <v>0.23417721518987342</v>
      </c>
    </row>
    <row r="11" spans="2:23" x14ac:dyDescent="0.25">
      <c r="B11" s="92" t="s">
        <v>54</v>
      </c>
      <c r="C11" s="93">
        <v>159</v>
      </c>
      <c r="D11" s="93">
        <v>158</v>
      </c>
      <c r="E11" s="93">
        <v>70</v>
      </c>
      <c r="F11" s="93">
        <v>71</v>
      </c>
      <c r="G11" s="93">
        <v>100</v>
      </c>
      <c r="H11" s="93">
        <v>109</v>
      </c>
      <c r="I11" s="94">
        <f t="shared" si="4"/>
        <v>9.000000000000008E-2</v>
      </c>
      <c r="J11" s="94">
        <f t="shared" si="5"/>
        <v>-0.310126582278481</v>
      </c>
      <c r="K11" s="93">
        <f t="shared" si="6"/>
        <v>9</v>
      </c>
      <c r="L11" s="93">
        <f t="shared" si="7"/>
        <v>-49</v>
      </c>
      <c r="M11" s="94">
        <f>H11/H7</f>
        <v>0.35389610389610388</v>
      </c>
      <c r="N11" s="93">
        <v>0</v>
      </c>
      <c r="O11" s="93">
        <v>58</v>
      </c>
      <c r="P11" s="93">
        <v>98</v>
      </c>
      <c r="Q11" s="93">
        <v>108</v>
      </c>
      <c r="R11" s="93">
        <v>107</v>
      </c>
      <c r="S11" s="94">
        <f t="shared" si="0"/>
        <v>-9.2592592592593004E-3</v>
      </c>
      <c r="T11" s="94" t="str">
        <f t="shared" si="1"/>
        <v>-</v>
      </c>
      <c r="U11" s="93">
        <f t="shared" si="2"/>
        <v>-1</v>
      </c>
      <c r="V11" s="93">
        <f t="shared" si="3"/>
        <v>107</v>
      </c>
      <c r="W11" s="94">
        <f>R11/R7</f>
        <v>0.33860759493670883</v>
      </c>
    </row>
    <row r="12" spans="2:23" x14ac:dyDescent="0.25">
      <c r="B12" s="89" t="s">
        <v>36</v>
      </c>
      <c r="C12" s="97">
        <v>99</v>
      </c>
      <c r="D12" s="97">
        <v>100</v>
      </c>
      <c r="E12" s="97">
        <v>49</v>
      </c>
      <c r="F12" s="97">
        <v>57</v>
      </c>
      <c r="G12" s="97">
        <v>84</v>
      </c>
      <c r="H12" s="97">
        <v>90</v>
      </c>
      <c r="I12" s="98">
        <f t="shared" si="4"/>
        <v>7.1428571428571397E-2</v>
      </c>
      <c r="J12" s="98">
        <f t="shared" si="5"/>
        <v>-9.9999999999999978E-2</v>
      </c>
      <c r="K12" s="97">
        <f t="shared" si="6"/>
        <v>6</v>
      </c>
      <c r="L12" s="97">
        <f t="shared" si="7"/>
        <v>-10</v>
      </c>
      <c r="M12" s="91">
        <f>H12/H12</f>
        <v>1</v>
      </c>
      <c r="N12" s="97">
        <v>0</v>
      </c>
      <c r="O12" s="97">
        <v>40</v>
      </c>
      <c r="P12" s="97">
        <v>84</v>
      </c>
      <c r="Q12" s="97">
        <v>90</v>
      </c>
      <c r="R12" s="97">
        <v>93</v>
      </c>
      <c r="S12" s="98">
        <f t="shared" si="0"/>
        <v>3.3333333333333437E-2</v>
      </c>
      <c r="T12" s="98" t="str">
        <f t="shared" si="1"/>
        <v>-</v>
      </c>
      <c r="U12" s="97">
        <f t="shared" si="2"/>
        <v>3</v>
      </c>
      <c r="V12" s="97">
        <f t="shared" si="3"/>
        <v>93</v>
      </c>
      <c r="W12" s="91">
        <f>R12/R12</f>
        <v>1</v>
      </c>
    </row>
    <row r="13" spans="2:23" ht="15" customHeight="1" x14ac:dyDescent="0.25">
      <c r="B13" s="92" t="s">
        <v>51</v>
      </c>
      <c r="C13" s="93">
        <v>61</v>
      </c>
      <c r="D13" s="93">
        <v>62</v>
      </c>
      <c r="E13" s="93">
        <v>31</v>
      </c>
      <c r="F13" s="93">
        <v>40</v>
      </c>
      <c r="G13" s="93">
        <v>60</v>
      </c>
      <c r="H13" s="93">
        <v>62</v>
      </c>
      <c r="I13" s="94">
        <f t="shared" si="4"/>
        <v>3.3333333333333437E-2</v>
      </c>
      <c r="J13" s="94">
        <f t="shared" si="5"/>
        <v>0</v>
      </c>
      <c r="K13" s="93">
        <f t="shared" si="6"/>
        <v>2</v>
      </c>
      <c r="L13" s="93">
        <f t="shared" si="7"/>
        <v>0</v>
      </c>
      <c r="M13" s="94">
        <f>H13/H12</f>
        <v>0.68888888888888888</v>
      </c>
      <c r="N13" s="93">
        <v>0</v>
      </c>
      <c r="O13" s="93">
        <v>24</v>
      </c>
      <c r="P13" s="93">
        <v>60</v>
      </c>
      <c r="Q13" s="93">
        <v>61</v>
      </c>
      <c r="R13" s="93">
        <v>62</v>
      </c>
      <c r="S13" s="94">
        <f t="shared" si="0"/>
        <v>1.6393442622950838E-2</v>
      </c>
      <c r="T13" s="94" t="str">
        <f t="shared" si="1"/>
        <v>-</v>
      </c>
      <c r="U13" s="93">
        <f t="shared" si="2"/>
        <v>1</v>
      </c>
      <c r="V13" s="93">
        <f t="shared" si="3"/>
        <v>62</v>
      </c>
      <c r="W13" s="94">
        <f>R13/R12</f>
        <v>0.66666666666666663</v>
      </c>
    </row>
    <row r="14" spans="2:23" x14ac:dyDescent="0.25">
      <c r="B14" s="95" t="s">
        <v>52</v>
      </c>
      <c r="C14" s="50">
        <v>42</v>
      </c>
      <c r="D14" s="50">
        <v>44</v>
      </c>
      <c r="E14" s="50">
        <v>25</v>
      </c>
      <c r="F14" s="50">
        <v>33</v>
      </c>
      <c r="G14" s="50">
        <v>48</v>
      </c>
      <c r="H14" s="50">
        <v>50</v>
      </c>
      <c r="I14" s="96">
        <f t="shared" si="4"/>
        <v>4.1666666666666741E-2</v>
      </c>
      <c r="J14" s="96">
        <f t="shared" si="5"/>
        <v>0.13636363636363646</v>
      </c>
      <c r="K14" s="50">
        <f t="shared" si="6"/>
        <v>2</v>
      </c>
      <c r="L14" s="50">
        <f t="shared" si="7"/>
        <v>6</v>
      </c>
      <c r="M14" s="96">
        <f>H14/H12</f>
        <v>0.55555555555555558</v>
      </c>
      <c r="N14" s="50">
        <v>0</v>
      </c>
      <c r="O14" s="50">
        <v>21</v>
      </c>
      <c r="P14" s="50">
        <v>48</v>
      </c>
      <c r="Q14" s="50">
        <v>50</v>
      </c>
      <c r="R14" s="50">
        <v>51</v>
      </c>
      <c r="S14" s="96">
        <f t="shared" si="0"/>
        <v>2.0000000000000018E-2</v>
      </c>
      <c r="T14" s="96" t="str">
        <f t="shared" si="1"/>
        <v>-</v>
      </c>
      <c r="U14" s="50">
        <f t="shared" si="2"/>
        <v>1</v>
      </c>
      <c r="V14" s="50">
        <f t="shared" si="3"/>
        <v>51</v>
      </c>
      <c r="W14" s="96">
        <f>R14/R12</f>
        <v>0.54838709677419351</v>
      </c>
    </row>
    <row r="15" spans="2:23" x14ac:dyDescent="0.25">
      <c r="B15" s="95" t="s">
        <v>53</v>
      </c>
      <c r="C15" s="50">
        <v>19</v>
      </c>
      <c r="D15" s="50">
        <v>18</v>
      </c>
      <c r="E15" s="50">
        <v>6</v>
      </c>
      <c r="F15" s="50">
        <v>7</v>
      </c>
      <c r="G15" s="50">
        <v>12</v>
      </c>
      <c r="H15" s="50">
        <v>11</v>
      </c>
      <c r="I15" s="96">
        <f t="shared" si="4"/>
        <v>-8.333333333333337E-2</v>
      </c>
      <c r="J15" s="96">
        <f t="shared" si="5"/>
        <v>-0.38888888888888884</v>
      </c>
      <c r="K15" s="50">
        <f t="shared" si="6"/>
        <v>-1</v>
      </c>
      <c r="L15" s="50">
        <f t="shared" si="7"/>
        <v>-7</v>
      </c>
      <c r="M15" s="96">
        <f>H15/H12</f>
        <v>0.12222222222222222</v>
      </c>
      <c r="N15" s="50">
        <v>0</v>
      </c>
      <c r="O15" s="50">
        <v>3</v>
      </c>
      <c r="P15" s="50">
        <v>12</v>
      </c>
      <c r="Q15" s="50">
        <v>11</v>
      </c>
      <c r="R15" s="50">
        <v>11</v>
      </c>
      <c r="S15" s="96">
        <f t="shared" si="0"/>
        <v>0</v>
      </c>
      <c r="T15" s="96" t="str">
        <f t="shared" si="1"/>
        <v>-</v>
      </c>
      <c r="U15" s="50">
        <f t="shared" si="2"/>
        <v>0</v>
      </c>
      <c r="V15" s="50">
        <f t="shared" si="3"/>
        <v>11</v>
      </c>
      <c r="W15" s="96">
        <f>R15/R12</f>
        <v>0.11827956989247312</v>
      </c>
    </row>
    <row r="16" spans="2:23" x14ac:dyDescent="0.25">
      <c r="B16" s="92" t="s">
        <v>54</v>
      </c>
      <c r="C16" s="93">
        <v>38</v>
      </c>
      <c r="D16" s="93">
        <v>38</v>
      </c>
      <c r="E16" s="93">
        <v>18</v>
      </c>
      <c r="F16" s="93">
        <v>17</v>
      </c>
      <c r="G16" s="93">
        <v>24</v>
      </c>
      <c r="H16" s="93">
        <v>29</v>
      </c>
      <c r="I16" s="94">
        <f t="shared" si="4"/>
        <v>0.20833333333333326</v>
      </c>
      <c r="J16" s="94">
        <f t="shared" si="5"/>
        <v>-0.23684210526315785</v>
      </c>
      <c r="K16" s="93">
        <f t="shared" si="6"/>
        <v>5</v>
      </c>
      <c r="L16" s="93">
        <f t="shared" si="7"/>
        <v>-9</v>
      </c>
      <c r="M16" s="94">
        <f>H16/H12</f>
        <v>0.32222222222222224</v>
      </c>
      <c r="N16" s="93">
        <v>0</v>
      </c>
      <c r="O16" s="93">
        <v>16</v>
      </c>
      <c r="P16" s="93">
        <v>24</v>
      </c>
      <c r="Q16" s="93">
        <v>29</v>
      </c>
      <c r="R16" s="93">
        <v>31</v>
      </c>
      <c r="S16" s="94">
        <f t="shared" si="0"/>
        <v>6.8965517241379226E-2</v>
      </c>
      <c r="T16" s="94" t="str">
        <f t="shared" si="1"/>
        <v>-</v>
      </c>
      <c r="U16" s="93">
        <f t="shared" si="2"/>
        <v>2</v>
      </c>
      <c r="V16" s="93">
        <f t="shared" si="3"/>
        <v>31</v>
      </c>
      <c r="W16" s="94">
        <f>R16/R12</f>
        <v>0.33333333333333331</v>
      </c>
    </row>
    <row r="17" spans="2:23" x14ac:dyDescent="0.25">
      <c r="B17" s="89" t="s">
        <v>36</v>
      </c>
      <c r="C17" s="97">
        <v>99</v>
      </c>
      <c r="D17" s="97">
        <v>100</v>
      </c>
      <c r="E17" s="97">
        <v>49</v>
      </c>
      <c r="F17" s="97">
        <v>57</v>
      </c>
      <c r="G17" s="97">
        <v>84</v>
      </c>
      <c r="H17" s="97">
        <v>90</v>
      </c>
      <c r="I17" s="98">
        <f t="shared" si="4"/>
        <v>7.1428571428571397E-2</v>
      </c>
      <c r="J17" s="98">
        <f t="shared" si="5"/>
        <v>-9.9999999999999978E-2</v>
      </c>
      <c r="K17" s="97">
        <f t="shared" si="6"/>
        <v>6</v>
      </c>
      <c r="L17" s="97">
        <f t="shared" si="7"/>
        <v>-10</v>
      </c>
      <c r="M17" s="91">
        <f>H17/H17</f>
        <v>1</v>
      </c>
      <c r="N17" s="97">
        <v>0</v>
      </c>
      <c r="O17" s="97">
        <v>40</v>
      </c>
      <c r="P17" s="97">
        <v>84</v>
      </c>
      <c r="Q17" s="97">
        <v>90</v>
      </c>
      <c r="R17" s="97">
        <v>93</v>
      </c>
      <c r="S17" s="98">
        <f t="shared" si="0"/>
        <v>3.3333333333333437E-2</v>
      </c>
      <c r="T17" s="98" t="str">
        <f t="shared" si="1"/>
        <v>-</v>
      </c>
      <c r="U17" s="97">
        <f t="shared" si="2"/>
        <v>3</v>
      </c>
      <c r="V17" s="97">
        <f t="shared" si="3"/>
        <v>93</v>
      </c>
      <c r="W17" s="91">
        <f>R17/R17</f>
        <v>1</v>
      </c>
    </row>
    <row r="18" spans="2:23" x14ac:dyDescent="0.25">
      <c r="B18" s="92" t="s">
        <v>51</v>
      </c>
      <c r="C18" s="93">
        <v>61</v>
      </c>
      <c r="D18" s="93">
        <v>62</v>
      </c>
      <c r="E18" s="93">
        <v>31</v>
      </c>
      <c r="F18" s="93">
        <v>40</v>
      </c>
      <c r="G18" s="93">
        <v>60</v>
      </c>
      <c r="H18" s="93">
        <v>62</v>
      </c>
      <c r="I18" s="94">
        <f t="shared" si="4"/>
        <v>3.3333333333333437E-2</v>
      </c>
      <c r="J18" s="94">
        <f t="shared" si="5"/>
        <v>0</v>
      </c>
      <c r="K18" s="93">
        <f t="shared" si="6"/>
        <v>2</v>
      </c>
      <c r="L18" s="93">
        <f t="shared" si="7"/>
        <v>0</v>
      </c>
      <c r="M18" s="94">
        <f>H18/H17</f>
        <v>0.68888888888888888</v>
      </c>
      <c r="N18" s="93">
        <v>0</v>
      </c>
      <c r="O18" s="93">
        <v>24</v>
      </c>
      <c r="P18" s="93">
        <v>60</v>
      </c>
      <c r="Q18" s="93">
        <v>61</v>
      </c>
      <c r="R18" s="93">
        <v>62</v>
      </c>
      <c r="S18" s="94">
        <f t="shared" si="0"/>
        <v>1.6393442622950838E-2</v>
      </c>
      <c r="T18" s="94" t="str">
        <f t="shared" si="1"/>
        <v>-</v>
      </c>
      <c r="U18" s="93">
        <f t="shared" si="2"/>
        <v>1</v>
      </c>
      <c r="V18" s="93">
        <f t="shared" si="3"/>
        <v>62</v>
      </c>
      <c r="W18" s="94">
        <f>R18/R17</f>
        <v>0.66666666666666663</v>
      </c>
    </row>
    <row r="19" spans="2:23" x14ac:dyDescent="0.25">
      <c r="B19" s="95" t="s">
        <v>52</v>
      </c>
      <c r="C19" s="50">
        <v>42</v>
      </c>
      <c r="D19" s="50">
        <v>44</v>
      </c>
      <c r="E19" s="50">
        <v>25</v>
      </c>
      <c r="F19" s="50">
        <v>33</v>
      </c>
      <c r="G19" s="50">
        <v>48</v>
      </c>
      <c r="H19" s="50">
        <v>50</v>
      </c>
      <c r="I19" s="96">
        <f t="shared" si="4"/>
        <v>4.1666666666666741E-2</v>
      </c>
      <c r="J19" s="96">
        <f t="shared" si="5"/>
        <v>0.13636363636363646</v>
      </c>
      <c r="K19" s="50">
        <f t="shared" si="6"/>
        <v>2</v>
      </c>
      <c r="L19" s="50">
        <f t="shared" si="7"/>
        <v>6</v>
      </c>
      <c r="M19" s="96">
        <f>H19/H17</f>
        <v>0.55555555555555558</v>
      </c>
      <c r="N19" s="50">
        <v>0</v>
      </c>
      <c r="O19" s="50">
        <v>21</v>
      </c>
      <c r="P19" s="50">
        <v>48</v>
      </c>
      <c r="Q19" s="50">
        <v>50</v>
      </c>
      <c r="R19" s="50">
        <v>51</v>
      </c>
      <c r="S19" s="96">
        <f t="shared" si="0"/>
        <v>2.0000000000000018E-2</v>
      </c>
      <c r="T19" s="96" t="str">
        <f t="shared" si="1"/>
        <v>-</v>
      </c>
      <c r="U19" s="50">
        <f t="shared" si="2"/>
        <v>1</v>
      </c>
      <c r="V19" s="50">
        <f t="shared" si="3"/>
        <v>51</v>
      </c>
      <c r="W19" s="96">
        <f>R19/R17</f>
        <v>0.54838709677419351</v>
      </c>
    </row>
    <row r="20" spans="2:23" x14ac:dyDescent="0.25">
      <c r="B20" s="95" t="s">
        <v>53</v>
      </c>
      <c r="C20" s="50">
        <v>19</v>
      </c>
      <c r="D20" s="50">
        <v>18</v>
      </c>
      <c r="E20" s="50">
        <v>6</v>
      </c>
      <c r="F20" s="50">
        <v>7</v>
      </c>
      <c r="G20" s="50">
        <v>12</v>
      </c>
      <c r="H20" s="50">
        <v>11</v>
      </c>
      <c r="I20" s="96">
        <f t="shared" si="4"/>
        <v>-8.333333333333337E-2</v>
      </c>
      <c r="J20" s="96">
        <f t="shared" si="5"/>
        <v>-0.38888888888888884</v>
      </c>
      <c r="K20" s="50">
        <f t="shared" si="6"/>
        <v>-1</v>
      </c>
      <c r="L20" s="50">
        <f t="shared" si="7"/>
        <v>-7</v>
      </c>
      <c r="M20" s="96">
        <f>H20/H17</f>
        <v>0.12222222222222222</v>
      </c>
      <c r="N20" s="50">
        <v>0</v>
      </c>
      <c r="O20" s="50">
        <v>3</v>
      </c>
      <c r="P20" s="50">
        <v>12</v>
      </c>
      <c r="Q20" s="50">
        <v>11</v>
      </c>
      <c r="R20" s="50">
        <v>11</v>
      </c>
      <c r="S20" s="96">
        <f t="shared" si="0"/>
        <v>0</v>
      </c>
      <c r="T20" s="96" t="str">
        <f t="shared" si="1"/>
        <v>-</v>
      </c>
      <c r="U20" s="50">
        <f t="shared" si="2"/>
        <v>0</v>
      </c>
      <c r="V20" s="50">
        <f t="shared" si="3"/>
        <v>11</v>
      </c>
      <c r="W20" s="96">
        <f>R20/R17</f>
        <v>0.11827956989247312</v>
      </c>
    </row>
    <row r="21" spans="2:23" x14ac:dyDescent="0.25">
      <c r="B21" s="92" t="s">
        <v>54</v>
      </c>
      <c r="C21" s="93">
        <v>38</v>
      </c>
      <c r="D21" s="93">
        <v>38</v>
      </c>
      <c r="E21" s="93">
        <v>18</v>
      </c>
      <c r="F21" s="93">
        <v>17</v>
      </c>
      <c r="G21" s="93">
        <v>24</v>
      </c>
      <c r="H21" s="93">
        <v>29</v>
      </c>
      <c r="I21" s="94">
        <f t="shared" si="4"/>
        <v>0.20833333333333326</v>
      </c>
      <c r="J21" s="94">
        <f t="shared" si="5"/>
        <v>-0.23684210526315785</v>
      </c>
      <c r="K21" s="93">
        <f t="shared" si="6"/>
        <v>5</v>
      </c>
      <c r="L21" s="93">
        <f t="shared" si="7"/>
        <v>-9</v>
      </c>
      <c r="M21" s="94">
        <f>H21/H17</f>
        <v>0.32222222222222224</v>
      </c>
      <c r="N21" s="93">
        <v>0</v>
      </c>
      <c r="O21" s="93">
        <v>16</v>
      </c>
      <c r="P21" s="93">
        <v>24</v>
      </c>
      <c r="Q21" s="93">
        <v>29</v>
      </c>
      <c r="R21" s="93">
        <v>31</v>
      </c>
      <c r="S21" s="94">
        <f t="shared" si="0"/>
        <v>6.8965517241379226E-2</v>
      </c>
      <c r="T21" s="94" t="str">
        <f t="shared" si="1"/>
        <v>-</v>
      </c>
      <c r="U21" s="93">
        <f t="shared" si="2"/>
        <v>2</v>
      </c>
      <c r="V21" s="93">
        <f t="shared" si="3"/>
        <v>31</v>
      </c>
      <c r="W21" s="94">
        <f>R21/R17</f>
        <v>0.33333333333333331</v>
      </c>
    </row>
    <row r="22" spans="2:23" x14ac:dyDescent="0.25">
      <c r="B22" s="89" t="s">
        <v>38</v>
      </c>
      <c r="C22" s="97">
        <v>13</v>
      </c>
      <c r="D22" s="97">
        <v>13</v>
      </c>
      <c r="E22" s="97">
        <v>4</v>
      </c>
      <c r="F22" s="97">
        <v>4</v>
      </c>
      <c r="G22" s="97">
        <v>5</v>
      </c>
      <c r="H22" s="97">
        <v>7</v>
      </c>
      <c r="I22" s="98">
        <f t="shared" si="4"/>
        <v>0.39999999999999991</v>
      </c>
      <c r="J22" s="98">
        <f t="shared" si="5"/>
        <v>-0.46153846153846156</v>
      </c>
      <c r="K22" s="97">
        <f t="shared" si="6"/>
        <v>2</v>
      </c>
      <c r="L22" s="97">
        <f t="shared" si="7"/>
        <v>-6</v>
      </c>
      <c r="M22" s="98">
        <f>H22/H22</f>
        <v>1</v>
      </c>
      <c r="N22" s="97">
        <v>0</v>
      </c>
      <c r="O22" s="97">
        <v>3</v>
      </c>
      <c r="P22" s="97">
        <v>5</v>
      </c>
      <c r="Q22" s="97">
        <v>7</v>
      </c>
      <c r="R22" s="97">
        <v>7</v>
      </c>
      <c r="S22" s="98">
        <f t="shared" si="0"/>
        <v>0</v>
      </c>
      <c r="T22" s="98" t="str">
        <f t="shared" si="1"/>
        <v>-</v>
      </c>
      <c r="U22" s="97">
        <f t="shared" si="2"/>
        <v>0</v>
      </c>
      <c r="V22" s="97">
        <f t="shared" si="3"/>
        <v>7</v>
      </c>
      <c r="W22" s="98">
        <f>R22/R22</f>
        <v>1</v>
      </c>
    </row>
    <row r="23" spans="2:23" x14ac:dyDescent="0.25">
      <c r="B23" s="92" t="s">
        <v>51</v>
      </c>
      <c r="C23" s="93">
        <v>7</v>
      </c>
      <c r="D23" s="93">
        <v>7</v>
      </c>
      <c r="E23" s="93">
        <v>3</v>
      </c>
      <c r="F23" s="93">
        <v>4</v>
      </c>
      <c r="G23" s="93">
        <v>5</v>
      </c>
      <c r="H23" s="93">
        <v>6</v>
      </c>
      <c r="I23" s="94">
        <f t="shared" si="4"/>
        <v>0.19999999999999996</v>
      </c>
      <c r="J23" s="94">
        <f t="shared" si="5"/>
        <v>-0.1428571428571429</v>
      </c>
      <c r="K23" s="93">
        <f t="shared" si="6"/>
        <v>1</v>
      </c>
      <c r="L23" s="93">
        <f t="shared" si="7"/>
        <v>-1</v>
      </c>
      <c r="M23" s="94">
        <f>H23/H22</f>
        <v>0.8571428571428571</v>
      </c>
      <c r="N23" s="93">
        <v>0</v>
      </c>
      <c r="O23" s="93">
        <v>3</v>
      </c>
      <c r="P23" s="93">
        <v>5</v>
      </c>
      <c r="Q23" s="93">
        <v>6</v>
      </c>
      <c r="R23" s="93">
        <v>6</v>
      </c>
      <c r="S23" s="94">
        <f t="shared" si="0"/>
        <v>0</v>
      </c>
      <c r="T23" s="94" t="str">
        <f t="shared" si="1"/>
        <v>-</v>
      </c>
      <c r="U23" s="93">
        <f t="shared" si="2"/>
        <v>0</v>
      </c>
      <c r="V23" s="93">
        <f t="shared" si="3"/>
        <v>6</v>
      </c>
      <c r="W23" s="94">
        <f>R23/R22</f>
        <v>0.8571428571428571</v>
      </c>
    </row>
    <row r="24" spans="2:23" x14ac:dyDescent="0.25">
      <c r="B24" s="92" t="s">
        <v>54</v>
      </c>
      <c r="C24" s="93">
        <v>6</v>
      </c>
      <c r="D24" s="93">
        <v>6</v>
      </c>
      <c r="E24" s="93">
        <v>1</v>
      </c>
      <c r="F24" s="93">
        <v>0</v>
      </c>
      <c r="G24" s="93">
        <v>0</v>
      </c>
      <c r="H24" s="93">
        <v>0</v>
      </c>
      <c r="I24" s="94" t="str">
        <f t="shared" si="4"/>
        <v>-</v>
      </c>
      <c r="J24" s="94">
        <f t="shared" si="5"/>
        <v>-1</v>
      </c>
      <c r="K24" s="93">
        <f t="shared" si="6"/>
        <v>0</v>
      </c>
      <c r="L24" s="93">
        <f t="shared" si="7"/>
        <v>-6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0"/>
        <v>-</v>
      </c>
      <c r="T24" s="94" t="str">
        <f t="shared" si="1"/>
        <v>-</v>
      </c>
      <c r="U24" s="93">
        <f t="shared" si="2"/>
        <v>0</v>
      </c>
      <c r="V24" s="93">
        <f t="shared" si="3"/>
        <v>0</v>
      </c>
      <c r="W24" s="94">
        <f>R24/R22</f>
        <v>0</v>
      </c>
    </row>
    <row r="25" spans="2:23" x14ac:dyDescent="0.25">
      <c r="B25" s="89" t="s">
        <v>39</v>
      </c>
      <c r="C25" s="97">
        <v>6</v>
      </c>
      <c r="D25" s="97">
        <v>6</v>
      </c>
      <c r="E25" s="97">
        <v>3</v>
      </c>
      <c r="F25" s="97">
        <v>4</v>
      </c>
      <c r="G25" s="97">
        <v>5</v>
      </c>
      <c r="H25" s="97">
        <v>4</v>
      </c>
      <c r="I25" s="98">
        <f t="shared" si="4"/>
        <v>-0.19999999999999996</v>
      </c>
      <c r="J25" s="98">
        <f t="shared" si="5"/>
        <v>-0.33333333333333337</v>
      </c>
      <c r="K25" s="97">
        <f t="shared" si="6"/>
        <v>-1</v>
      </c>
      <c r="L25" s="97">
        <f t="shared" si="7"/>
        <v>-2</v>
      </c>
      <c r="M25" s="91">
        <f>H25/H25</f>
        <v>1</v>
      </c>
      <c r="N25" s="97">
        <v>0</v>
      </c>
      <c r="O25" s="97">
        <v>3</v>
      </c>
      <c r="P25" s="97">
        <v>5</v>
      </c>
      <c r="Q25" s="97">
        <v>4</v>
      </c>
      <c r="R25" s="97">
        <v>5</v>
      </c>
      <c r="S25" s="98">
        <f t="shared" si="0"/>
        <v>0.25</v>
      </c>
      <c r="T25" s="98" t="str">
        <f t="shared" si="1"/>
        <v>-</v>
      </c>
      <c r="U25" s="97">
        <f t="shared" si="2"/>
        <v>1</v>
      </c>
      <c r="V25" s="97">
        <f t="shared" si="3"/>
        <v>5</v>
      </c>
      <c r="W25" s="91">
        <f>R25/R25</f>
        <v>1</v>
      </c>
    </row>
    <row r="26" spans="2:23" x14ac:dyDescent="0.25">
      <c r="B26" s="92" t="s">
        <v>51</v>
      </c>
      <c r="C26" s="93">
        <v>5</v>
      </c>
      <c r="D26" s="93">
        <v>5</v>
      </c>
      <c r="E26" s="93">
        <v>2</v>
      </c>
      <c r="F26" s="93">
        <v>3</v>
      </c>
      <c r="G26" s="93">
        <v>4</v>
      </c>
      <c r="H26" s="93">
        <v>3</v>
      </c>
      <c r="I26" s="94">
        <f t="shared" si="4"/>
        <v>-0.25</v>
      </c>
      <c r="J26" s="94">
        <f t="shared" si="5"/>
        <v>-0.4</v>
      </c>
      <c r="K26" s="93">
        <f t="shared" si="6"/>
        <v>-1</v>
      </c>
      <c r="L26" s="93">
        <f t="shared" si="7"/>
        <v>-2</v>
      </c>
      <c r="M26" s="94">
        <f>H26/H25</f>
        <v>0.75</v>
      </c>
      <c r="N26" s="93">
        <v>0</v>
      </c>
      <c r="O26" s="93">
        <v>2</v>
      </c>
      <c r="P26" s="93">
        <v>4</v>
      </c>
      <c r="Q26" s="93">
        <v>3</v>
      </c>
      <c r="R26" s="93">
        <v>4</v>
      </c>
      <c r="S26" s="94">
        <f t="shared" si="0"/>
        <v>0.33333333333333326</v>
      </c>
      <c r="T26" s="94" t="str">
        <f t="shared" si="1"/>
        <v>-</v>
      </c>
      <c r="U26" s="93">
        <f t="shared" si="2"/>
        <v>1</v>
      </c>
      <c r="V26" s="93">
        <f t="shared" si="3"/>
        <v>4</v>
      </c>
      <c r="W26" s="94">
        <f>R26/R25</f>
        <v>0.8</v>
      </c>
    </row>
    <row r="27" spans="2:23" x14ac:dyDescent="0.25">
      <c r="B27" s="95" t="s">
        <v>52</v>
      </c>
      <c r="C27" s="50">
        <v>3</v>
      </c>
      <c r="D27" s="50">
        <v>3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4"/>
        <v>-</v>
      </c>
      <c r="J27" s="96">
        <f t="shared" si="5"/>
        <v>-1</v>
      </c>
      <c r="K27" s="50">
        <f t="shared" si="6"/>
        <v>0</v>
      </c>
      <c r="L27" s="50">
        <f t="shared" si="7"/>
        <v>-3</v>
      </c>
      <c r="M27" s="96">
        <f>H27/H25</f>
        <v>0</v>
      </c>
      <c r="N27" s="50">
        <v>0</v>
      </c>
      <c r="O27" s="50">
        <v>2</v>
      </c>
      <c r="P27" s="50">
        <v>0</v>
      </c>
      <c r="Q27" s="50">
        <v>3</v>
      </c>
      <c r="R27" s="50">
        <v>0</v>
      </c>
      <c r="S27" s="96">
        <f t="shared" si="0"/>
        <v>-1</v>
      </c>
      <c r="T27" s="96" t="str">
        <f t="shared" si="1"/>
        <v>-</v>
      </c>
      <c r="U27" s="50">
        <f t="shared" si="2"/>
        <v>-3</v>
      </c>
      <c r="V27" s="50">
        <f t="shared" si="3"/>
        <v>0</v>
      </c>
      <c r="W27" s="96">
        <f>R27/R25</f>
        <v>0</v>
      </c>
    </row>
    <row r="28" spans="2:23" x14ac:dyDescent="0.25">
      <c r="B28" s="95" t="s">
        <v>53</v>
      </c>
      <c r="C28" s="50">
        <v>2</v>
      </c>
      <c r="D28" s="50">
        <v>2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4"/>
        <v>-</v>
      </c>
      <c r="J28" s="96">
        <f t="shared" si="5"/>
        <v>-1</v>
      </c>
      <c r="K28" s="50">
        <f t="shared" si="6"/>
        <v>0</v>
      </c>
      <c r="L28" s="50">
        <f t="shared" si="7"/>
        <v>-2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0"/>
        <v>-</v>
      </c>
      <c r="T28" s="96" t="str">
        <f t="shared" si="1"/>
        <v>-</v>
      </c>
      <c r="U28" s="50">
        <f t="shared" si="2"/>
        <v>0</v>
      </c>
      <c r="V28" s="50">
        <f t="shared" si="3"/>
        <v>0</v>
      </c>
      <c r="W28" s="96">
        <f>R28/R25</f>
        <v>0</v>
      </c>
    </row>
    <row r="29" spans="2:23" x14ac:dyDescent="0.25">
      <c r="B29" s="89" t="s">
        <v>40</v>
      </c>
      <c r="C29" s="97">
        <v>79</v>
      </c>
      <c r="D29" s="97">
        <v>78</v>
      </c>
      <c r="E29" s="97">
        <v>33</v>
      </c>
      <c r="F29" s="97">
        <v>37</v>
      </c>
      <c r="G29" s="97">
        <v>59</v>
      </c>
      <c r="H29" s="97">
        <v>62</v>
      </c>
      <c r="I29" s="98">
        <f t="shared" si="4"/>
        <v>5.0847457627118731E-2</v>
      </c>
      <c r="J29" s="98">
        <f t="shared" si="5"/>
        <v>-0.20512820512820518</v>
      </c>
      <c r="K29" s="97">
        <f t="shared" si="6"/>
        <v>3</v>
      </c>
      <c r="L29" s="97">
        <f t="shared" si="7"/>
        <v>-16</v>
      </c>
      <c r="M29" s="91">
        <f>H29/H29</f>
        <v>1</v>
      </c>
      <c r="N29" s="97">
        <v>0</v>
      </c>
      <c r="O29" s="97">
        <v>22</v>
      </c>
      <c r="P29" s="97">
        <v>58</v>
      </c>
      <c r="Q29" s="97">
        <v>60</v>
      </c>
      <c r="R29" s="97">
        <v>64</v>
      </c>
      <c r="S29" s="98">
        <f t="shared" si="0"/>
        <v>6.6666666666666652E-2</v>
      </c>
      <c r="T29" s="98" t="str">
        <f t="shared" si="1"/>
        <v>-</v>
      </c>
      <c r="U29" s="97">
        <f t="shared" si="2"/>
        <v>4</v>
      </c>
      <c r="V29" s="97">
        <f t="shared" si="3"/>
        <v>64</v>
      </c>
      <c r="W29" s="91">
        <f>R29/R29</f>
        <v>1</v>
      </c>
    </row>
    <row r="30" spans="2:23" x14ac:dyDescent="0.25">
      <c r="B30" s="92" t="s">
        <v>51</v>
      </c>
      <c r="C30" s="93">
        <v>56</v>
      </c>
      <c r="D30" s="93">
        <v>54</v>
      </c>
      <c r="E30" s="93">
        <v>21</v>
      </c>
      <c r="F30" s="93">
        <v>25</v>
      </c>
      <c r="G30" s="93">
        <v>41</v>
      </c>
      <c r="H30" s="93">
        <v>43</v>
      </c>
      <c r="I30" s="94">
        <f t="shared" si="4"/>
        <v>4.8780487804878092E-2</v>
      </c>
      <c r="J30" s="94">
        <f t="shared" si="5"/>
        <v>-0.20370370370370372</v>
      </c>
      <c r="K30" s="93">
        <f t="shared" si="6"/>
        <v>2</v>
      </c>
      <c r="L30" s="93">
        <f t="shared" si="7"/>
        <v>-11</v>
      </c>
      <c r="M30" s="94">
        <f>H30/H29</f>
        <v>0.69354838709677424</v>
      </c>
      <c r="N30" s="93">
        <v>0</v>
      </c>
      <c r="O30" s="93">
        <v>12</v>
      </c>
      <c r="P30" s="93">
        <v>40</v>
      </c>
      <c r="Q30" s="93">
        <v>41</v>
      </c>
      <c r="R30" s="93">
        <v>45</v>
      </c>
      <c r="S30" s="94">
        <f t="shared" si="0"/>
        <v>9.7560975609756184E-2</v>
      </c>
      <c r="T30" s="94" t="str">
        <f t="shared" si="1"/>
        <v>-</v>
      </c>
      <c r="U30" s="93">
        <f t="shared" si="2"/>
        <v>4</v>
      </c>
      <c r="V30" s="93">
        <f t="shared" si="3"/>
        <v>45</v>
      </c>
      <c r="W30" s="94">
        <f>R30/R29</f>
        <v>0.703125</v>
      </c>
    </row>
    <row r="31" spans="2:23" x14ac:dyDescent="0.25">
      <c r="B31" s="95" t="s">
        <v>52</v>
      </c>
      <c r="C31" s="50">
        <v>28</v>
      </c>
      <c r="D31" s="50">
        <v>27</v>
      </c>
      <c r="E31" s="50">
        <v>11</v>
      </c>
      <c r="F31" s="50">
        <v>14</v>
      </c>
      <c r="G31" s="50">
        <v>25</v>
      </c>
      <c r="H31" s="50">
        <v>26</v>
      </c>
      <c r="I31" s="96">
        <f t="shared" si="4"/>
        <v>4.0000000000000036E-2</v>
      </c>
      <c r="J31" s="96">
        <f t="shared" si="5"/>
        <v>-3.703703703703709E-2</v>
      </c>
      <c r="K31" s="50">
        <f t="shared" si="6"/>
        <v>1</v>
      </c>
      <c r="L31" s="50">
        <f t="shared" si="7"/>
        <v>-1</v>
      </c>
      <c r="M31" s="96">
        <f>H31/H29</f>
        <v>0.41935483870967744</v>
      </c>
      <c r="N31" s="50">
        <v>0</v>
      </c>
      <c r="O31" s="50">
        <v>5</v>
      </c>
      <c r="P31" s="50">
        <v>24</v>
      </c>
      <c r="Q31" s="50">
        <v>25</v>
      </c>
      <c r="R31" s="50">
        <v>28</v>
      </c>
      <c r="S31" s="96">
        <f t="shared" si="0"/>
        <v>0.12000000000000011</v>
      </c>
      <c r="T31" s="96" t="str">
        <f t="shared" si="1"/>
        <v>-</v>
      </c>
      <c r="U31" s="50">
        <f t="shared" si="2"/>
        <v>3</v>
      </c>
      <c r="V31" s="50">
        <f t="shared" si="3"/>
        <v>28</v>
      </c>
      <c r="W31" s="96">
        <f>R31/R29</f>
        <v>0.4375</v>
      </c>
    </row>
    <row r="32" spans="2:23" x14ac:dyDescent="0.25">
      <c r="B32" s="95" t="s">
        <v>53</v>
      </c>
      <c r="C32" s="50">
        <v>28</v>
      </c>
      <c r="D32" s="50">
        <v>28</v>
      </c>
      <c r="E32" s="50">
        <v>10</v>
      </c>
      <c r="F32" s="50">
        <v>11</v>
      </c>
      <c r="G32" s="50">
        <v>16</v>
      </c>
      <c r="H32" s="50">
        <v>17</v>
      </c>
      <c r="I32" s="96">
        <f t="shared" si="4"/>
        <v>6.25E-2</v>
      </c>
      <c r="J32" s="96">
        <f t="shared" si="5"/>
        <v>-0.3928571428571429</v>
      </c>
      <c r="K32" s="50">
        <f t="shared" si="6"/>
        <v>1</v>
      </c>
      <c r="L32" s="50">
        <f t="shared" si="7"/>
        <v>-11</v>
      </c>
      <c r="M32" s="96">
        <f>H32/H29</f>
        <v>0.27419354838709675</v>
      </c>
      <c r="N32" s="50">
        <v>0</v>
      </c>
      <c r="O32" s="50">
        <v>7</v>
      </c>
      <c r="P32" s="50">
        <v>16</v>
      </c>
      <c r="Q32" s="50">
        <v>16</v>
      </c>
      <c r="R32" s="50">
        <v>17</v>
      </c>
      <c r="S32" s="96">
        <f t="shared" si="0"/>
        <v>6.25E-2</v>
      </c>
      <c r="T32" s="96" t="str">
        <f t="shared" si="1"/>
        <v>-</v>
      </c>
      <c r="U32" s="50">
        <f t="shared" si="2"/>
        <v>1</v>
      </c>
      <c r="V32" s="50">
        <f t="shared" si="3"/>
        <v>17</v>
      </c>
      <c r="W32" s="96">
        <f>R32/R29</f>
        <v>0.265625</v>
      </c>
    </row>
    <row r="33" spans="2:23" x14ac:dyDescent="0.25">
      <c r="B33" s="92" t="s">
        <v>54</v>
      </c>
      <c r="C33" s="93">
        <v>24</v>
      </c>
      <c r="D33" s="93">
        <v>24</v>
      </c>
      <c r="E33" s="93">
        <v>12</v>
      </c>
      <c r="F33" s="93">
        <v>12</v>
      </c>
      <c r="G33" s="93">
        <v>18</v>
      </c>
      <c r="H33" s="93">
        <v>19</v>
      </c>
      <c r="I33" s="94">
        <f t="shared" si="4"/>
        <v>5.555555555555558E-2</v>
      </c>
      <c r="J33" s="94">
        <f t="shared" si="5"/>
        <v>-0.20833333333333337</v>
      </c>
      <c r="K33" s="93">
        <f t="shared" si="6"/>
        <v>1</v>
      </c>
      <c r="L33" s="93">
        <f t="shared" si="7"/>
        <v>-5</v>
      </c>
      <c r="M33" s="94">
        <f>H33/H29</f>
        <v>0.30645161290322581</v>
      </c>
      <c r="N33" s="93">
        <v>0</v>
      </c>
      <c r="O33" s="93">
        <v>10</v>
      </c>
      <c r="P33" s="93">
        <v>18</v>
      </c>
      <c r="Q33" s="93">
        <v>19</v>
      </c>
      <c r="R33" s="93">
        <v>19</v>
      </c>
      <c r="S33" s="94">
        <f t="shared" si="0"/>
        <v>0</v>
      </c>
      <c r="T33" s="94" t="str">
        <f t="shared" si="1"/>
        <v>-</v>
      </c>
      <c r="U33" s="93">
        <f t="shared" si="2"/>
        <v>0</v>
      </c>
      <c r="V33" s="93">
        <f t="shared" si="3"/>
        <v>19</v>
      </c>
      <c r="W33" s="94">
        <f>R33/R29</f>
        <v>0.296875</v>
      </c>
    </row>
    <row r="34" spans="2:23" x14ac:dyDescent="0.25">
      <c r="B34" s="89" t="s">
        <v>41</v>
      </c>
      <c r="C34" s="97">
        <v>9</v>
      </c>
      <c r="D34" s="97">
        <v>9</v>
      </c>
      <c r="E34" s="97">
        <v>4</v>
      </c>
      <c r="F34" s="97">
        <v>3</v>
      </c>
      <c r="G34" s="97">
        <v>5</v>
      </c>
      <c r="H34" s="97">
        <v>5</v>
      </c>
      <c r="I34" s="98">
        <f t="shared" si="4"/>
        <v>0</v>
      </c>
      <c r="J34" s="98">
        <f t="shared" si="5"/>
        <v>-0.44444444444444442</v>
      </c>
      <c r="K34" s="97">
        <f t="shared" si="6"/>
        <v>0</v>
      </c>
      <c r="L34" s="97">
        <f t="shared" si="7"/>
        <v>-4</v>
      </c>
      <c r="M34" s="91">
        <f>H34/H34</f>
        <v>1</v>
      </c>
      <c r="N34" s="97">
        <v>0</v>
      </c>
      <c r="O34" s="97">
        <v>3</v>
      </c>
      <c r="P34" s="97">
        <v>5</v>
      </c>
      <c r="Q34" s="97">
        <v>5</v>
      </c>
      <c r="R34" s="97">
        <v>6</v>
      </c>
      <c r="S34" s="98">
        <f t="shared" si="0"/>
        <v>0.19999999999999996</v>
      </c>
      <c r="T34" s="98" t="str">
        <f t="shared" si="1"/>
        <v>-</v>
      </c>
      <c r="U34" s="97">
        <f t="shared" si="2"/>
        <v>1</v>
      </c>
      <c r="V34" s="97">
        <f t="shared" si="3"/>
        <v>6</v>
      </c>
      <c r="W34" s="91">
        <f>R34/R34</f>
        <v>1</v>
      </c>
    </row>
    <row r="35" spans="2:23" x14ac:dyDescent="0.25">
      <c r="B35" s="92" t="s">
        <v>51</v>
      </c>
      <c r="C35" s="93">
        <v>9</v>
      </c>
      <c r="D35" s="93">
        <v>9</v>
      </c>
      <c r="E35" s="93">
        <v>4</v>
      </c>
      <c r="F35" s="93">
        <v>3</v>
      </c>
      <c r="G35" s="93">
        <v>5</v>
      </c>
      <c r="H35" s="93">
        <v>5</v>
      </c>
      <c r="I35" s="94">
        <f t="shared" si="4"/>
        <v>0</v>
      </c>
      <c r="J35" s="94">
        <f t="shared" si="5"/>
        <v>-0.44444444444444442</v>
      </c>
      <c r="K35" s="93">
        <f t="shared" si="6"/>
        <v>0</v>
      </c>
      <c r="L35" s="93">
        <f t="shared" si="7"/>
        <v>-4</v>
      </c>
      <c r="M35" s="94">
        <f>H35/H34</f>
        <v>1</v>
      </c>
      <c r="N35" s="93">
        <v>0</v>
      </c>
      <c r="O35" s="93">
        <v>3</v>
      </c>
      <c r="P35" s="93">
        <v>5</v>
      </c>
      <c r="Q35" s="93">
        <v>5</v>
      </c>
      <c r="R35" s="93">
        <v>6</v>
      </c>
      <c r="S35" s="94">
        <f t="shared" si="0"/>
        <v>0.19999999999999996</v>
      </c>
      <c r="T35" s="94" t="str">
        <f t="shared" si="1"/>
        <v>-</v>
      </c>
      <c r="U35" s="93">
        <f t="shared" si="2"/>
        <v>1</v>
      </c>
      <c r="V35" s="93">
        <f t="shared" si="3"/>
        <v>6</v>
      </c>
      <c r="W35" s="94">
        <f>R35/R34</f>
        <v>1</v>
      </c>
    </row>
    <row r="36" spans="2:23" x14ac:dyDescent="0.25">
      <c r="B36" s="89" t="s">
        <v>42</v>
      </c>
      <c r="C36" s="97">
        <v>15</v>
      </c>
      <c r="D36" s="97">
        <v>15</v>
      </c>
      <c r="E36" s="97">
        <v>6</v>
      </c>
      <c r="F36" s="97">
        <v>7</v>
      </c>
      <c r="G36" s="97">
        <v>11</v>
      </c>
      <c r="H36" s="97">
        <v>12</v>
      </c>
      <c r="I36" s="98">
        <f t="shared" si="4"/>
        <v>9.0909090909090828E-2</v>
      </c>
      <c r="J36" s="98">
        <f t="shared" si="5"/>
        <v>-0.19999999999999996</v>
      </c>
      <c r="K36" s="97">
        <f t="shared" si="6"/>
        <v>1</v>
      </c>
      <c r="L36" s="97">
        <f t="shared" si="7"/>
        <v>-3</v>
      </c>
      <c r="M36" s="98">
        <f>H36/H36</f>
        <v>1</v>
      </c>
      <c r="N36" s="97">
        <v>0</v>
      </c>
      <c r="O36" s="97">
        <v>4</v>
      </c>
      <c r="P36" s="97">
        <v>10</v>
      </c>
      <c r="Q36" s="97">
        <v>12</v>
      </c>
      <c r="R36" s="97">
        <v>12</v>
      </c>
      <c r="S36" s="98">
        <f t="shared" si="0"/>
        <v>0</v>
      </c>
      <c r="T36" s="98" t="str">
        <f t="shared" si="1"/>
        <v>-</v>
      </c>
      <c r="U36" s="97">
        <f t="shared" si="2"/>
        <v>0</v>
      </c>
      <c r="V36" s="97">
        <f t="shared" si="3"/>
        <v>12</v>
      </c>
      <c r="W36" s="98">
        <f>R36/R36</f>
        <v>1</v>
      </c>
    </row>
    <row r="37" spans="2:23" x14ac:dyDescent="0.25">
      <c r="B37" s="92" t="s">
        <v>51</v>
      </c>
      <c r="C37" s="93">
        <v>5</v>
      </c>
      <c r="D37" s="93">
        <v>5</v>
      </c>
      <c r="E37" s="93">
        <v>2</v>
      </c>
      <c r="F37" s="93">
        <v>3</v>
      </c>
      <c r="G37" s="93">
        <v>6</v>
      </c>
      <c r="H37" s="93">
        <v>6</v>
      </c>
      <c r="I37" s="94">
        <f t="shared" si="4"/>
        <v>0</v>
      </c>
      <c r="J37" s="94">
        <f t="shared" si="5"/>
        <v>0.19999999999999996</v>
      </c>
      <c r="K37" s="93">
        <f t="shared" si="6"/>
        <v>0</v>
      </c>
      <c r="L37" s="93">
        <f t="shared" si="7"/>
        <v>1</v>
      </c>
      <c r="M37" s="94">
        <f>H37/H36</f>
        <v>0.5</v>
      </c>
      <c r="N37" s="93">
        <v>0</v>
      </c>
      <c r="O37" s="93">
        <v>2</v>
      </c>
      <c r="P37" s="93">
        <v>5</v>
      </c>
      <c r="Q37" s="93">
        <v>6</v>
      </c>
      <c r="R37" s="93">
        <v>6</v>
      </c>
      <c r="S37" s="94">
        <f t="shared" si="0"/>
        <v>0</v>
      </c>
      <c r="T37" s="94" t="str">
        <f t="shared" si="1"/>
        <v>-</v>
      </c>
      <c r="U37" s="93">
        <f t="shared" si="2"/>
        <v>0</v>
      </c>
      <c r="V37" s="93">
        <f t="shared" si="3"/>
        <v>6</v>
      </c>
      <c r="W37" s="94">
        <f>R37/R36</f>
        <v>0.5</v>
      </c>
    </row>
    <row r="38" spans="2:23" x14ac:dyDescent="0.25">
      <c r="B38" s="92" t="s">
        <v>54</v>
      </c>
      <c r="C38" s="93">
        <v>10</v>
      </c>
      <c r="D38" s="93">
        <v>10</v>
      </c>
      <c r="E38" s="93">
        <v>3</v>
      </c>
      <c r="F38" s="93">
        <v>3</v>
      </c>
      <c r="G38" s="93">
        <v>5</v>
      </c>
      <c r="H38" s="93">
        <v>6</v>
      </c>
      <c r="I38" s="94">
        <f t="shared" si="4"/>
        <v>0.19999999999999996</v>
      </c>
      <c r="J38" s="94">
        <f t="shared" si="5"/>
        <v>-0.4</v>
      </c>
      <c r="K38" s="93">
        <f t="shared" si="6"/>
        <v>1</v>
      </c>
      <c r="L38" s="93">
        <f t="shared" si="7"/>
        <v>-4</v>
      </c>
      <c r="M38" s="94">
        <f>H38/H36</f>
        <v>0.5</v>
      </c>
      <c r="N38" s="93">
        <v>0</v>
      </c>
      <c r="O38" s="93">
        <v>2</v>
      </c>
      <c r="P38" s="93">
        <v>5</v>
      </c>
      <c r="Q38" s="93">
        <v>6</v>
      </c>
      <c r="R38" s="93">
        <v>6</v>
      </c>
      <c r="S38" s="94">
        <f t="shared" si="0"/>
        <v>0</v>
      </c>
      <c r="T38" s="94" t="str">
        <f t="shared" si="1"/>
        <v>-</v>
      </c>
      <c r="U38" s="93">
        <f t="shared" si="2"/>
        <v>0</v>
      </c>
      <c r="V38" s="93">
        <f t="shared" si="3"/>
        <v>6</v>
      </c>
      <c r="W38" s="94">
        <f>R38/R36</f>
        <v>0.5</v>
      </c>
    </row>
    <row r="39" spans="2:23" x14ac:dyDescent="0.25">
      <c r="B39" s="89" t="s">
        <v>43</v>
      </c>
      <c r="C39" s="97">
        <v>24</v>
      </c>
      <c r="D39" s="97">
        <v>23</v>
      </c>
      <c r="E39" s="97">
        <v>11</v>
      </c>
      <c r="F39" s="97">
        <v>12</v>
      </c>
      <c r="G39" s="97">
        <v>17</v>
      </c>
      <c r="H39" s="97">
        <v>19</v>
      </c>
      <c r="I39" s="98">
        <f t="shared" si="4"/>
        <v>0.11764705882352944</v>
      </c>
      <c r="J39" s="98">
        <f t="shared" si="5"/>
        <v>-0.17391304347826086</v>
      </c>
      <c r="K39" s="97">
        <f t="shared" si="6"/>
        <v>2</v>
      </c>
      <c r="L39" s="97">
        <f t="shared" si="7"/>
        <v>-4</v>
      </c>
      <c r="M39" s="91">
        <f>H39/H39</f>
        <v>1</v>
      </c>
      <c r="N39" s="97">
        <v>0</v>
      </c>
      <c r="O39" s="97">
        <v>12</v>
      </c>
      <c r="P39" s="97">
        <v>17</v>
      </c>
      <c r="Q39" s="97">
        <v>19</v>
      </c>
      <c r="R39" s="97">
        <v>20</v>
      </c>
      <c r="S39" s="98">
        <f t="shared" si="0"/>
        <v>5.2631578947368363E-2</v>
      </c>
      <c r="T39" s="98" t="str">
        <f t="shared" si="1"/>
        <v>-</v>
      </c>
      <c r="U39" s="97">
        <f t="shared" si="2"/>
        <v>1</v>
      </c>
      <c r="V39" s="97">
        <f t="shared" si="3"/>
        <v>20</v>
      </c>
      <c r="W39" s="91">
        <f>R39/R39</f>
        <v>1</v>
      </c>
    </row>
    <row r="40" spans="2:23" x14ac:dyDescent="0.25">
      <c r="B40" s="92" t="s">
        <v>51</v>
      </c>
      <c r="C40" s="93">
        <v>24</v>
      </c>
      <c r="D40" s="93">
        <v>23</v>
      </c>
      <c r="E40" s="93">
        <v>11</v>
      </c>
      <c r="F40" s="93">
        <v>12</v>
      </c>
      <c r="G40" s="93">
        <v>17</v>
      </c>
      <c r="H40" s="93">
        <v>19</v>
      </c>
      <c r="I40" s="94">
        <f t="shared" si="4"/>
        <v>0.11764705882352944</v>
      </c>
      <c r="J40" s="94">
        <f t="shared" si="5"/>
        <v>-0.17391304347826086</v>
      </c>
      <c r="K40" s="93">
        <f t="shared" si="6"/>
        <v>2</v>
      </c>
      <c r="L40" s="93">
        <f t="shared" si="7"/>
        <v>-4</v>
      </c>
      <c r="M40" s="94">
        <f>H40/H39</f>
        <v>1</v>
      </c>
      <c r="N40" s="93">
        <v>0</v>
      </c>
      <c r="O40" s="93">
        <v>12</v>
      </c>
      <c r="P40" s="93">
        <v>17</v>
      </c>
      <c r="Q40" s="93">
        <v>19</v>
      </c>
      <c r="R40" s="93">
        <v>20</v>
      </c>
      <c r="S40" s="94">
        <f t="shared" si="0"/>
        <v>5.2631578947368363E-2</v>
      </c>
      <c r="T40" s="94" t="str">
        <f t="shared" si="1"/>
        <v>-</v>
      </c>
      <c r="U40" s="93">
        <f t="shared" si="2"/>
        <v>1</v>
      </c>
      <c r="V40" s="93">
        <f t="shared" si="3"/>
        <v>20</v>
      </c>
      <c r="W40" s="94">
        <f>R40/R39</f>
        <v>1</v>
      </c>
    </row>
    <row r="41" spans="2:23" x14ac:dyDescent="0.25">
      <c r="B41" s="95" t="s">
        <v>52</v>
      </c>
      <c r="C41" s="50">
        <v>5</v>
      </c>
      <c r="D41" s="50">
        <v>5</v>
      </c>
      <c r="E41" s="50">
        <v>4</v>
      </c>
      <c r="F41" s="50">
        <v>7</v>
      </c>
      <c r="G41" s="50">
        <v>7</v>
      </c>
      <c r="H41" s="50">
        <v>7</v>
      </c>
      <c r="I41" s="96">
        <f t="shared" si="4"/>
        <v>0</v>
      </c>
      <c r="J41" s="96">
        <f t="shared" si="5"/>
        <v>0.39999999999999991</v>
      </c>
      <c r="K41" s="50">
        <f t="shared" si="6"/>
        <v>0</v>
      </c>
      <c r="L41" s="50">
        <f t="shared" si="7"/>
        <v>2</v>
      </c>
      <c r="M41" s="96">
        <f>H41/H39</f>
        <v>0.36842105263157893</v>
      </c>
      <c r="N41" s="50">
        <v>0</v>
      </c>
      <c r="O41" s="50">
        <v>7</v>
      </c>
      <c r="P41" s="50">
        <v>7</v>
      </c>
      <c r="Q41" s="50">
        <v>7</v>
      </c>
      <c r="R41" s="50">
        <v>7</v>
      </c>
      <c r="S41" s="96">
        <f t="shared" si="0"/>
        <v>0</v>
      </c>
      <c r="T41" s="96" t="str">
        <f t="shared" si="1"/>
        <v>-</v>
      </c>
      <c r="U41" s="50">
        <f t="shared" si="2"/>
        <v>0</v>
      </c>
      <c r="V41" s="50">
        <f t="shared" si="3"/>
        <v>7</v>
      </c>
      <c r="W41" s="96">
        <f>R41/R39</f>
        <v>0.35</v>
      </c>
    </row>
    <row r="42" spans="2:23" x14ac:dyDescent="0.25">
      <c r="B42" s="95" t="s">
        <v>53</v>
      </c>
      <c r="C42" s="50">
        <v>19</v>
      </c>
      <c r="D42" s="50">
        <v>18</v>
      </c>
      <c r="E42" s="50">
        <v>7</v>
      </c>
      <c r="F42" s="50">
        <v>6</v>
      </c>
      <c r="G42" s="50">
        <v>10</v>
      </c>
      <c r="H42" s="50">
        <v>12</v>
      </c>
      <c r="I42" s="96">
        <f t="shared" si="4"/>
        <v>0.19999999999999996</v>
      </c>
      <c r="J42" s="96">
        <f t="shared" si="5"/>
        <v>-0.33333333333333337</v>
      </c>
      <c r="K42" s="50">
        <f t="shared" si="6"/>
        <v>2</v>
      </c>
      <c r="L42" s="50">
        <f t="shared" si="7"/>
        <v>-6</v>
      </c>
      <c r="M42" s="96">
        <f>H42/H39</f>
        <v>0.63157894736842102</v>
      </c>
      <c r="N42" s="50">
        <v>0</v>
      </c>
      <c r="O42" s="50">
        <v>5</v>
      </c>
      <c r="P42" s="50">
        <v>10</v>
      </c>
      <c r="Q42" s="50">
        <v>12</v>
      </c>
      <c r="R42" s="50">
        <v>13</v>
      </c>
      <c r="S42" s="96">
        <f t="shared" si="0"/>
        <v>8.3333333333333259E-2</v>
      </c>
      <c r="T42" s="96" t="str">
        <f t="shared" si="1"/>
        <v>-</v>
      </c>
      <c r="U42" s="50">
        <f t="shared" si="2"/>
        <v>1</v>
      </c>
      <c r="V42" s="50">
        <f t="shared" si="3"/>
        <v>13</v>
      </c>
      <c r="W42" s="96">
        <f>R42/R39</f>
        <v>0.65</v>
      </c>
    </row>
    <row r="43" spans="2:23" x14ac:dyDescent="0.25">
      <c r="B43" s="89" t="s">
        <v>44</v>
      </c>
      <c r="C43" s="97">
        <v>19</v>
      </c>
      <c r="D43" s="97">
        <v>19</v>
      </c>
      <c r="E43" s="97">
        <v>9</v>
      </c>
      <c r="F43" s="97">
        <v>11</v>
      </c>
      <c r="G43" s="97">
        <v>14</v>
      </c>
      <c r="H43" s="97">
        <v>14</v>
      </c>
      <c r="I43" s="98">
        <f t="shared" si="4"/>
        <v>0</v>
      </c>
      <c r="J43" s="98">
        <f t="shared" si="5"/>
        <v>-0.26315789473684215</v>
      </c>
      <c r="K43" s="97">
        <f t="shared" si="6"/>
        <v>0</v>
      </c>
      <c r="L43" s="97">
        <f t="shared" si="7"/>
        <v>-5</v>
      </c>
      <c r="M43" s="91">
        <f>H43/H43</f>
        <v>1</v>
      </c>
      <c r="N43" s="97">
        <v>0</v>
      </c>
      <c r="O43" s="97">
        <v>8</v>
      </c>
      <c r="P43" s="97">
        <v>14</v>
      </c>
      <c r="Q43" s="97">
        <v>13</v>
      </c>
      <c r="R43" s="97">
        <v>14</v>
      </c>
      <c r="S43" s="98">
        <f t="shared" si="0"/>
        <v>7.6923076923076872E-2</v>
      </c>
      <c r="T43" s="98" t="str">
        <f t="shared" si="1"/>
        <v>-</v>
      </c>
      <c r="U43" s="97">
        <f t="shared" si="2"/>
        <v>1</v>
      </c>
      <c r="V43" s="97">
        <f t="shared" si="3"/>
        <v>14</v>
      </c>
      <c r="W43" s="91">
        <f>R43/R43</f>
        <v>1</v>
      </c>
    </row>
    <row r="44" spans="2:23" x14ac:dyDescent="0.25">
      <c r="B44" s="92" t="s">
        <v>51</v>
      </c>
      <c r="C44" s="93">
        <v>6</v>
      </c>
      <c r="D44" s="93">
        <v>7</v>
      </c>
      <c r="E44" s="93">
        <v>4</v>
      </c>
      <c r="F44" s="93">
        <v>5</v>
      </c>
      <c r="G44" s="93">
        <v>8</v>
      </c>
      <c r="H44" s="93">
        <v>8</v>
      </c>
      <c r="I44" s="94">
        <f t="shared" si="4"/>
        <v>0</v>
      </c>
      <c r="J44" s="94">
        <f t="shared" si="5"/>
        <v>0.14285714285714279</v>
      </c>
      <c r="K44" s="93">
        <f t="shared" si="6"/>
        <v>0</v>
      </c>
      <c r="L44" s="93">
        <f t="shared" si="7"/>
        <v>1</v>
      </c>
      <c r="M44" s="94">
        <f>H44/H43</f>
        <v>0.5714285714285714</v>
      </c>
      <c r="N44" s="93">
        <v>0</v>
      </c>
      <c r="O44" s="93">
        <v>3</v>
      </c>
      <c r="P44" s="93">
        <v>8</v>
      </c>
      <c r="Q44" s="93">
        <v>7</v>
      </c>
      <c r="R44" s="93">
        <v>8</v>
      </c>
      <c r="S44" s="94">
        <f t="shared" si="0"/>
        <v>0.14285714285714279</v>
      </c>
      <c r="T44" s="94" t="str">
        <f t="shared" si="1"/>
        <v>-</v>
      </c>
      <c r="U44" s="93">
        <f t="shared" si="2"/>
        <v>1</v>
      </c>
      <c r="V44" s="93">
        <f t="shared" si="3"/>
        <v>8</v>
      </c>
      <c r="W44" s="94">
        <f>R44/R43</f>
        <v>0.5714285714285714</v>
      </c>
    </row>
    <row r="45" spans="2:23" x14ac:dyDescent="0.25">
      <c r="B45" s="95" t="s">
        <v>52</v>
      </c>
      <c r="C45" s="50">
        <v>0</v>
      </c>
      <c r="D45" s="50">
        <v>5</v>
      </c>
      <c r="E45" s="50">
        <v>0</v>
      </c>
      <c r="F45" s="50">
        <v>4</v>
      </c>
      <c r="G45" s="50">
        <v>6</v>
      </c>
      <c r="H45" s="50">
        <v>6</v>
      </c>
      <c r="I45" s="96">
        <f t="shared" si="4"/>
        <v>0</v>
      </c>
      <c r="J45" s="96">
        <f t="shared" si="5"/>
        <v>0.19999999999999996</v>
      </c>
      <c r="K45" s="50">
        <f t="shared" si="6"/>
        <v>0</v>
      </c>
      <c r="L45" s="50">
        <f t="shared" si="7"/>
        <v>1</v>
      </c>
      <c r="M45" s="96">
        <f>H45/H43</f>
        <v>0.42857142857142855</v>
      </c>
      <c r="N45" s="50">
        <v>0</v>
      </c>
      <c r="O45" s="50">
        <v>0</v>
      </c>
      <c r="P45" s="50">
        <v>6</v>
      </c>
      <c r="Q45" s="50">
        <v>5</v>
      </c>
      <c r="R45" s="50">
        <v>6</v>
      </c>
      <c r="S45" s="96">
        <f t="shared" si="0"/>
        <v>0.19999999999999996</v>
      </c>
      <c r="T45" s="96" t="str">
        <f t="shared" si="1"/>
        <v>-</v>
      </c>
      <c r="U45" s="50">
        <f t="shared" si="2"/>
        <v>1</v>
      </c>
      <c r="V45" s="50">
        <f t="shared" si="3"/>
        <v>6</v>
      </c>
      <c r="W45" s="96">
        <f>R45/R43</f>
        <v>0.42857142857142855</v>
      </c>
    </row>
    <row r="46" spans="2:23" x14ac:dyDescent="0.25">
      <c r="B46" s="95" t="s">
        <v>53</v>
      </c>
      <c r="C46" s="50">
        <v>0</v>
      </c>
      <c r="D46" s="50">
        <v>2</v>
      </c>
      <c r="E46" s="50">
        <v>0</v>
      </c>
      <c r="F46" s="50">
        <v>2</v>
      </c>
      <c r="G46" s="50">
        <v>2</v>
      </c>
      <c r="H46" s="50">
        <v>2</v>
      </c>
      <c r="I46" s="96">
        <f t="shared" si="4"/>
        <v>0</v>
      </c>
      <c r="J46" s="96">
        <f t="shared" si="5"/>
        <v>0</v>
      </c>
      <c r="K46" s="50">
        <f t="shared" si="6"/>
        <v>0</v>
      </c>
      <c r="L46" s="50">
        <f t="shared" si="7"/>
        <v>0</v>
      </c>
      <c r="M46" s="96">
        <f>H46/H43</f>
        <v>0.14285714285714285</v>
      </c>
      <c r="N46" s="50">
        <v>0</v>
      </c>
      <c r="O46" s="50">
        <v>0</v>
      </c>
      <c r="P46" s="50">
        <v>2</v>
      </c>
      <c r="Q46" s="50">
        <v>2</v>
      </c>
      <c r="R46" s="50">
        <v>2</v>
      </c>
      <c r="S46" s="96">
        <f t="shared" si="0"/>
        <v>0</v>
      </c>
      <c r="T46" s="96" t="str">
        <f t="shared" si="1"/>
        <v>-</v>
      </c>
      <c r="U46" s="50">
        <f t="shared" si="2"/>
        <v>0</v>
      </c>
      <c r="V46" s="50">
        <f t="shared" si="3"/>
        <v>2</v>
      </c>
      <c r="W46" s="96">
        <f>R46/R43</f>
        <v>0.14285714285714285</v>
      </c>
    </row>
    <row r="47" spans="2:23" x14ac:dyDescent="0.25">
      <c r="B47" s="92" t="s">
        <v>54</v>
      </c>
      <c r="C47" s="93">
        <v>13</v>
      </c>
      <c r="D47" s="93">
        <v>12</v>
      </c>
      <c r="E47" s="93">
        <v>5</v>
      </c>
      <c r="F47" s="93">
        <v>6</v>
      </c>
      <c r="G47" s="93">
        <v>6</v>
      </c>
      <c r="H47" s="93">
        <v>6</v>
      </c>
      <c r="I47" s="94">
        <f t="shared" si="4"/>
        <v>0</v>
      </c>
      <c r="J47" s="94">
        <f t="shared" si="5"/>
        <v>-0.5</v>
      </c>
      <c r="K47" s="93">
        <f t="shared" si="6"/>
        <v>0</v>
      </c>
      <c r="L47" s="93">
        <f t="shared" si="7"/>
        <v>-6</v>
      </c>
      <c r="M47" s="94">
        <f>H47/H43</f>
        <v>0.42857142857142855</v>
      </c>
      <c r="N47" s="93">
        <v>0</v>
      </c>
      <c r="O47" s="93">
        <v>5</v>
      </c>
      <c r="P47" s="93">
        <v>6</v>
      </c>
      <c r="Q47" s="93">
        <v>6</v>
      </c>
      <c r="R47" s="93">
        <v>6</v>
      </c>
      <c r="S47" s="94">
        <f t="shared" si="0"/>
        <v>0</v>
      </c>
      <c r="T47" s="94" t="str">
        <f t="shared" si="1"/>
        <v>-</v>
      </c>
      <c r="U47" s="93">
        <f t="shared" si="2"/>
        <v>0</v>
      </c>
      <c r="V47" s="93">
        <f t="shared" si="3"/>
        <v>6</v>
      </c>
      <c r="W47" s="94">
        <f>R47/R43</f>
        <v>0.42857142857142855</v>
      </c>
    </row>
    <row r="48" spans="2:23" x14ac:dyDescent="0.25">
      <c r="B48" s="89" t="s">
        <v>45</v>
      </c>
      <c r="C48" s="97">
        <v>21</v>
      </c>
      <c r="D48" s="97">
        <v>22</v>
      </c>
      <c r="E48" s="97">
        <v>11</v>
      </c>
      <c r="F48" s="97">
        <v>13</v>
      </c>
      <c r="G48" s="97">
        <v>16</v>
      </c>
      <c r="H48" s="97">
        <v>16</v>
      </c>
      <c r="I48" s="98">
        <f t="shared" si="4"/>
        <v>0</v>
      </c>
      <c r="J48" s="98">
        <f t="shared" si="5"/>
        <v>-0.27272727272727271</v>
      </c>
      <c r="K48" s="97">
        <f t="shared" si="6"/>
        <v>0</v>
      </c>
      <c r="L48" s="97">
        <f t="shared" si="7"/>
        <v>-6</v>
      </c>
      <c r="M48" s="91">
        <f>H48/H48</f>
        <v>1</v>
      </c>
      <c r="N48" s="97">
        <v>0</v>
      </c>
      <c r="O48" s="97">
        <v>11</v>
      </c>
      <c r="P48" s="97">
        <v>16</v>
      </c>
      <c r="Q48" s="97">
        <v>16</v>
      </c>
      <c r="R48" s="97">
        <v>18</v>
      </c>
      <c r="S48" s="98">
        <f t="shared" si="0"/>
        <v>0.125</v>
      </c>
      <c r="T48" s="98" t="str">
        <f t="shared" si="1"/>
        <v>-</v>
      </c>
      <c r="U48" s="97">
        <f t="shared" si="2"/>
        <v>2</v>
      </c>
      <c r="V48" s="97">
        <f t="shared" si="3"/>
        <v>18</v>
      </c>
      <c r="W48" s="91">
        <f>R48/R48</f>
        <v>1</v>
      </c>
    </row>
    <row r="49" spans="2:23" x14ac:dyDescent="0.25">
      <c r="B49" s="92" t="s">
        <v>51</v>
      </c>
      <c r="C49" s="93">
        <v>17</v>
      </c>
      <c r="D49" s="93">
        <v>18</v>
      </c>
      <c r="E49" s="93">
        <v>9</v>
      </c>
      <c r="F49" s="93">
        <v>12</v>
      </c>
      <c r="G49" s="93">
        <v>14</v>
      </c>
      <c r="H49" s="93">
        <v>13</v>
      </c>
      <c r="I49" s="94">
        <f t="shared" si="4"/>
        <v>-7.1428571428571397E-2</v>
      </c>
      <c r="J49" s="94">
        <f t="shared" si="5"/>
        <v>-0.27777777777777779</v>
      </c>
      <c r="K49" s="93">
        <f t="shared" si="6"/>
        <v>-1</v>
      </c>
      <c r="L49" s="93">
        <f t="shared" si="7"/>
        <v>-5</v>
      </c>
      <c r="M49" s="94">
        <f>H49/H48</f>
        <v>0.8125</v>
      </c>
      <c r="N49" s="93">
        <v>0</v>
      </c>
      <c r="O49" s="93">
        <v>10</v>
      </c>
      <c r="P49" s="93">
        <v>14</v>
      </c>
      <c r="Q49" s="93">
        <v>13</v>
      </c>
      <c r="R49" s="93">
        <v>15</v>
      </c>
      <c r="S49" s="94">
        <f t="shared" si="0"/>
        <v>0.15384615384615374</v>
      </c>
      <c r="T49" s="94" t="str">
        <f t="shared" si="1"/>
        <v>-</v>
      </c>
      <c r="U49" s="93">
        <f t="shared" si="2"/>
        <v>2</v>
      </c>
      <c r="V49" s="93">
        <f t="shared" si="3"/>
        <v>15</v>
      </c>
      <c r="W49" s="94">
        <f>R49/R48</f>
        <v>0.83333333333333337</v>
      </c>
    </row>
    <row r="50" spans="2:23" x14ac:dyDescent="0.25">
      <c r="B50" s="95" t="s">
        <v>52</v>
      </c>
      <c r="C50" s="50">
        <v>8</v>
      </c>
      <c r="D50" s="50">
        <v>9</v>
      </c>
      <c r="E50" s="50">
        <v>5</v>
      </c>
      <c r="F50" s="50">
        <v>8</v>
      </c>
      <c r="G50" s="50">
        <v>8</v>
      </c>
      <c r="H50" s="50">
        <v>8</v>
      </c>
      <c r="I50" s="96">
        <f t="shared" si="4"/>
        <v>0</v>
      </c>
      <c r="J50" s="96">
        <f t="shared" si="5"/>
        <v>-0.11111111111111116</v>
      </c>
      <c r="K50" s="50">
        <f t="shared" si="6"/>
        <v>0</v>
      </c>
      <c r="L50" s="50">
        <f t="shared" si="7"/>
        <v>-1</v>
      </c>
      <c r="M50" s="96">
        <f>H50/H48</f>
        <v>0.5</v>
      </c>
      <c r="N50" s="50">
        <v>0</v>
      </c>
      <c r="O50" s="50">
        <v>7</v>
      </c>
      <c r="P50" s="50">
        <v>8</v>
      </c>
      <c r="Q50" s="50">
        <v>8</v>
      </c>
      <c r="R50" s="50">
        <v>8</v>
      </c>
      <c r="S50" s="96">
        <f t="shared" si="0"/>
        <v>0</v>
      </c>
      <c r="T50" s="96" t="str">
        <f t="shared" si="1"/>
        <v>-</v>
      </c>
      <c r="U50" s="50">
        <f t="shared" si="2"/>
        <v>0</v>
      </c>
      <c r="V50" s="50">
        <f t="shared" si="3"/>
        <v>8</v>
      </c>
      <c r="W50" s="96">
        <f>R50/R48</f>
        <v>0.44444444444444442</v>
      </c>
    </row>
    <row r="51" spans="2:23" x14ac:dyDescent="0.25">
      <c r="B51" s="95" t="s">
        <v>53</v>
      </c>
      <c r="C51" s="50">
        <v>9</v>
      </c>
      <c r="D51" s="50">
        <v>9</v>
      </c>
      <c r="E51" s="50">
        <v>4</v>
      </c>
      <c r="F51" s="50">
        <v>4</v>
      </c>
      <c r="G51" s="50">
        <v>6</v>
      </c>
      <c r="H51" s="50">
        <v>5</v>
      </c>
      <c r="I51" s="96">
        <f t="shared" si="4"/>
        <v>-0.16666666666666663</v>
      </c>
      <c r="J51" s="96">
        <f t="shared" si="5"/>
        <v>-0.44444444444444442</v>
      </c>
      <c r="K51" s="50">
        <f t="shared" si="6"/>
        <v>-1</v>
      </c>
      <c r="L51" s="50">
        <f t="shared" si="7"/>
        <v>-4</v>
      </c>
      <c r="M51" s="96">
        <f>H51/H48</f>
        <v>0.3125</v>
      </c>
      <c r="N51" s="50">
        <v>0</v>
      </c>
      <c r="O51" s="50">
        <v>3</v>
      </c>
      <c r="P51" s="50">
        <v>6</v>
      </c>
      <c r="Q51" s="50">
        <v>5</v>
      </c>
      <c r="R51" s="50">
        <v>7</v>
      </c>
      <c r="S51" s="96">
        <f t="shared" si="0"/>
        <v>0.39999999999999991</v>
      </c>
      <c r="T51" s="96" t="str">
        <f t="shared" si="1"/>
        <v>-</v>
      </c>
      <c r="U51" s="50">
        <f t="shared" si="2"/>
        <v>2</v>
      </c>
      <c r="V51" s="50">
        <f t="shared" si="3"/>
        <v>7</v>
      </c>
      <c r="W51" s="96">
        <f>R51/R48</f>
        <v>0.3888888888888889</v>
      </c>
    </row>
    <row r="52" spans="2:23" x14ac:dyDescent="0.25">
      <c r="B52" s="92" t="s">
        <v>54</v>
      </c>
      <c r="C52" s="93">
        <v>5</v>
      </c>
      <c r="D52" s="93">
        <v>5</v>
      </c>
      <c r="E52" s="93">
        <v>2</v>
      </c>
      <c r="F52" s="93">
        <v>2</v>
      </c>
      <c r="G52" s="93">
        <v>3</v>
      </c>
      <c r="H52" s="93">
        <v>4</v>
      </c>
      <c r="I52" s="94">
        <f t="shared" si="4"/>
        <v>0.33333333333333326</v>
      </c>
      <c r="J52" s="94">
        <f t="shared" si="5"/>
        <v>-0.19999999999999996</v>
      </c>
      <c r="K52" s="93">
        <f t="shared" si="6"/>
        <v>1</v>
      </c>
      <c r="L52" s="93">
        <f t="shared" si="7"/>
        <v>-1</v>
      </c>
      <c r="M52" s="94">
        <f>H52/H48</f>
        <v>0.25</v>
      </c>
      <c r="N52" s="93">
        <v>0</v>
      </c>
      <c r="O52" s="93">
        <v>2</v>
      </c>
      <c r="P52" s="93">
        <v>3</v>
      </c>
      <c r="Q52" s="93">
        <v>4</v>
      </c>
      <c r="R52" s="93">
        <v>4</v>
      </c>
      <c r="S52" s="94">
        <f t="shared" si="0"/>
        <v>0</v>
      </c>
      <c r="T52" s="94" t="str">
        <f t="shared" si="1"/>
        <v>-</v>
      </c>
      <c r="U52" s="93">
        <f t="shared" si="2"/>
        <v>0</v>
      </c>
      <c r="V52" s="93">
        <f t="shared" si="3"/>
        <v>4</v>
      </c>
      <c r="W52" s="94">
        <f>R52/R48</f>
        <v>0.22222222222222221</v>
      </c>
    </row>
    <row r="53" spans="2:23" ht="4.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x14ac:dyDescent="0.25">
      <c r="B54" s="103" t="s">
        <v>30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26A42-57B9-4ADD-9201-8423D5D8DAE1}">
  <sheetPr>
    <tabColor rgb="FF336600"/>
  </sheetPr>
  <dimension ref="B3:B26"/>
  <sheetViews>
    <sheetView showGridLines="0" workbookViewId="0"/>
  </sheetViews>
  <sheetFormatPr baseColWidth="10" defaultRowHeight="15" x14ac:dyDescent="0.25"/>
  <sheetData>
    <row r="3" customFormat="1" ht="15" customHeight="1" x14ac:dyDescent="0.25"/>
    <row r="4" customFormat="1" ht="15" customHeight="1" x14ac:dyDescent="0.25"/>
    <row r="5" customFormat="1" ht="15" customHeight="1" x14ac:dyDescent="0.25"/>
    <row r="6" customFormat="1" ht="15" customHeight="1" x14ac:dyDescent="0.25"/>
    <row r="7" customFormat="1" ht="15" customHeight="1" x14ac:dyDescent="0.25"/>
    <row r="8" customFormat="1" ht="15" customHeight="1" x14ac:dyDescent="0.25"/>
    <row r="9" customFormat="1" ht="15" customHeight="1" x14ac:dyDescent="0.25"/>
    <row r="10" customFormat="1" ht="15" customHeight="1" x14ac:dyDescent="0.25"/>
    <row r="11" customFormat="1" ht="15" customHeight="1" x14ac:dyDescent="0.25"/>
    <row r="12" customFormat="1" ht="15" customHeight="1" x14ac:dyDescent="0.25"/>
    <row r="13" customFormat="1" ht="15" customHeight="1" x14ac:dyDescent="0.25"/>
    <row r="14" customFormat="1" ht="15" customHeight="1" x14ac:dyDescent="0.25"/>
    <row r="15" customFormat="1" ht="15" customHeight="1" x14ac:dyDescent="0.25"/>
    <row r="16" customFormat="1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30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750CF-32A8-4556-B24D-B31392FC6CE3}">
  <sheetPr>
    <tabColor rgb="FF92D050"/>
  </sheetPr>
  <dimension ref="A1:P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183</v>
      </c>
      <c r="F1" s="1" t="s">
        <v>184</v>
      </c>
      <c r="G1" s="1" t="s">
        <v>325</v>
      </c>
      <c r="H1" s="308">
        <f>G7+I7+K7+M7</f>
        <v>149314</v>
      </c>
      <c r="I1" s="1"/>
      <c r="J1" s="1"/>
      <c r="K1" s="1"/>
      <c r="P1" s="1" t="s">
        <v>326</v>
      </c>
    </row>
    <row r="2" spans="2:16" x14ac:dyDescent="0.25">
      <c r="I2" s="309"/>
      <c r="J2" s="309"/>
    </row>
    <row r="3" spans="2:16" s="4" customFormat="1" ht="56.25" customHeight="1" thickBot="1" x14ac:dyDescent="0.3">
      <c r="B3" s="332" t="s">
        <v>327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</row>
    <row r="4" spans="2:16" s="4" customFormat="1" ht="6" customHeight="1" x14ac:dyDescent="0.25"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</row>
    <row r="5" spans="2:16" s="4" customFormat="1" x14ac:dyDescent="0.25">
      <c r="B5" s="334" t="s">
        <v>328</v>
      </c>
      <c r="C5" s="335" t="s">
        <v>0</v>
      </c>
      <c r="D5" s="336"/>
      <c r="E5" s="335" t="s">
        <v>183</v>
      </c>
      <c r="F5" s="336"/>
      <c r="G5" s="335" t="s">
        <v>184</v>
      </c>
      <c r="H5" s="336"/>
      <c r="I5" s="335" t="s">
        <v>329</v>
      </c>
      <c r="J5" s="336"/>
      <c r="K5" s="335" t="s">
        <v>330</v>
      </c>
      <c r="L5" s="336"/>
      <c r="M5" s="335" t="s">
        <v>331</v>
      </c>
      <c r="N5" s="336"/>
    </row>
    <row r="6" spans="2:16" s="4" customFormat="1" ht="27" x14ac:dyDescent="0.25">
      <c r="B6" s="334"/>
      <c r="C6" s="337" t="s">
        <v>332</v>
      </c>
      <c r="D6" s="338" t="s">
        <v>333</v>
      </c>
      <c r="E6" s="337" t="str">
        <f>C6</f>
        <v>Plazas</v>
      </c>
      <c r="F6" s="338" t="s">
        <v>333</v>
      </c>
      <c r="G6" s="337" t="str">
        <f>E6</f>
        <v>Plazas</v>
      </c>
      <c r="H6" s="338" t="s">
        <v>333</v>
      </c>
      <c r="I6" s="337" t="s">
        <v>332</v>
      </c>
      <c r="J6" s="338" t="s">
        <v>333</v>
      </c>
      <c r="K6" s="337" t="str">
        <f>G6</f>
        <v>Plazas</v>
      </c>
      <c r="L6" s="338" t="s">
        <v>333</v>
      </c>
      <c r="M6" s="337" t="str">
        <f>K6</f>
        <v>Plazas</v>
      </c>
      <c r="N6" s="338" t="s">
        <v>333</v>
      </c>
    </row>
    <row r="7" spans="2:16" s="313" customFormat="1" ht="15.75" x14ac:dyDescent="0.25">
      <c r="B7" s="310" t="s">
        <v>334</v>
      </c>
      <c r="C7" s="311">
        <v>236059</v>
      </c>
      <c r="D7" s="312">
        <v>1</v>
      </c>
      <c r="E7" s="311">
        <v>86745</v>
      </c>
      <c r="F7" s="312">
        <v>1</v>
      </c>
      <c r="G7" s="311">
        <v>45197</v>
      </c>
      <c r="H7" s="312">
        <v>1</v>
      </c>
      <c r="I7" s="311">
        <v>102512</v>
      </c>
      <c r="J7" s="312">
        <v>1</v>
      </c>
      <c r="K7" s="311">
        <v>543</v>
      </c>
      <c r="L7" s="312">
        <v>1</v>
      </c>
      <c r="M7" s="311">
        <v>1062</v>
      </c>
      <c r="N7" s="312">
        <v>1</v>
      </c>
    </row>
    <row r="8" spans="2:16" s="4" customFormat="1" x14ac:dyDescent="0.25">
      <c r="B8" s="314" t="s">
        <v>36</v>
      </c>
      <c r="C8" s="315">
        <v>66119</v>
      </c>
      <c r="D8" s="316">
        <v>0.28009523042968071</v>
      </c>
      <c r="E8" s="317">
        <v>35103</v>
      </c>
      <c r="F8" s="316">
        <v>0.40466885699463945</v>
      </c>
      <c r="G8" s="317">
        <v>11767</v>
      </c>
      <c r="H8" s="316">
        <v>0.26034913821713829</v>
      </c>
      <c r="I8" s="317">
        <v>19213</v>
      </c>
      <c r="J8" s="316">
        <v>0.18742196035586078</v>
      </c>
      <c r="K8" s="317">
        <v>22</v>
      </c>
      <c r="L8" s="316">
        <v>4.0515653775322284E-2</v>
      </c>
      <c r="M8" s="317">
        <v>14</v>
      </c>
      <c r="N8" s="316">
        <v>1.3182674199623353E-2</v>
      </c>
    </row>
    <row r="9" spans="2:16" s="4" customFormat="1" x14ac:dyDescent="0.25">
      <c r="B9" s="314" t="s">
        <v>335</v>
      </c>
      <c r="C9" s="315">
        <v>317</v>
      </c>
      <c r="D9" s="316">
        <v>1.3428846178285938E-3</v>
      </c>
      <c r="E9" s="317">
        <v>0</v>
      </c>
      <c r="F9" s="316">
        <v>0</v>
      </c>
      <c r="G9" s="317">
        <v>0</v>
      </c>
      <c r="H9" s="316">
        <v>0</v>
      </c>
      <c r="I9" s="317">
        <v>300</v>
      </c>
      <c r="J9" s="316">
        <v>2.9264866552208522E-3</v>
      </c>
      <c r="K9" s="317">
        <v>0</v>
      </c>
      <c r="L9" s="316">
        <v>0</v>
      </c>
      <c r="M9" s="317">
        <v>17</v>
      </c>
      <c r="N9" s="316">
        <v>1.60075329566855E-2</v>
      </c>
    </row>
    <row r="10" spans="2:16" s="4" customFormat="1" x14ac:dyDescent="0.25">
      <c r="B10" s="314" t="s">
        <v>336</v>
      </c>
      <c r="C10" s="315">
        <v>3045</v>
      </c>
      <c r="D10" s="316">
        <v>1.2899317543495482E-2</v>
      </c>
      <c r="E10" s="317">
        <v>18</v>
      </c>
      <c r="F10" s="316">
        <v>2.0750475531730936E-4</v>
      </c>
      <c r="G10" s="317">
        <v>24</v>
      </c>
      <c r="H10" s="316">
        <v>5.3100869526738503E-4</v>
      </c>
      <c r="I10" s="317">
        <v>2931</v>
      </c>
      <c r="J10" s="316">
        <v>2.8591774621507728E-2</v>
      </c>
      <c r="K10" s="317">
        <v>0</v>
      </c>
      <c r="L10" s="316">
        <v>0</v>
      </c>
      <c r="M10" s="317">
        <v>72</v>
      </c>
      <c r="N10" s="316">
        <v>6.7796610169491525E-2</v>
      </c>
    </row>
    <row r="11" spans="2:16" s="4" customFormat="1" x14ac:dyDescent="0.25">
      <c r="B11" s="314" t="s">
        <v>37</v>
      </c>
      <c r="C11" s="315">
        <v>57881</v>
      </c>
      <c r="D11" s="316">
        <v>0.24519717528245058</v>
      </c>
      <c r="E11" s="317">
        <v>16748</v>
      </c>
      <c r="F11" s="316">
        <v>0.19307164678079428</v>
      </c>
      <c r="G11" s="317">
        <v>20716</v>
      </c>
      <c r="H11" s="316">
        <v>0.45834900546496449</v>
      </c>
      <c r="I11" s="317">
        <v>20361</v>
      </c>
      <c r="J11" s="316">
        <v>0.19862064928983925</v>
      </c>
      <c r="K11" s="317">
        <v>12</v>
      </c>
      <c r="L11" s="316">
        <v>2.2099447513812154E-2</v>
      </c>
      <c r="M11" s="317">
        <v>44</v>
      </c>
      <c r="N11" s="316">
        <v>4.1431261770244823E-2</v>
      </c>
    </row>
    <row r="12" spans="2:16" s="4" customFormat="1" x14ac:dyDescent="0.25">
      <c r="B12" s="314" t="s">
        <v>337</v>
      </c>
      <c r="C12" s="315">
        <v>618</v>
      </c>
      <c r="D12" s="316">
        <v>2.617989570404009E-3</v>
      </c>
      <c r="E12" s="317">
        <v>234</v>
      </c>
      <c r="F12" s="316">
        <v>2.6975618191250215E-3</v>
      </c>
      <c r="G12" s="317">
        <v>0</v>
      </c>
      <c r="H12" s="316">
        <v>0</v>
      </c>
      <c r="I12" s="317">
        <v>340</v>
      </c>
      <c r="J12" s="316">
        <v>3.316684875916966E-3</v>
      </c>
      <c r="K12" s="317">
        <v>0</v>
      </c>
      <c r="L12" s="316">
        <v>0</v>
      </c>
      <c r="M12" s="317">
        <v>44</v>
      </c>
      <c r="N12" s="316">
        <v>4.1431261770244823E-2</v>
      </c>
    </row>
    <row r="13" spans="2:16" s="4" customFormat="1" x14ac:dyDescent="0.25">
      <c r="B13" s="314" t="s">
        <v>338</v>
      </c>
      <c r="C13" s="315">
        <v>2396</v>
      </c>
      <c r="D13" s="316">
        <v>1.015000487166344E-2</v>
      </c>
      <c r="E13" s="317">
        <v>986</v>
      </c>
      <c r="F13" s="316">
        <v>1.1366649374603724E-2</v>
      </c>
      <c r="G13" s="317">
        <v>35</v>
      </c>
      <c r="H13" s="316">
        <v>7.7438768059826977E-4</v>
      </c>
      <c r="I13" s="317">
        <v>1372</v>
      </c>
      <c r="J13" s="316">
        <v>1.3383798969876697E-2</v>
      </c>
      <c r="K13" s="317">
        <v>0</v>
      </c>
      <c r="L13" s="316">
        <v>0</v>
      </c>
      <c r="M13" s="317">
        <v>3</v>
      </c>
      <c r="N13" s="316">
        <v>2.8248587570621469E-3</v>
      </c>
    </row>
    <row r="14" spans="2:16" s="4" customFormat="1" x14ac:dyDescent="0.25">
      <c r="B14" s="314" t="s">
        <v>339</v>
      </c>
      <c r="C14" s="315">
        <v>386</v>
      </c>
      <c r="D14" s="316">
        <v>1.6351844242329249E-3</v>
      </c>
      <c r="E14" s="317">
        <v>0</v>
      </c>
      <c r="F14" s="316">
        <v>0</v>
      </c>
      <c r="G14" s="317">
        <v>4</v>
      </c>
      <c r="H14" s="316">
        <v>8.8501449211230834E-5</v>
      </c>
      <c r="I14" s="317">
        <v>335</v>
      </c>
      <c r="J14" s="316">
        <v>3.2679100983299516E-3</v>
      </c>
      <c r="K14" s="317">
        <v>0</v>
      </c>
      <c r="L14" s="316">
        <v>0</v>
      </c>
      <c r="M14" s="317">
        <v>47</v>
      </c>
      <c r="N14" s="316">
        <v>4.4256120527306965E-2</v>
      </c>
    </row>
    <row r="15" spans="2:16" s="4" customFormat="1" x14ac:dyDescent="0.25">
      <c r="B15" s="314" t="s">
        <v>340</v>
      </c>
      <c r="C15" s="315">
        <v>1028</v>
      </c>
      <c r="D15" s="316">
        <v>4.3548434925167016E-3</v>
      </c>
      <c r="E15" s="317">
        <v>76</v>
      </c>
      <c r="F15" s="316">
        <v>8.7613118911752843E-4</v>
      </c>
      <c r="G15" s="317">
        <v>30</v>
      </c>
      <c r="H15" s="316">
        <v>6.6376086908423123E-4</v>
      </c>
      <c r="I15" s="317">
        <v>807</v>
      </c>
      <c r="J15" s="316">
        <v>7.8722491025440926E-3</v>
      </c>
      <c r="K15" s="317">
        <v>78</v>
      </c>
      <c r="L15" s="316">
        <v>0.143646408839779</v>
      </c>
      <c r="M15" s="317">
        <v>37</v>
      </c>
      <c r="N15" s="316">
        <v>3.4839924670433148E-2</v>
      </c>
    </row>
    <row r="16" spans="2:16" s="4" customFormat="1" x14ac:dyDescent="0.25">
      <c r="B16" s="314" t="s">
        <v>38</v>
      </c>
      <c r="C16" s="315">
        <v>9381</v>
      </c>
      <c r="D16" s="316">
        <v>3.9740064983754063E-2</v>
      </c>
      <c r="E16" s="317">
        <v>930</v>
      </c>
      <c r="F16" s="316">
        <v>1.072107902472765E-2</v>
      </c>
      <c r="G16" s="317">
        <v>460</v>
      </c>
      <c r="H16" s="316">
        <v>1.0177666659291545E-2</v>
      </c>
      <c r="I16" s="317">
        <v>7882</v>
      </c>
      <c r="J16" s="316">
        <v>7.6888559388169186E-2</v>
      </c>
      <c r="K16" s="317">
        <v>42</v>
      </c>
      <c r="L16" s="316">
        <v>7.7348066298342538E-2</v>
      </c>
      <c r="M16" s="317">
        <v>67</v>
      </c>
      <c r="N16" s="316">
        <v>6.308851224105462E-2</v>
      </c>
    </row>
    <row r="17" spans="2:14" s="4" customFormat="1" x14ac:dyDescent="0.25">
      <c r="B17" s="314" t="s">
        <v>341</v>
      </c>
      <c r="C17" s="315">
        <v>372</v>
      </c>
      <c r="D17" s="316">
        <v>1.5758772171363938E-3</v>
      </c>
      <c r="E17" s="317">
        <v>0</v>
      </c>
      <c r="F17" s="316">
        <v>0</v>
      </c>
      <c r="G17" s="317">
        <v>0</v>
      </c>
      <c r="H17" s="316">
        <v>0</v>
      </c>
      <c r="I17" s="317">
        <v>368</v>
      </c>
      <c r="J17" s="316">
        <v>3.5898236304042455E-3</v>
      </c>
      <c r="K17" s="317">
        <v>0</v>
      </c>
      <c r="L17" s="316">
        <v>0</v>
      </c>
      <c r="M17" s="317">
        <v>4</v>
      </c>
      <c r="N17" s="316">
        <v>3.766478342749529E-3</v>
      </c>
    </row>
    <row r="18" spans="2:14" s="4" customFormat="1" x14ac:dyDescent="0.25">
      <c r="B18" s="314" t="s">
        <v>39</v>
      </c>
      <c r="C18" s="315">
        <v>6663</v>
      </c>
      <c r="D18" s="316">
        <v>2.8225994348870409E-2</v>
      </c>
      <c r="E18" s="317">
        <v>2891</v>
      </c>
      <c r="F18" s="316">
        <v>3.3327569312352298E-2</v>
      </c>
      <c r="G18" s="317">
        <v>700</v>
      </c>
      <c r="H18" s="316">
        <v>1.5487753611965397E-2</v>
      </c>
      <c r="I18" s="317">
        <v>2990</v>
      </c>
      <c r="J18" s="316">
        <v>2.9167316997034492E-2</v>
      </c>
      <c r="K18" s="317">
        <v>15</v>
      </c>
      <c r="L18" s="316">
        <v>2.7624309392265192E-2</v>
      </c>
      <c r="M18" s="317">
        <v>67</v>
      </c>
      <c r="N18" s="316">
        <v>6.308851224105462E-2</v>
      </c>
    </row>
    <row r="19" spans="2:14" s="4" customFormat="1" x14ac:dyDescent="0.25">
      <c r="B19" s="314" t="s">
        <v>342</v>
      </c>
      <c r="C19" s="315">
        <v>1851</v>
      </c>
      <c r="D19" s="316">
        <v>7.8412600239770574E-3</v>
      </c>
      <c r="E19" s="317">
        <v>8</v>
      </c>
      <c r="F19" s="316">
        <v>9.2224335696581932E-5</v>
      </c>
      <c r="G19" s="317">
        <v>0</v>
      </c>
      <c r="H19" s="316">
        <v>0</v>
      </c>
      <c r="I19" s="317">
        <v>1747</v>
      </c>
      <c r="J19" s="316">
        <v>1.7041907288902761E-2</v>
      </c>
      <c r="K19" s="317">
        <v>81</v>
      </c>
      <c r="L19" s="316">
        <v>0.14917127071823205</v>
      </c>
      <c r="M19" s="317">
        <v>15</v>
      </c>
      <c r="N19" s="316">
        <v>1.4124293785310734E-2</v>
      </c>
    </row>
    <row r="20" spans="2:14" s="4" customFormat="1" x14ac:dyDescent="0.25">
      <c r="B20" s="314" t="s">
        <v>343</v>
      </c>
      <c r="C20" s="315">
        <v>3206</v>
      </c>
      <c r="D20" s="316">
        <v>1.3581350425105589E-2</v>
      </c>
      <c r="E20" s="317">
        <v>36</v>
      </c>
      <c r="F20" s="316">
        <v>4.1500951063461872E-4</v>
      </c>
      <c r="G20" s="317">
        <v>19</v>
      </c>
      <c r="H20" s="316">
        <v>4.2038188375334644E-4</v>
      </c>
      <c r="I20" s="317">
        <v>3037</v>
      </c>
      <c r="J20" s="316">
        <v>2.9625799906352428E-2</v>
      </c>
      <c r="K20" s="317">
        <v>0</v>
      </c>
      <c r="L20" s="316">
        <v>0</v>
      </c>
      <c r="M20" s="317">
        <v>114</v>
      </c>
      <c r="N20" s="316">
        <v>0.10734463276836158</v>
      </c>
    </row>
    <row r="21" spans="2:14" s="4" customFormat="1" x14ac:dyDescent="0.25">
      <c r="B21" s="314" t="s">
        <v>344</v>
      </c>
      <c r="C21" s="315">
        <v>5711</v>
      </c>
      <c r="D21" s="316">
        <v>2.4193104266306303E-2</v>
      </c>
      <c r="E21" s="317">
        <v>1144</v>
      </c>
      <c r="F21" s="316">
        <v>1.3188080004611217E-2</v>
      </c>
      <c r="G21" s="317">
        <v>241</v>
      </c>
      <c r="H21" s="316">
        <v>5.3322123149766578E-3</v>
      </c>
      <c r="I21" s="317">
        <v>4222</v>
      </c>
      <c r="J21" s="316">
        <v>4.118542219447479E-2</v>
      </c>
      <c r="K21" s="317">
        <v>22</v>
      </c>
      <c r="L21" s="316">
        <v>4.0515653775322284E-2</v>
      </c>
      <c r="M21" s="317">
        <v>82</v>
      </c>
      <c r="N21" s="316">
        <v>7.7212806026365349E-2</v>
      </c>
    </row>
    <row r="22" spans="2:14" s="4" customFormat="1" x14ac:dyDescent="0.25">
      <c r="B22" s="314" t="s">
        <v>345</v>
      </c>
      <c r="C22" s="315">
        <v>878</v>
      </c>
      <c r="D22" s="316">
        <v>3.7194091307681553E-3</v>
      </c>
      <c r="E22" s="317">
        <v>0</v>
      </c>
      <c r="F22" s="316">
        <v>0</v>
      </c>
      <c r="G22" s="317">
        <v>0</v>
      </c>
      <c r="H22" s="316">
        <v>0</v>
      </c>
      <c r="I22" s="317">
        <v>852</v>
      </c>
      <c r="J22" s="316">
        <v>8.3112221008272199E-3</v>
      </c>
      <c r="K22" s="317">
        <v>0</v>
      </c>
      <c r="L22" s="316">
        <v>0</v>
      </c>
      <c r="M22" s="317">
        <v>26</v>
      </c>
      <c r="N22" s="316">
        <v>2.4482109227871938E-2</v>
      </c>
    </row>
    <row r="23" spans="2:14" s="4" customFormat="1" x14ac:dyDescent="0.25">
      <c r="B23" s="314" t="s">
        <v>346</v>
      </c>
      <c r="C23" s="315">
        <v>1847</v>
      </c>
      <c r="D23" s="316">
        <v>7.8243151076637617E-3</v>
      </c>
      <c r="E23" s="317">
        <v>111</v>
      </c>
      <c r="F23" s="316">
        <v>1.2796126577900744E-3</v>
      </c>
      <c r="G23" s="317">
        <v>48</v>
      </c>
      <c r="H23" s="316">
        <v>1.0620173905347701E-3</v>
      </c>
      <c r="I23" s="317">
        <v>1594</v>
      </c>
      <c r="J23" s="316">
        <v>1.5549399094740127E-2</v>
      </c>
      <c r="K23" s="317">
        <v>28</v>
      </c>
      <c r="L23" s="316">
        <v>5.1565377532228361E-2</v>
      </c>
      <c r="M23" s="317">
        <v>66</v>
      </c>
      <c r="N23" s="316">
        <v>6.2146892655367235E-2</v>
      </c>
    </row>
    <row r="24" spans="2:14" s="4" customFormat="1" x14ac:dyDescent="0.25">
      <c r="B24" s="314" t="s">
        <v>40</v>
      </c>
      <c r="C24" s="315">
        <v>26228</v>
      </c>
      <c r="D24" s="316">
        <v>0.11110781626627242</v>
      </c>
      <c r="E24" s="317">
        <v>15945</v>
      </c>
      <c r="F24" s="316">
        <v>0.18381462908524987</v>
      </c>
      <c r="G24" s="317">
        <v>4419</v>
      </c>
      <c r="H24" s="316">
        <v>9.7771976016107265E-2</v>
      </c>
      <c r="I24" s="317">
        <v>5864</v>
      </c>
      <c r="J24" s="316">
        <v>5.7203059154050259E-2</v>
      </c>
      <c r="K24" s="317">
        <v>0</v>
      </c>
      <c r="L24" s="316">
        <v>0</v>
      </c>
      <c r="M24" s="317">
        <v>0</v>
      </c>
      <c r="N24" s="316">
        <v>0</v>
      </c>
    </row>
    <row r="25" spans="2:14" s="4" customFormat="1" x14ac:dyDescent="0.25">
      <c r="B25" s="314" t="s">
        <v>347</v>
      </c>
      <c r="C25" s="315">
        <v>2988</v>
      </c>
      <c r="D25" s="316">
        <v>1.2657852486031034E-2</v>
      </c>
      <c r="E25" s="317">
        <v>1355</v>
      </c>
      <c r="F25" s="316">
        <v>1.5620496858608566E-2</v>
      </c>
      <c r="G25" s="317">
        <v>355</v>
      </c>
      <c r="H25" s="316">
        <v>7.8545036174967366E-3</v>
      </c>
      <c r="I25" s="317">
        <v>1033</v>
      </c>
      <c r="J25" s="316">
        <v>1.0076869049477135E-2</v>
      </c>
      <c r="K25" s="317">
        <v>90</v>
      </c>
      <c r="L25" s="316">
        <v>0.16574585635359115</v>
      </c>
      <c r="M25" s="317">
        <v>155</v>
      </c>
      <c r="N25" s="316">
        <v>0.14595103578154425</v>
      </c>
    </row>
    <row r="26" spans="2:14" s="4" customFormat="1" x14ac:dyDescent="0.25">
      <c r="B26" s="314" t="s">
        <v>348</v>
      </c>
      <c r="C26" s="315">
        <v>1984</v>
      </c>
      <c r="D26" s="316">
        <v>8.4046784913941013E-3</v>
      </c>
      <c r="E26" s="317">
        <v>21</v>
      </c>
      <c r="F26" s="316">
        <v>2.4208888120352758E-4</v>
      </c>
      <c r="G26" s="317">
        <v>7</v>
      </c>
      <c r="H26" s="316">
        <v>1.5487753611965395E-4</v>
      </c>
      <c r="I26" s="317">
        <v>1907</v>
      </c>
      <c r="J26" s="316">
        <v>1.8602700171687216E-2</v>
      </c>
      <c r="K26" s="317">
        <v>20</v>
      </c>
      <c r="L26" s="316">
        <v>3.6832412523020261E-2</v>
      </c>
      <c r="M26" s="317">
        <v>29</v>
      </c>
      <c r="N26" s="316">
        <v>2.7306967984934087E-2</v>
      </c>
    </row>
    <row r="27" spans="2:14" s="4" customFormat="1" x14ac:dyDescent="0.25">
      <c r="B27" s="314" t="s">
        <v>349</v>
      </c>
      <c r="C27" s="315">
        <v>257</v>
      </c>
      <c r="D27" s="316">
        <v>1.0887108731291754E-3</v>
      </c>
      <c r="E27" s="317">
        <v>0</v>
      </c>
      <c r="F27" s="316">
        <v>0</v>
      </c>
      <c r="G27" s="317">
        <v>11</v>
      </c>
      <c r="H27" s="316">
        <v>2.433789853308848E-4</v>
      </c>
      <c r="I27" s="317">
        <v>217</v>
      </c>
      <c r="J27" s="316">
        <v>2.1168253472764165E-3</v>
      </c>
      <c r="K27" s="317">
        <v>16</v>
      </c>
      <c r="L27" s="316">
        <v>2.9465930018416207E-2</v>
      </c>
      <c r="M27" s="317">
        <v>13</v>
      </c>
      <c r="N27" s="316">
        <v>1.2241054613935969E-2</v>
      </c>
    </row>
    <row r="28" spans="2:14" s="4" customFormat="1" x14ac:dyDescent="0.25">
      <c r="B28" s="314" t="s">
        <v>42</v>
      </c>
      <c r="C28" s="315">
        <v>11450</v>
      </c>
      <c r="D28" s="316">
        <v>4.8504822946805672E-2</v>
      </c>
      <c r="E28" s="317">
        <v>3368</v>
      </c>
      <c r="F28" s="316">
        <v>3.8826445328260996E-2</v>
      </c>
      <c r="G28" s="317">
        <v>2978</v>
      </c>
      <c r="H28" s="316">
        <v>6.5889328937761352E-2</v>
      </c>
      <c r="I28" s="317">
        <v>5044</v>
      </c>
      <c r="J28" s="316">
        <v>4.920399562977993E-2</v>
      </c>
      <c r="K28" s="317">
        <v>32</v>
      </c>
      <c r="L28" s="316">
        <v>5.8931860036832415E-2</v>
      </c>
      <c r="M28" s="317">
        <v>28</v>
      </c>
      <c r="N28" s="316">
        <v>2.6365348399246705E-2</v>
      </c>
    </row>
    <row r="29" spans="2:14" s="4" customFormat="1" x14ac:dyDescent="0.25">
      <c r="B29" s="314" t="s">
        <v>350</v>
      </c>
      <c r="C29" s="315">
        <v>11531</v>
      </c>
      <c r="D29" s="316">
        <v>4.8847957502149889E-2</v>
      </c>
      <c r="E29" s="317">
        <v>3059</v>
      </c>
      <c r="F29" s="316">
        <v>3.5264280361980517E-2</v>
      </c>
      <c r="G29" s="317">
        <v>50</v>
      </c>
      <c r="H29" s="316">
        <v>1.1062681151403854E-3</v>
      </c>
      <c r="I29" s="317">
        <v>8407</v>
      </c>
      <c r="J29" s="316">
        <v>8.2009911034805677E-2</v>
      </c>
      <c r="K29" s="317">
        <v>0</v>
      </c>
      <c r="L29" s="316">
        <v>0</v>
      </c>
      <c r="M29" s="317">
        <v>15</v>
      </c>
      <c r="N29" s="316">
        <v>1.4124293785310734E-2</v>
      </c>
    </row>
    <row r="30" spans="2:14" s="4" customFormat="1" x14ac:dyDescent="0.25">
      <c r="B30" s="314" t="s">
        <v>351</v>
      </c>
      <c r="C30" s="315">
        <v>1658</v>
      </c>
      <c r="D30" s="316">
        <v>7.0236678118605943E-3</v>
      </c>
      <c r="E30" s="317">
        <v>0</v>
      </c>
      <c r="F30" s="316">
        <v>0</v>
      </c>
      <c r="G30" s="317">
        <v>0</v>
      </c>
      <c r="H30" s="316">
        <v>0</v>
      </c>
      <c r="I30" s="317">
        <v>1658</v>
      </c>
      <c r="J30" s="316">
        <v>1.6173716247853909E-2</v>
      </c>
      <c r="K30" s="317">
        <v>0</v>
      </c>
      <c r="L30" s="316">
        <v>0</v>
      </c>
      <c r="M30" s="317">
        <v>0</v>
      </c>
      <c r="N30" s="316">
        <v>0</v>
      </c>
    </row>
    <row r="31" spans="2:14" s="4" customFormat="1" x14ac:dyDescent="0.25">
      <c r="B31" s="314" t="s">
        <v>44</v>
      </c>
      <c r="C31" s="315">
        <v>12441</v>
      </c>
      <c r="D31" s="316">
        <v>5.27029259634244E-2</v>
      </c>
      <c r="E31" s="317">
        <v>4459</v>
      </c>
      <c r="F31" s="316">
        <v>5.140353910888236E-2</v>
      </c>
      <c r="G31" s="317">
        <v>3010</v>
      </c>
      <c r="H31" s="316">
        <v>6.6597340531451207E-2</v>
      </c>
      <c r="I31" s="317">
        <v>4972</v>
      </c>
      <c r="J31" s="316">
        <v>4.8501638832526922E-2</v>
      </c>
      <c r="K31" s="317">
        <v>0</v>
      </c>
      <c r="L31" s="316">
        <v>0</v>
      </c>
      <c r="M31" s="317">
        <v>0</v>
      </c>
      <c r="N31" s="316">
        <v>0</v>
      </c>
    </row>
    <row r="32" spans="2:14" s="4" customFormat="1" x14ac:dyDescent="0.25">
      <c r="B32" s="314" t="s">
        <v>352</v>
      </c>
      <c r="C32" s="315">
        <v>669</v>
      </c>
      <c r="D32" s="316">
        <v>2.8340372533985146E-3</v>
      </c>
      <c r="E32" s="317">
        <v>14</v>
      </c>
      <c r="F32" s="316">
        <v>1.6139258746901839E-4</v>
      </c>
      <c r="G32" s="317">
        <v>0</v>
      </c>
      <c r="H32" s="316">
        <v>0</v>
      </c>
      <c r="I32" s="317">
        <v>651</v>
      </c>
      <c r="J32" s="316">
        <v>6.3504760418292491E-3</v>
      </c>
      <c r="K32" s="317">
        <v>0</v>
      </c>
      <c r="L32" s="316">
        <v>0</v>
      </c>
      <c r="M32" s="317">
        <v>4</v>
      </c>
      <c r="N32" s="316">
        <v>3.766478342749529E-3</v>
      </c>
    </row>
    <row r="33" spans="1:16" s="4" customFormat="1" x14ac:dyDescent="0.25">
      <c r="B33" s="314" t="s">
        <v>353</v>
      </c>
      <c r="C33" s="315">
        <v>648</v>
      </c>
      <c r="D33" s="316">
        <v>2.7450764427537182E-3</v>
      </c>
      <c r="E33" s="317">
        <v>98</v>
      </c>
      <c r="F33" s="316">
        <v>1.1297481122831286E-3</v>
      </c>
      <c r="G33" s="317">
        <v>14</v>
      </c>
      <c r="H33" s="316">
        <v>3.097550722393079E-4</v>
      </c>
      <c r="I33" s="317">
        <v>491</v>
      </c>
      <c r="J33" s="316">
        <v>4.789683159044795E-3</v>
      </c>
      <c r="K33" s="317">
        <v>24</v>
      </c>
      <c r="L33" s="316">
        <v>4.4198895027624308E-2</v>
      </c>
      <c r="M33" s="317">
        <v>21</v>
      </c>
      <c r="N33" s="316">
        <v>1.977401129943503E-2</v>
      </c>
    </row>
    <row r="34" spans="1:16" s="4" customFormat="1" x14ac:dyDescent="0.25">
      <c r="B34" s="314" t="s">
        <v>354</v>
      </c>
      <c r="C34" s="315">
        <v>2011</v>
      </c>
      <c r="D34" s="316">
        <v>8.5190566765088391E-3</v>
      </c>
      <c r="E34" s="317">
        <v>12</v>
      </c>
      <c r="F34" s="316">
        <v>1.383365035448729E-4</v>
      </c>
      <c r="G34" s="317">
        <v>272</v>
      </c>
      <c r="H34" s="316">
        <v>6.0180985463636968E-3</v>
      </c>
      <c r="I34" s="317">
        <v>1692</v>
      </c>
      <c r="J34" s="316">
        <v>1.6505384735445605E-2</v>
      </c>
      <c r="K34" s="317">
        <v>0</v>
      </c>
      <c r="L34" s="316">
        <v>0</v>
      </c>
      <c r="M34" s="317">
        <v>35</v>
      </c>
      <c r="N34" s="316">
        <v>3.2956685499058377E-2</v>
      </c>
    </row>
    <row r="35" spans="1:16" s="4" customFormat="1" x14ac:dyDescent="0.25">
      <c r="B35" s="314" t="s">
        <v>355</v>
      </c>
      <c r="C35" s="315">
        <v>279</v>
      </c>
      <c r="D35" s="316">
        <v>1.1819079128522953E-3</v>
      </c>
      <c r="E35" s="317">
        <v>0</v>
      </c>
      <c r="F35" s="316">
        <v>0</v>
      </c>
      <c r="G35" s="317">
        <v>14</v>
      </c>
      <c r="H35" s="316">
        <v>3.097550722393079E-4</v>
      </c>
      <c r="I35" s="317">
        <v>232</v>
      </c>
      <c r="J35" s="316">
        <v>2.263149680037459E-3</v>
      </c>
      <c r="K35" s="317">
        <v>21</v>
      </c>
      <c r="L35" s="316">
        <v>3.8674033149171269E-2</v>
      </c>
      <c r="M35" s="317">
        <v>12</v>
      </c>
      <c r="N35" s="316">
        <v>1.1299435028248588E-2</v>
      </c>
    </row>
    <row r="36" spans="1:16" s="4" customFormat="1" x14ac:dyDescent="0.25">
      <c r="B36" s="314" t="s">
        <v>356</v>
      </c>
      <c r="C36" s="315">
        <v>371</v>
      </c>
      <c r="D36" s="316">
        <v>1.5716409880580703E-3</v>
      </c>
      <c r="E36" s="317">
        <v>10</v>
      </c>
      <c r="F36" s="316">
        <v>1.1528041962072741E-4</v>
      </c>
      <c r="G36" s="317">
        <v>17</v>
      </c>
      <c r="H36" s="316">
        <v>3.7613115914773105E-4</v>
      </c>
      <c r="I36" s="317">
        <v>331</v>
      </c>
      <c r="J36" s="316">
        <v>3.2288902762603404E-3</v>
      </c>
      <c r="K36" s="317">
        <v>0</v>
      </c>
      <c r="L36" s="316">
        <v>0</v>
      </c>
      <c r="M36" s="317">
        <v>13</v>
      </c>
      <c r="N36" s="316">
        <v>1.2241054613935969E-2</v>
      </c>
      <c r="P36" s="27"/>
    </row>
    <row r="37" spans="1:16" s="4" customFormat="1" x14ac:dyDescent="0.25">
      <c r="B37" s="314" t="s">
        <v>357</v>
      </c>
      <c r="C37" s="315">
        <v>331</v>
      </c>
      <c r="D37" s="316">
        <v>1.4021918249251246E-3</v>
      </c>
      <c r="E37" s="317">
        <v>0</v>
      </c>
      <c r="F37" s="316">
        <v>0</v>
      </c>
      <c r="G37" s="317">
        <v>0</v>
      </c>
      <c r="H37" s="316">
        <v>0</v>
      </c>
      <c r="I37" s="317">
        <v>319</v>
      </c>
      <c r="J37" s="316">
        <v>3.1118308100515062E-3</v>
      </c>
      <c r="K37" s="317">
        <v>0</v>
      </c>
      <c r="L37" s="316">
        <v>0</v>
      </c>
      <c r="M37" s="317">
        <v>12</v>
      </c>
      <c r="N37" s="316">
        <v>1.1299435028248588E-2</v>
      </c>
    </row>
    <row r="38" spans="1:16" s="4" customFormat="1" x14ac:dyDescent="0.25">
      <c r="B38" s="314" t="s">
        <v>358</v>
      </c>
      <c r="C38" s="315">
        <v>618</v>
      </c>
      <c r="D38" s="316">
        <v>2.617989570404009E-3</v>
      </c>
      <c r="E38" s="317">
        <v>119</v>
      </c>
      <c r="F38" s="316">
        <v>1.3718369934866562E-3</v>
      </c>
      <c r="G38" s="317">
        <v>6</v>
      </c>
      <c r="H38" s="316">
        <v>1.3275217381684626E-4</v>
      </c>
      <c r="I38" s="317">
        <v>447</v>
      </c>
      <c r="J38" s="316">
        <v>4.3604651162790697E-3</v>
      </c>
      <c r="K38" s="317">
        <v>40</v>
      </c>
      <c r="L38" s="316">
        <v>7.3664825046040522E-2</v>
      </c>
      <c r="M38" s="317">
        <v>6</v>
      </c>
      <c r="N38" s="316">
        <v>5.6497175141242938E-3</v>
      </c>
    </row>
    <row r="39" spans="1:16" s="4" customFormat="1" x14ac:dyDescent="0.25">
      <c r="B39" s="314" t="s">
        <v>359</v>
      </c>
      <c r="C39" s="318"/>
      <c r="D39" s="319"/>
      <c r="E39" s="320"/>
      <c r="F39" s="319"/>
      <c r="G39" s="320"/>
      <c r="H39" s="319"/>
      <c r="I39" s="317">
        <v>892</v>
      </c>
      <c r="J39" s="319"/>
      <c r="K39" s="320"/>
      <c r="L39" s="319"/>
      <c r="M39" s="320"/>
      <c r="N39" s="319"/>
    </row>
    <row r="40" spans="1:16" s="4" customFormat="1" ht="6" customHeight="1" x14ac:dyDescent="0.25">
      <c r="A40" s="4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21"/>
    </row>
    <row r="41" spans="1:16" s="4" customFormat="1" ht="29.25" customHeight="1" x14ac:dyDescent="0.25">
      <c r="B41" s="327" t="s">
        <v>392</v>
      </c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</row>
    <row r="42" spans="1:16" s="4" customFormat="1" x14ac:dyDescent="0.25"/>
    <row r="43" spans="1:16" hidden="1" x14ac:dyDescent="0.25">
      <c r="B43" t="s">
        <v>360</v>
      </c>
      <c r="C43" s="118">
        <f>SUM(C8:C11,C13:C14,C16,C18,C19,C26,C28,C31,C38)</f>
        <v>174532</v>
      </c>
      <c r="D43" s="316">
        <f>C43/$C43</f>
        <v>1</v>
      </c>
      <c r="E43" s="118">
        <f>SUM(E8:E11,E13:E14,E16,E18,E19,E26,E28,E31,E38)</f>
        <v>64651</v>
      </c>
      <c r="F43" s="316">
        <f>E43/$C43</f>
        <v>0.370424907753306</v>
      </c>
      <c r="G43" s="118">
        <f>SUM(G8:G11,G13:G14,G16,G18,G19,G26,G28,G31,G38)</f>
        <v>39707</v>
      </c>
      <c r="H43" s="316">
        <f>G43/$C43</f>
        <v>0.22750555772007425</v>
      </c>
      <c r="I43" s="118">
        <v>69501</v>
      </c>
      <c r="J43" s="316">
        <f>I43/$C43</f>
        <v>0.39821350812458461</v>
      </c>
      <c r="K43" s="118">
        <f>SUM(K8:K11,K13:K14,K16,K18,K19,K26,K28,K31,K38)</f>
        <v>264</v>
      </c>
      <c r="L43" s="316">
        <f>K43/$C43</f>
        <v>1.512616597529393E-3</v>
      </c>
      <c r="M43" s="118">
        <f>SUM(M8:M11,M13:M14,M16,M18,M19,M26,M28,M31,M38)</f>
        <v>409</v>
      </c>
      <c r="N43" s="316">
        <f>M43/$C43</f>
        <v>2.3434098045057639E-3</v>
      </c>
    </row>
    <row r="44" spans="1:16" hidden="1" x14ac:dyDescent="0.25">
      <c r="B44" t="s">
        <v>361</v>
      </c>
      <c r="C44" s="118">
        <f>SUM(C12,C15,C17,C20,C22,C23:C25,C27,C30,C32,C33,C35,C37)</f>
        <v>41007</v>
      </c>
      <c r="D44" s="316">
        <f>C44/$C44</f>
        <v>1</v>
      </c>
      <c r="E44" s="118">
        <f>SUM(E12,E15,E17,E20,E22,E23:E25,E27,E30,E32,E33,E35,E37)</f>
        <v>17869</v>
      </c>
      <c r="F44" s="316">
        <f>E44/$C44</f>
        <v>0.43575487111956496</v>
      </c>
      <c r="G44" s="118">
        <f>SUM(G12,G15,G17,G20,G22,G23:G25,G27,G30,G32,G33,G35,G37)</f>
        <v>4910</v>
      </c>
      <c r="H44" s="316">
        <f>G44/$C44</f>
        <v>0.11973565488818982</v>
      </c>
      <c r="I44" s="118">
        <v>17463</v>
      </c>
      <c r="J44" s="316">
        <f>I44/$C44</f>
        <v>0.42585412246689591</v>
      </c>
      <c r="K44" s="118">
        <f>SUM(K12,K15,K17,K20,K22,K23:K25,K27,K30,K32,K33,K35,K37)</f>
        <v>257</v>
      </c>
      <c r="L44" s="316">
        <f>K44/$C44</f>
        <v>6.2672226693003636E-3</v>
      </c>
      <c r="M44" s="118">
        <f>SUM(M12,M15,M17,M20,M22,M23:M25,M27,M30,M32,M33,M35,M37)</f>
        <v>508</v>
      </c>
      <c r="N44" s="316">
        <f>M44/$C44</f>
        <v>1.2388128856048968E-2</v>
      </c>
    </row>
    <row r="45" spans="1:16" hidden="1" x14ac:dyDescent="0.25">
      <c r="B45" t="s">
        <v>362</v>
      </c>
      <c r="C45" s="118">
        <f>SUM(C21,C34,C36)</f>
        <v>8093</v>
      </c>
      <c r="D45" s="316">
        <f>C45/$C45</f>
        <v>1</v>
      </c>
      <c r="E45" s="118">
        <f>SUM(E21,E34,E36)</f>
        <v>1166</v>
      </c>
      <c r="F45" s="316">
        <f>E45/$C45</f>
        <v>0.14407512665266278</v>
      </c>
      <c r="G45" s="118">
        <f>SUM(G21,G34,G36)</f>
        <v>530</v>
      </c>
      <c r="H45" s="316">
        <f>G45/$C45</f>
        <v>6.5488693933028544E-2</v>
      </c>
      <c r="I45" s="118">
        <v>6245</v>
      </c>
      <c r="J45" s="316">
        <f>I45/$C45</f>
        <v>0.77165451624860992</v>
      </c>
      <c r="K45" s="118">
        <f>SUM(K21,K34,K36)</f>
        <v>22</v>
      </c>
      <c r="L45" s="316">
        <f>K45/$C45</f>
        <v>2.7183986160879774E-3</v>
      </c>
      <c r="M45" s="118">
        <f>SUM(M21,M34,M36)</f>
        <v>130</v>
      </c>
      <c r="N45" s="316">
        <f>M45/$C45</f>
        <v>1.6063264549610774E-2</v>
      </c>
    </row>
    <row r="46" spans="1:16" hidden="1" x14ac:dyDescent="0.25">
      <c r="B46" t="s">
        <v>363</v>
      </c>
      <c r="C46" s="118">
        <f>C29</f>
        <v>11531</v>
      </c>
      <c r="D46" s="316">
        <f>C46/$C46</f>
        <v>1</v>
      </c>
      <c r="E46" s="118">
        <f>E29</f>
        <v>3059</v>
      </c>
      <c r="F46" s="316">
        <f>E46/$C46</f>
        <v>0.26528488422513224</v>
      </c>
      <c r="G46" s="118">
        <f>G29</f>
        <v>50</v>
      </c>
      <c r="H46" s="316">
        <f>G46/$C46</f>
        <v>4.3361373688318447E-3</v>
      </c>
      <c r="I46" s="118">
        <v>8407</v>
      </c>
      <c r="J46" s="316">
        <f>I46/$C46</f>
        <v>0.72907813719538639</v>
      </c>
      <c r="K46" s="118">
        <f>K29</f>
        <v>0</v>
      </c>
      <c r="L46" s="316">
        <f>K46/$C46</f>
        <v>0</v>
      </c>
      <c r="M46" s="118">
        <f>M29</f>
        <v>15</v>
      </c>
      <c r="N46" s="316">
        <f>M46/$C46</f>
        <v>1.3008412106495534E-3</v>
      </c>
    </row>
  </sheetData>
  <mergeCells count="10">
    <mergeCell ref="B41:N41"/>
    <mergeCell ref="I2:J2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DCE4-AA98-4169-91E1-6AF1898CC853}">
  <sheetPr>
    <tabColor rgb="FF92D050"/>
  </sheetPr>
  <dimension ref="A1:BS65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71" width="9.5703125" customWidth="1"/>
  </cols>
  <sheetData>
    <row r="1" spans="1:71" ht="30" customHeight="1" x14ac:dyDescent="0.25">
      <c r="F1" s="1" t="s">
        <v>183</v>
      </c>
      <c r="H1" s="1" t="s">
        <v>184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32" t="s">
        <v>364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</row>
    <row r="4" spans="1:71" s="4" customFormat="1" ht="6" customHeight="1" x14ac:dyDescent="0.25"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3"/>
      <c r="BC4" s="333"/>
      <c r="BD4" s="333"/>
      <c r="BE4" s="333"/>
      <c r="BF4" s="333"/>
      <c r="BG4" s="333"/>
      <c r="BH4" s="333"/>
      <c r="BI4" s="333"/>
      <c r="BJ4" s="333"/>
      <c r="BK4" s="333"/>
      <c r="BL4" s="333"/>
      <c r="BM4" s="333"/>
      <c r="BN4" s="333"/>
      <c r="BO4" s="333"/>
      <c r="BP4" s="333"/>
      <c r="BQ4" s="333"/>
      <c r="BR4" s="333"/>
      <c r="BS4" s="333"/>
    </row>
    <row r="5" spans="1:71" s="4" customFormat="1" x14ac:dyDescent="0.25">
      <c r="B5" s="340"/>
      <c r="C5" s="341"/>
      <c r="D5" s="341"/>
      <c r="E5" s="341"/>
      <c r="F5" s="342" t="s">
        <v>365</v>
      </c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4" t="s">
        <v>366</v>
      </c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6" t="s">
        <v>329</v>
      </c>
      <c r="BL5" s="347"/>
      <c r="BM5" s="347"/>
      <c r="BN5" s="348" t="s">
        <v>330</v>
      </c>
      <c r="BO5" s="349"/>
      <c r="BP5" s="350"/>
      <c r="BQ5" s="346" t="s">
        <v>331</v>
      </c>
      <c r="BR5" s="347"/>
      <c r="BS5" s="347"/>
    </row>
    <row r="6" spans="1:71" s="4" customFormat="1" x14ac:dyDescent="0.25">
      <c r="B6" s="334" t="s">
        <v>328</v>
      </c>
      <c r="C6" s="351" t="s">
        <v>0</v>
      </c>
      <c r="D6" s="352"/>
      <c r="E6" s="353"/>
      <c r="F6" s="335" t="s">
        <v>367</v>
      </c>
      <c r="G6" s="334"/>
      <c r="H6" s="336"/>
      <c r="I6" s="335" t="s">
        <v>173</v>
      </c>
      <c r="J6" s="334"/>
      <c r="K6" s="336"/>
      <c r="L6" s="335" t="s">
        <v>368</v>
      </c>
      <c r="M6" s="334"/>
      <c r="N6" s="336"/>
      <c r="O6" s="335" t="s">
        <v>172</v>
      </c>
      <c r="P6" s="334"/>
      <c r="Q6" s="336"/>
      <c r="R6" s="335" t="s">
        <v>170</v>
      </c>
      <c r="S6" s="334"/>
      <c r="T6" s="336"/>
      <c r="U6" s="335" t="s">
        <v>168</v>
      </c>
      <c r="V6" s="334"/>
      <c r="W6" s="336"/>
      <c r="X6" s="335" t="s">
        <v>369</v>
      </c>
      <c r="Y6" s="334"/>
      <c r="Z6" s="336"/>
      <c r="AA6" s="335" t="s">
        <v>370</v>
      </c>
      <c r="AB6" s="334"/>
      <c r="AC6" s="336"/>
      <c r="AD6" s="335" t="s">
        <v>371</v>
      </c>
      <c r="AE6" s="334"/>
      <c r="AF6" s="334"/>
      <c r="AG6" s="348" t="s">
        <v>372</v>
      </c>
      <c r="AH6" s="349"/>
      <c r="AI6" s="350"/>
      <c r="AJ6" s="348" t="s">
        <v>373</v>
      </c>
      <c r="AK6" s="349"/>
      <c r="AL6" s="350"/>
      <c r="AM6" s="348" t="s">
        <v>374</v>
      </c>
      <c r="AN6" s="349"/>
      <c r="AO6" s="350"/>
      <c r="AP6" s="348" t="s">
        <v>375</v>
      </c>
      <c r="AQ6" s="349"/>
      <c r="AR6" s="350"/>
      <c r="AS6" s="348" t="s">
        <v>376</v>
      </c>
      <c r="AT6" s="349"/>
      <c r="AU6" s="350"/>
      <c r="AV6" s="348" t="s">
        <v>172</v>
      </c>
      <c r="AW6" s="349"/>
      <c r="AX6" s="350"/>
      <c r="AY6" s="348" t="s">
        <v>170</v>
      </c>
      <c r="AZ6" s="349"/>
      <c r="BA6" s="350"/>
      <c r="BB6" s="348" t="s">
        <v>168</v>
      </c>
      <c r="BC6" s="349"/>
      <c r="BD6" s="350"/>
      <c r="BE6" s="348" t="s">
        <v>377</v>
      </c>
      <c r="BF6" s="349"/>
      <c r="BG6" s="350"/>
      <c r="BH6" s="348" t="s">
        <v>378</v>
      </c>
      <c r="BI6" s="349"/>
      <c r="BJ6" s="349"/>
      <c r="BK6" s="354"/>
      <c r="BL6" s="334"/>
      <c r="BM6" s="334"/>
      <c r="BN6" s="355"/>
      <c r="BO6" s="352"/>
      <c r="BP6" s="356"/>
      <c r="BQ6" s="354"/>
      <c r="BR6" s="334"/>
      <c r="BS6" s="334"/>
    </row>
    <row r="7" spans="1:71" s="4" customFormat="1" ht="54" x14ac:dyDescent="0.25">
      <c r="B7" s="334"/>
      <c r="C7" s="357" t="s">
        <v>332</v>
      </c>
      <c r="D7" s="358" t="s">
        <v>379</v>
      </c>
      <c r="E7" s="359" t="s">
        <v>380</v>
      </c>
      <c r="F7" s="337" t="s">
        <v>332</v>
      </c>
      <c r="G7" s="360" t="s">
        <v>379</v>
      </c>
      <c r="H7" s="338" t="s">
        <v>380</v>
      </c>
      <c r="I7" s="337" t="s">
        <v>332</v>
      </c>
      <c r="J7" s="360" t="s">
        <v>379</v>
      </c>
      <c r="K7" s="338" t="s">
        <v>380</v>
      </c>
      <c r="L7" s="337" t="s">
        <v>332</v>
      </c>
      <c r="M7" s="360" t="s">
        <v>379</v>
      </c>
      <c r="N7" s="338" t="s">
        <v>380</v>
      </c>
      <c r="O7" s="337" t="s">
        <v>332</v>
      </c>
      <c r="P7" s="360" t="s">
        <v>379</v>
      </c>
      <c r="Q7" s="338" t="s">
        <v>380</v>
      </c>
      <c r="R7" s="337" t="s">
        <v>332</v>
      </c>
      <c r="S7" s="360" t="s">
        <v>379</v>
      </c>
      <c r="T7" s="338" t="s">
        <v>380</v>
      </c>
      <c r="U7" s="337" t="s">
        <v>332</v>
      </c>
      <c r="V7" s="360" t="s">
        <v>379</v>
      </c>
      <c r="W7" s="338" t="s">
        <v>380</v>
      </c>
      <c r="X7" s="337" t="s">
        <v>332</v>
      </c>
      <c r="Y7" s="360" t="s">
        <v>379</v>
      </c>
      <c r="Z7" s="338" t="s">
        <v>380</v>
      </c>
      <c r="AA7" s="337" t="s">
        <v>332</v>
      </c>
      <c r="AB7" s="360" t="s">
        <v>379</v>
      </c>
      <c r="AC7" s="338" t="s">
        <v>380</v>
      </c>
      <c r="AD7" s="337" t="s">
        <v>332</v>
      </c>
      <c r="AE7" s="360" t="s">
        <v>379</v>
      </c>
      <c r="AF7" s="361" t="s">
        <v>380</v>
      </c>
      <c r="AG7" s="362" t="s">
        <v>332</v>
      </c>
      <c r="AH7" s="363" t="s">
        <v>379</v>
      </c>
      <c r="AI7" s="364" t="s">
        <v>380</v>
      </c>
      <c r="AJ7" s="362" t="s">
        <v>332</v>
      </c>
      <c r="AK7" s="363" t="s">
        <v>379</v>
      </c>
      <c r="AL7" s="364" t="s">
        <v>380</v>
      </c>
      <c r="AM7" s="362" t="s">
        <v>332</v>
      </c>
      <c r="AN7" s="363" t="s">
        <v>379</v>
      </c>
      <c r="AO7" s="364" t="s">
        <v>380</v>
      </c>
      <c r="AP7" s="362" t="s">
        <v>332</v>
      </c>
      <c r="AQ7" s="363" t="s">
        <v>379</v>
      </c>
      <c r="AR7" s="364" t="s">
        <v>380</v>
      </c>
      <c r="AS7" s="362" t="s">
        <v>332</v>
      </c>
      <c r="AT7" s="363" t="s">
        <v>379</v>
      </c>
      <c r="AU7" s="364" t="s">
        <v>380</v>
      </c>
      <c r="AV7" s="362" t="s">
        <v>332</v>
      </c>
      <c r="AW7" s="363" t="s">
        <v>379</v>
      </c>
      <c r="AX7" s="364" t="s">
        <v>380</v>
      </c>
      <c r="AY7" s="362" t="s">
        <v>332</v>
      </c>
      <c r="AZ7" s="363" t="s">
        <v>379</v>
      </c>
      <c r="BA7" s="364" t="s">
        <v>380</v>
      </c>
      <c r="BB7" s="362" t="s">
        <v>332</v>
      </c>
      <c r="BC7" s="363" t="s">
        <v>379</v>
      </c>
      <c r="BD7" s="364" t="s">
        <v>380</v>
      </c>
      <c r="BE7" s="362" t="s">
        <v>332</v>
      </c>
      <c r="BF7" s="363" t="s">
        <v>379</v>
      </c>
      <c r="BG7" s="364" t="s">
        <v>380</v>
      </c>
      <c r="BH7" s="362" t="s">
        <v>332</v>
      </c>
      <c r="BI7" s="363" t="s">
        <v>379</v>
      </c>
      <c r="BJ7" s="365" t="s">
        <v>380</v>
      </c>
      <c r="BK7" s="366" t="s">
        <v>332</v>
      </c>
      <c r="BL7" s="360" t="s">
        <v>379</v>
      </c>
      <c r="BM7" s="367" t="s">
        <v>380</v>
      </c>
      <c r="BN7" s="368" t="s">
        <v>332</v>
      </c>
      <c r="BO7" s="358" t="s">
        <v>379</v>
      </c>
      <c r="BP7" s="359" t="s">
        <v>380</v>
      </c>
      <c r="BQ7" s="337" t="s">
        <v>332</v>
      </c>
      <c r="BR7" s="360" t="s">
        <v>379</v>
      </c>
      <c r="BS7" s="338" t="s">
        <v>380</v>
      </c>
    </row>
    <row r="8" spans="1:71" s="313" customFormat="1" ht="15.75" x14ac:dyDescent="0.25">
      <c r="B8" s="310" t="s">
        <v>334</v>
      </c>
      <c r="C8" s="311">
        <v>236059</v>
      </c>
      <c r="D8" s="311">
        <v>35544</v>
      </c>
      <c r="E8" s="323">
        <v>0.17726354636810204</v>
      </c>
      <c r="F8" s="311">
        <v>86745</v>
      </c>
      <c r="G8" s="324">
        <v>869</v>
      </c>
      <c r="H8" s="312">
        <v>1.0131004366812135E-2</v>
      </c>
      <c r="I8" s="311">
        <v>1218</v>
      </c>
      <c r="J8" s="324">
        <v>31</v>
      </c>
      <c r="K8" s="312">
        <v>2.6116259477674708E-2</v>
      </c>
      <c r="L8" s="311">
        <v>1953</v>
      </c>
      <c r="M8" s="324">
        <v>-54</v>
      </c>
      <c r="N8" s="312">
        <v>-2.6905829596412523E-2</v>
      </c>
      <c r="O8" s="311">
        <v>13305</v>
      </c>
      <c r="P8" s="324">
        <v>-116</v>
      </c>
      <c r="Q8" s="312">
        <v>-8.6431711496908203E-3</v>
      </c>
      <c r="R8" s="311">
        <v>54391</v>
      </c>
      <c r="S8" s="324">
        <v>325</v>
      </c>
      <c r="T8" s="312">
        <v>6.0111715310915415E-3</v>
      </c>
      <c r="U8" s="311">
        <v>9309</v>
      </c>
      <c r="V8" s="324">
        <v>140</v>
      </c>
      <c r="W8" s="312">
        <v>1.5268840658741345E-2</v>
      </c>
      <c r="X8" s="311">
        <v>2822</v>
      </c>
      <c r="Y8" s="324">
        <v>0</v>
      </c>
      <c r="Z8" s="312">
        <v>0</v>
      </c>
      <c r="AA8" s="311">
        <v>3587</v>
      </c>
      <c r="AB8" s="324">
        <v>544</v>
      </c>
      <c r="AC8" s="312">
        <v>0.17877094972067042</v>
      </c>
      <c r="AD8" s="311">
        <v>160</v>
      </c>
      <c r="AE8" s="324">
        <v>0</v>
      </c>
      <c r="AF8" s="312">
        <v>0</v>
      </c>
      <c r="AG8" s="311">
        <v>45197</v>
      </c>
      <c r="AH8" s="324">
        <v>-2413</v>
      </c>
      <c r="AI8" s="312">
        <v>-4.4184082752797171E-2</v>
      </c>
      <c r="AJ8" s="311">
        <v>6653</v>
      </c>
      <c r="AK8" s="324">
        <v>12</v>
      </c>
      <c r="AL8" s="312">
        <v>1.8069567836169753E-3</v>
      </c>
      <c r="AM8" s="311">
        <v>10461</v>
      </c>
      <c r="AN8" s="324">
        <v>-809</v>
      </c>
      <c r="AO8" s="312">
        <v>-7.1783496007098546E-2</v>
      </c>
      <c r="AP8" s="311">
        <v>17354</v>
      </c>
      <c r="AQ8" s="324">
        <v>-421</v>
      </c>
      <c r="AR8" s="312">
        <v>-2.3684950773558366E-2</v>
      </c>
      <c r="AS8" s="311">
        <v>218</v>
      </c>
      <c r="AT8" s="324">
        <v>0</v>
      </c>
      <c r="AU8" s="312">
        <v>0</v>
      </c>
      <c r="AV8" s="311">
        <v>6819</v>
      </c>
      <c r="AW8" s="324">
        <v>-471</v>
      </c>
      <c r="AX8" s="312">
        <v>-6.4609053497942437E-2</v>
      </c>
      <c r="AY8" s="311">
        <v>1825</v>
      </c>
      <c r="AZ8" s="324">
        <v>-568</v>
      </c>
      <c r="BA8" s="312">
        <v>-0.23735896364396158</v>
      </c>
      <c r="BB8" s="311">
        <v>1424</v>
      </c>
      <c r="BC8" s="324">
        <v>0</v>
      </c>
      <c r="BD8" s="312">
        <v>0</v>
      </c>
      <c r="BE8" s="311">
        <v>345</v>
      </c>
      <c r="BF8" s="324">
        <v>4</v>
      </c>
      <c r="BG8" s="312">
        <v>1.1730205278592365E-2</v>
      </c>
      <c r="BH8" s="311">
        <v>98</v>
      </c>
      <c r="BI8" s="324">
        <v>0</v>
      </c>
      <c r="BJ8" s="312">
        <v>0</v>
      </c>
      <c r="BK8" s="311">
        <v>102512</v>
      </c>
      <c r="BL8" s="324">
        <v>37111</v>
      </c>
      <c r="BM8" s="312">
        <v>0.52957567072685285</v>
      </c>
      <c r="BN8" s="311">
        <v>543</v>
      </c>
      <c r="BO8" s="324">
        <v>-1</v>
      </c>
      <c r="BP8" s="312">
        <v>0</v>
      </c>
      <c r="BQ8" s="311">
        <v>1062</v>
      </c>
      <c r="BR8" s="324">
        <v>-22</v>
      </c>
      <c r="BS8" s="312">
        <v>-1.939058171745156E-2</v>
      </c>
    </row>
    <row r="9" spans="1:71" s="4" customFormat="1" x14ac:dyDescent="0.25">
      <c r="A9" s="27"/>
      <c r="B9" s="314" t="s">
        <v>36</v>
      </c>
      <c r="C9" s="315">
        <v>66119</v>
      </c>
      <c r="D9" s="318">
        <v>6788</v>
      </c>
      <c r="E9" s="325">
        <v>0.11440899361210843</v>
      </c>
      <c r="F9" s="317">
        <v>35103</v>
      </c>
      <c r="G9" s="318">
        <v>734</v>
      </c>
      <c r="H9" s="325">
        <v>2.1356454944863046E-2</v>
      </c>
      <c r="I9" s="317">
        <v>335</v>
      </c>
      <c r="J9" s="318">
        <v>0</v>
      </c>
      <c r="K9" s="325">
        <v>0</v>
      </c>
      <c r="L9" s="317">
        <v>967</v>
      </c>
      <c r="M9" s="318">
        <v>0</v>
      </c>
      <c r="N9" s="325">
        <v>0</v>
      </c>
      <c r="O9" s="317">
        <v>3479</v>
      </c>
      <c r="P9" s="318">
        <v>0</v>
      </c>
      <c r="Q9" s="325">
        <v>0</v>
      </c>
      <c r="R9" s="317">
        <v>20386</v>
      </c>
      <c r="S9" s="318">
        <v>190</v>
      </c>
      <c r="T9" s="325">
        <v>9.4078035254505643E-3</v>
      </c>
      <c r="U9" s="317">
        <v>6760</v>
      </c>
      <c r="V9" s="318">
        <v>0</v>
      </c>
      <c r="W9" s="325">
        <v>0</v>
      </c>
      <c r="X9" s="317">
        <v>1062</v>
      </c>
      <c r="Y9" s="318">
        <v>0</v>
      </c>
      <c r="Z9" s="325">
        <v>0</v>
      </c>
      <c r="AA9" s="317">
        <v>2114</v>
      </c>
      <c r="AB9" s="318">
        <v>544</v>
      </c>
      <c r="AC9" s="325">
        <v>0.34649681528662413</v>
      </c>
      <c r="AD9" s="317">
        <v>0</v>
      </c>
      <c r="AE9" s="318">
        <v>0</v>
      </c>
      <c r="AF9" s="325" t="s">
        <v>224</v>
      </c>
      <c r="AG9" s="317">
        <v>11767</v>
      </c>
      <c r="AH9" s="318">
        <v>-596</v>
      </c>
      <c r="AI9" s="325">
        <v>-4.8208363665776965E-2</v>
      </c>
      <c r="AJ9" s="317">
        <v>1160</v>
      </c>
      <c r="AK9" s="318">
        <v>12</v>
      </c>
      <c r="AL9" s="325">
        <v>1.0452961672473782E-2</v>
      </c>
      <c r="AM9" s="317">
        <v>3808</v>
      </c>
      <c r="AN9" s="318">
        <v>-608</v>
      </c>
      <c r="AO9" s="325">
        <v>-0.1376811594202898</v>
      </c>
      <c r="AP9" s="317">
        <v>3406</v>
      </c>
      <c r="AQ9" s="318">
        <v>0</v>
      </c>
      <c r="AR9" s="325">
        <v>0</v>
      </c>
      <c r="AS9" s="317">
        <v>0</v>
      </c>
      <c r="AT9" s="318">
        <v>0</v>
      </c>
      <c r="AU9" s="325" t="s">
        <v>224</v>
      </c>
      <c r="AV9" s="317">
        <v>2772</v>
      </c>
      <c r="AW9" s="318">
        <v>0</v>
      </c>
      <c r="AX9" s="325">
        <v>0</v>
      </c>
      <c r="AY9" s="317">
        <v>265</v>
      </c>
      <c r="AZ9" s="318">
        <v>0</v>
      </c>
      <c r="BA9" s="325">
        <v>0</v>
      </c>
      <c r="BB9" s="317">
        <v>330</v>
      </c>
      <c r="BC9" s="318">
        <v>0</v>
      </c>
      <c r="BD9" s="325">
        <v>0</v>
      </c>
      <c r="BE9" s="317">
        <v>4</v>
      </c>
      <c r="BF9" s="318">
        <v>0</v>
      </c>
      <c r="BG9" s="325">
        <v>0</v>
      </c>
      <c r="BH9" s="317">
        <v>22</v>
      </c>
      <c r="BI9" s="318">
        <v>0</v>
      </c>
      <c r="BJ9" s="325">
        <v>0</v>
      </c>
      <c r="BK9" s="317">
        <v>19213</v>
      </c>
      <c r="BL9" s="318">
        <v>6652</v>
      </c>
      <c r="BM9" s="325">
        <v>0.63043478260869557</v>
      </c>
      <c r="BN9" s="317">
        <v>22</v>
      </c>
      <c r="BO9" s="318">
        <v>0</v>
      </c>
      <c r="BP9" s="325">
        <v>0</v>
      </c>
      <c r="BQ9" s="317">
        <v>14</v>
      </c>
      <c r="BR9" s="318">
        <v>-2</v>
      </c>
      <c r="BS9" s="325">
        <v>-0.125</v>
      </c>
    </row>
    <row r="10" spans="1:71" s="4" customFormat="1" x14ac:dyDescent="0.25">
      <c r="A10" s="27"/>
      <c r="B10" s="314" t="s">
        <v>335</v>
      </c>
      <c r="C10" s="315">
        <v>317</v>
      </c>
      <c r="D10" s="318">
        <v>116</v>
      </c>
      <c r="E10" s="325">
        <v>0.57711442786069655</v>
      </c>
      <c r="F10" s="317">
        <v>0</v>
      </c>
      <c r="G10" s="318">
        <v>0</v>
      </c>
      <c r="H10" s="325" t="s">
        <v>224</v>
      </c>
      <c r="I10" s="317">
        <v>0</v>
      </c>
      <c r="J10" s="318">
        <v>0</v>
      </c>
      <c r="K10" s="325" t="s">
        <v>224</v>
      </c>
      <c r="L10" s="317">
        <v>0</v>
      </c>
      <c r="M10" s="318">
        <v>0</v>
      </c>
      <c r="N10" s="325" t="s">
        <v>224</v>
      </c>
      <c r="O10" s="317">
        <v>0</v>
      </c>
      <c r="P10" s="318">
        <v>0</v>
      </c>
      <c r="Q10" s="325" t="s">
        <v>224</v>
      </c>
      <c r="R10" s="317">
        <v>0</v>
      </c>
      <c r="S10" s="318">
        <v>0</v>
      </c>
      <c r="T10" s="325" t="s">
        <v>224</v>
      </c>
      <c r="U10" s="317">
        <v>0</v>
      </c>
      <c r="V10" s="318">
        <v>0</v>
      </c>
      <c r="W10" s="325" t="s">
        <v>224</v>
      </c>
      <c r="X10" s="317">
        <v>0</v>
      </c>
      <c r="Y10" s="318">
        <v>0</v>
      </c>
      <c r="Z10" s="325" t="s">
        <v>224</v>
      </c>
      <c r="AA10" s="317">
        <v>0</v>
      </c>
      <c r="AB10" s="318">
        <v>0</v>
      </c>
      <c r="AC10" s="325" t="s">
        <v>224</v>
      </c>
      <c r="AD10" s="317">
        <v>0</v>
      </c>
      <c r="AE10" s="318">
        <v>0</v>
      </c>
      <c r="AF10" s="325" t="s">
        <v>224</v>
      </c>
      <c r="AG10" s="317">
        <v>0</v>
      </c>
      <c r="AH10" s="318">
        <v>0</v>
      </c>
      <c r="AI10" s="325" t="s">
        <v>224</v>
      </c>
      <c r="AJ10" s="317">
        <v>0</v>
      </c>
      <c r="AK10" s="318">
        <v>0</v>
      </c>
      <c r="AL10" s="325" t="s">
        <v>224</v>
      </c>
      <c r="AM10" s="317">
        <v>0</v>
      </c>
      <c r="AN10" s="318">
        <v>0</v>
      </c>
      <c r="AO10" s="325" t="s">
        <v>224</v>
      </c>
      <c r="AP10" s="317">
        <v>0</v>
      </c>
      <c r="AQ10" s="318">
        <v>0</v>
      </c>
      <c r="AR10" s="325" t="s">
        <v>224</v>
      </c>
      <c r="AS10" s="317">
        <v>0</v>
      </c>
      <c r="AT10" s="318">
        <v>0</v>
      </c>
      <c r="AU10" s="325" t="s">
        <v>224</v>
      </c>
      <c r="AV10" s="317">
        <v>0</v>
      </c>
      <c r="AW10" s="318">
        <v>0</v>
      </c>
      <c r="AX10" s="325" t="s">
        <v>224</v>
      </c>
      <c r="AY10" s="317">
        <v>0</v>
      </c>
      <c r="AZ10" s="318">
        <v>0</v>
      </c>
      <c r="BA10" s="325" t="s">
        <v>224</v>
      </c>
      <c r="BB10" s="317">
        <v>0</v>
      </c>
      <c r="BC10" s="318">
        <v>0</v>
      </c>
      <c r="BD10" s="325" t="s">
        <v>224</v>
      </c>
      <c r="BE10" s="317">
        <v>0</v>
      </c>
      <c r="BF10" s="318">
        <v>0</v>
      </c>
      <c r="BG10" s="325" t="s">
        <v>224</v>
      </c>
      <c r="BH10" s="317">
        <v>0</v>
      </c>
      <c r="BI10" s="318">
        <v>0</v>
      </c>
      <c r="BJ10" s="325" t="s">
        <v>224</v>
      </c>
      <c r="BK10" s="317">
        <v>300</v>
      </c>
      <c r="BL10" s="318">
        <v>116</v>
      </c>
      <c r="BM10" s="325">
        <v>0.41116995666827161</v>
      </c>
      <c r="BN10" s="317">
        <v>0</v>
      </c>
      <c r="BO10" s="318">
        <v>0</v>
      </c>
      <c r="BP10" s="325" t="s">
        <v>224</v>
      </c>
      <c r="BQ10" s="317">
        <v>17</v>
      </c>
      <c r="BR10" s="318">
        <v>0</v>
      </c>
      <c r="BS10" s="325">
        <v>0</v>
      </c>
    </row>
    <row r="11" spans="1:71" s="4" customFormat="1" x14ac:dyDescent="0.25">
      <c r="A11" s="27"/>
      <c r="B11" s="314" t="s">
        <v>336</v>
      </c>
      <c r="C11" s="315">
        <v>3045</v>
      </c>
      <c r="D11" s="318">
        <v>850</v>
      </c>
      <c r="E11" s="325">
        <v>0.38724373576309801</v>
      </c>
      <c r="F11" s="317">
        <v>18</v>
      </c>
      <c r="G11" s="318">
        <v>0</v>
      </c>
      <c r="H11" s="325">
        <v>0</v>
      </c>
      <c r="I11" s="317">
        <v>0</v>
      </c>
      <c r="J11" s="318">
        <v>0</v>
      </c>
      <c r="K11" s="325" t="s">
        <v>224</v>
      </c>
      <c r="L11" s="317">
        <v>18</v>
      </c>
      <c r="M11" s="318">
        <v>0</v>
      </c>
      <c r="N11" s="325">
        <v>0</v>
      </c>
      <c r="O11" s="317">
        <v>0</v>
      </c>
      <c r="P11" s="318">
        <v>0</v>
      </c>
      <c r="Q11" s="325" t="s">
        <v>224</v>
      </c>
      <c r="R11" s="317">
        <v>0</v>
      </c>
      <c r="S11" s="318">
        <v>0</v>
      </c>
      <c r="T11" s="325" t="s">
        <v>224</v>
      </c>
      <c r="U11" s="317">
        <v>0</v>
      </c>
      <c r="V11" s="318">
        <v>0</v>
      </c>
      <c r="W11" s="325" t="s">
        <v>224</v>
      </c>
      <c r="X11" s="317">
        <v>0</v>
      </c>
      <c r="Y11" s="318">
        <v>0</v>
      </c>
      <c r="Z11" s="325" t="s">
        <v>224</v>
      </c>
      <c r="AA11" s="317">
        <v>0</v>
      </c>
      <c r="AB11" s="318">
        <v>0</v>
      </c>
      <c r="AC11" s="325" t="s">
        <v>224</v>
      </c>
      <c r="AD11" s="317">
        <v>0</v>
      </c>
      <c r="AE11" s="318">
        <v>0</v>
      </c>
      <c r="AF11" s="325" t="s">
        <v>224</v>
      </c>
      <c r="AG11" s="317">
        <v>24</v>
      </c>
      <c r="AH11" s="318">
        <v>0</v>
      </c>
      <c r="AI11" s="325">
        <v>0</v>
      </c>
      <c r="AJ11" s="317">
        <v>0</v>
      </c>
      <c r="AK11" s="318">
        <v>0</v>
      </c>
      <c r="AL11" s="325" t="s">
        <v>224</v>
      </c>
      <c r="AM11" s="317">
        <v>0</v>
      </c>
      <c r="AN11" s="318">
        <v>0</v>
      </c>
      <c r="AO11" s="325" t="s">
        <v>224</v>
      </c>
      <c r="AP11" s="317">
        <v>0</v>
      </c>
      <c r="AQ11" s="318">
        <v>0</v>
      </c>
      <c r="AR11" s="325" t="s">
        <v>224</v>
      </c>
      <c r="AS11" s="317">
        <v>0</v>
      </c>
      <c r="AT11" s="318">
        <v>0</v>
      </c>
      <c r="AU11" s="325" t="s">
        <v>224</v>
      </c>
      <c r="AV11" s="317">
        <v>0</v>
      </c>
      <c r="AW11" s="318">
        <v>0</v>
      </c>
      <c r="AX11" s="325" t="s">
        <v>224</v>
      </c>
      <c r="AY11" s="317">
        <v>0</v>
      </c>
      <c r="AZ11" s="318">
        <v>0</v>
      </c>
      <c r="BA11" s="325" t="s">
        <v>224</v>
      </c>
      <c r="BB11" s="317">
        <v>0</v>
      </c>
      <c r="BC11" s="318">
        <v>0</v>
      </c>
      <c r="BD11" s="325" t="s">
        <v>224</v>
      </c>
      <c r="BE11" s="317">
        <v>4</v>
      </c>
      <c r="BF11" s="318">
        <v>0</v>
      </c>
      <c r="BG11" s="325">
        <v>0</v>
      </c>
      <c r="BH11" s="317">
        <v>20</v>
      </c>
      <c r="BI11" s="318">
        <v>0</v>
      </c>
      <c r="BJ11" s="325" t="s">
        <v>224</v>
      </c>
      <c r="BK11" s="317">
        <v>2931</v>
      </c>
      <c r="BL11" s="318">
        <v>854</v>
      </c>
      <c r="BM11" s="325">
        <v>0.49812375836950928</v>
      </c>
      <c r="BN11" s="317">
        <v>0</v>
      </c>
      <c r="BO11" s="318">
        <v>0</v>
      </c>
      <c r="BP11" s="325" t="s">
        <v>224</v>
      </c>
      <c r="BQ11" s="317">
        <v>72</v>
      </c>
      <c r="BR11" s="318">
        <v>-4</v>
      </c>
      <c r="BS11" s="325">
        <v>-5.2631578947368474E-2</v>
      </c>
    </row>
    <row r="12" spans="1:71" s="4" customFormat="1" x14ac:dyDescent="0.25">
      <c r="A12" s="27"/>
      <c r="B12" s="314" t="s">
        <v>37</v>
      </c>
      <c r="C12" s="315">
        <v>57881</v>
      </c>
      <c r="D12" s="318">
        <v>5532</v>
      </c>
      <c r="E12" s="325">
        <v>0.10567537106726022</v>
      </c>
      <c r="F12" s="317">
        <v>16748</v>
      </c>
      <c r="G12" s="318">
        <v>22</v>
      </c>
      <c r="H12" s="325">
        <v>1.3153174698075087E-3</v>
      </c>
      <c r="I12" s="317">
        <v>190</v>
      </c>
      <c r="J12" s="318">
        <v>0</v>
      </c>
      <c r="K12" s="325">
        <v>0</v>
      </c>
      <c r="L12" s="317">
        <v>96</v>
      </c>
      <c r="M12" s="318">
        <v>0</v>
      </c>
      <c r="N12" s="325">
        <v>0</v>
      </c>
      <c r="O12" s="317">
        <v>3502</v>
      </c>
      <c r="P12" s="318">
        <v>-116</v>
      </c>
      <c r="Q12" s="325">
        <v>-3.2061912658927549E-2</v>
      </c>
      <c r="R12" s="317">
        <v>12425</v>
      </c>
      <c r="S12" s="318">
        <v>-2</v>
      </c>
      <c r="T12" s="325">
        <v>-1.6093988895149458E-4</v>
      </c>
      <c r="U12" s="317">
        <v>258</v>
      </c>
      <c r="V12" s="318">
        <v>140</v>
      </c>
      <c r="W12" s="325">
        <v>1.1864406779661016</v>
      </c>
      <c r="X12" s="317">
        <v>0</v>
      </c>
      <c r="Y12" s="318">
        <v>0</v>
      </c>
      <c r="Z12" s="325" t="s">
        <v>224</v>
      </c>
      <c r="AA12" s="317">
        <v>277</v>
      </c>
      <c r="AB12" s="318">
        <v>0</v>
      </c>
      <c r="AC12" s="325">
        <v>0</v>
      </c>
      <c r="AD12" s="317">
        <v>0</v>
      </c>
      <c r="AE12" s="318">
        <v>0</v>
      </c>
      <c r="AF12" s="325" t="s">
        <v>224</v>
      </c>
      <c r="AG12" s="317">
        <v>20716</v>
      </c>
      <c r="AH12" s="318">
        <v>-1248</v>
      </c>
      <c r="AI12" s="325">
        <v>-5.6820251320342408E-2</v>
      </c>
      <c r="AJ12" s="317">
        <v>2905</v>
      </c>
      <c r="AK12" s="318">
        <v>0</v>
      </c>
      <c r="AL12" s="325">
        <v>0</v>
      </c>
      <c r="AM12" s="317">
        <v>4298</v>
      </c>
      <c r="AN12" s="318">
        <v>-209</v>
      </c>
      <c r="AO12" s="325">
        <v>-4.637230974040385E-2</v>
      </c>
      <c r="AP12" s="317">
        <v>9610</v>
      </c>
      <c r="AQ12" s="318">
        <v>0</v>
      </c>
      <c r="AR12" s="325">
        <v>0</v>
      </c>
      <c r="AS12" s="317">
        <v>218</v>
      </c>
      <c r="AT12" s="318">
        <v>0</v>
      </c>
      <c r="AU12" s="325">
        <v>0</v>
      </c>
      <c r="AV12" s="317">
        <v>2871</v>
      </c>
      <c r="AW12" s="318">
        <v>-471</v>
      </c>
      <c r="AX12" s="325">
        <v>-0.14093357271095153</v>
      </c>
      <c r="AY12" s="317">
        <v>814</v>
      </c>
      <c r="AZ12" s="318">
        <v>-568</v>
      </c>
      <c r="BA12" s="325">
        <v>-0.41099855282199715</v>
      </c>
      <c r="BB12" s="317">
        <v>0</v>
      </c>
      <c r="BC12" s="318">
        <v>0</v>
      </c>
      <c r="BD12" s="325" t="s">
        <v>224</v>
      </c>
      <c r="BE12" s="317">
        <v>0</v>
      </c>
      <c r="BF12" s="318">
        <v>0</v>
      </c>
      <c r="BG12" s="325" t="s">
        <v>224</v>
      </c>
      <c r="BH12" s="317">
        <v>0</v>
      </c>
      <c r="BI12" s="318">
        <v>0</v>
      </c>
      <c r="BJ12" s="325" t="s">
        <v>224</v>
      </c>
      <c r="BK12" s="317">
        <v>20361</v>
      </c>
      <c r="BL12" s="318">
        <v>6770</v>
      </c>
      <c r="BM12" s="325">
        <v>0.79894179894179884</v>
      </c>
      <c r="BN12" s="317">
        <v>12</v>
      </c>
      <c r="BO12" s="318">
        <v>0</v>
      </c>
      <c r="BP12" s="325">
        <v>0</v>
      </c>
      <c r="BQ12" s="317">
        <v>44</v>
      </c>
      <c r="BR12" s="318">
        <v>-12</v>
      </c>
      <c r="BS12" s="325">
        <v>-0.2142857142857143</v>
      </c>
    </row>
    <row r="13" spans="1:71" s="4" customFormat="1" x14ac:dyDescent="0.25">
      <c r="A13" s="29"/>
      <c r="B13" s="314" t="s">
        <v>337</v>
      </c>
      <c r="C13" s="315">
        <v>618</v>
      </c>
      <c r="D13" s="318">
        <v>151</v>
      </c>
      <c r="E13" s="325">
        <v>0.32334047109207709</v>
      </c>
      <c r="F13" s="317">
        <v>234</v>
      </c>
      <c r="G13" s="318">
        <v>0</v>
      </c>
      <c r="H13" s="325">
        <v>0</v>
      </c>
      <c r="I13" s="317">
        <v>0</v>
      </c>
      <c r="J13" s="318">
        <v>0</v>
      </c>
      <c r="K13" s="325" t="s">
        <v>224</v>
      </c>
      <c r="L13" s="317">
        <v>0</v>
      </c>
      <c r="M13" s="318">
        <v>0</v>
      </c>
      <c r="N13" s="325" t="s">
        <v>224</v>
      </c>
      <c r="O13" s="317">
        <v>0</v>
      </c>
      <c r="P13" s="318">
        <v>0</v>
      </c>
      <c r="Q13" s="325" t="s">
        <v>224</v>
      </c>
      <c r="R13" s="317">
        <v>0</v>
      </c>
      <c r="S13" s="318">
        <v>0</v>
      </c>
      <c r="T13" s="325" t="s">
        <v>224</v>
      </c>
      <c r="U13" s="317">
        <v>0</v>
      </c>
      <c r="V13" s="318">
        <v>0</v>
      </c>
      <c r="W13" s="325" t="s">
        <v>224</v>
      </c>
      <c r="X13" s="317">
        <v>0</v>
      </c>
      <c r="Y13" s="318">
        <v>0</v>
      </c>
      <c r="Z13" s="325" t="s">
        <v>224</v>
      </c>
      <c r="AA13" s="317">
        <v>234</v>
      </c>
      <c r="AB13" s="318">
        <v>0</v>
      </c>
      <c r="AC13" s="325">
        <v>0</v>
      </c>
      <c r="AD13" s="317">
        <v>0</v>
      </c>
      <c r="AE13" s="318">
        <v>0</v>
      </c>
      <c r="AF13" s="325" t="s">
        <v>224</v>
      </c>
      <c r="AG13" s="317">
        <v>0</v>
      </c>
      <c r="AH13" s="318">
        <v>0</v>
      </c>
      <c r="AI13" s="325" t="s">
        <v>224</v>
      </c>
      <c r="AJ13" s="317">
        <v>0</v>
      </c>
      <c r="AK13" s="318">
        <v>0</v>
      </c>
      <c r="AL13" s="325" t="s">
        <v>224</v>
      </c>
      <c r="AM13" s="317">
        <v>0</v>
      </c>
      <c r="AN13" s="318">
        <v>0</v>
      </c>
      <c r="AO13" s="325" t="s">
        <v>224</v>
      </c>
      <c r="AP13" s="317">
        <v>0</v>
      </c>
      <c r="AQ13" s="318">
        <v>0</v>
      </c>
      <c r="AR13" s="325" t="s">
        <v>224</v>
      </c>
      <c r="AS13" s="317">
        <v>0</v>
      </c>
      <c r="AT13" s="318">
        <v>0</v>
      </c>
      <c r="AU13" s="325" t="s">
        <v>224</v>
      </c>
      <c r="AV13" s="317">
        <v>0</v>
      </c>
      <c r="AW13" s="318">
        <v>0</v>
      </c>
      <c r="AX13" s="325" t="s">
        <v>224</v>
      </c>
      <c r="AY13" s="317">
        <v>0</v>
      </c>
      <c r="AZ13" s="318">
        <v>0</v>
      </c>
      <c r="BA13" s="325" t="s">
        <v>224</v>
      </c>
      <c r="BB13" s="317">
        <v>0</v>
      </c>
      <c r="BC13" s="318">
        <v>0</v>
      </c>
      <c r="BD13" s="325" t="s">
        <v>224</v>
      </c>
      <c r="BE13" s="317">
        <v>0</v>
      </c>
      <c r="BF13" s="318">
        <v>0</v>
      </c>
      <c r="BG13" s="325" t="s">
        <v>224</v>
      </c>
      <c r="BH13" s="317">
        <v>0</v>
      </c>
      <c r="BI13" s="318">
        <v>0</v>
      </c>
      <c r="BJ13" s="325" t="s">
        <v>224</v>
      </c>
      <c r="BK13" s="317">
        <v>340</v>
      </c>
      <c r="BL13" s="318">
        <v>151</v>
      </c>
      <c r="BM13" s="325">
        <v>0.84905660377358494</v>
      </c>
      <c r="BN13" s="317">
        <v>0</v>
      </c>
      <c r="BO13" s="318">
        <v>0</v>
      </c>
      <c r="BP13" s="325" t="s">
        <v>224</v>
      </c>
      <c r="BQ13" s="317">
        <v>44</v>
      </c>
      <c r="BR13" s="318">
        <v>0</v>
      </c>
      <c r="BS13" s="325">
        <v>0</v>
      </c>
    </row>
    <row r="14" spans="1:71" s="4" customFormat="1" x14ac:dyDescent="0.25">
      <c r="A14" s="29"/>
      <c r="B14" s="314" t="s">
        <v>338</v>
      </c>
      <c r="C14" s="315">
        <v>2396</v>
      </c>
      <c r="D14" s="318">
        <v>627</v>
      </c>
      <c r="E14" s="325">
        <v>0.35443753533069522</v>
      </c>
      <c r="F14" s="317">
        <v>986</v>
      </c>
      <c r="G14" s="318">
        <v>0</v>
      </c>
      <c r="H14" s="325">
        <v>0</v>
      </c>
      <c r="I14" s="317">
        <v>0</v>
      </c>
      <c r="J14" s="318">
        <v>0</v>
      </c>
      <c r="K14" s="325" t="s">
        <v>224</v>
      </c>
      <c r="L14" s="317">
        <v>0</v>
      </c>
      <c r="M14" s="318">
        <v>0</v>
      </c>
      <c r="N14" s="325" t="s">
        <v>224</v>
      </c>
      <c r="O14" s="317">
        <v>180</v>
      </c>
      <c r="P14" s="318">
        <v>0</v>
      </c>
      <c r="Q14" s="325">
        <v>0</v>
      </c>
      <c r="R14" s="317">
        <v>806</v>
      </c>
      <c r="S14" s="318">
        <v>0</v>
      </c>
      <c r="T14" s="325">
        <v>0</v>
      </c>
      <c r="U14" s="317">
        <v>0</v>
      </c>
      <c r="V14" s="318">
        <v>0</v>
      </c>
      <c r="W14" s="325" t="s">
        <v>224</v>
      </c>
      <c r="X14" s="317">
        <v>0</v>
      </c>
      <c r="Y14" s="318">
        <v>0</v>
      </c>
      <c r="Z14" s="325" t="s">
        <v>224</v>
      </c>
      <c r="AA14" s="317">
        <v>0</v>
      </c>
      <c r="AB14" s="318">
        <v>0</v>
      </c>
      <c r="AC14" s="325" t="s">
        <v>224</v>
      </c>
      <c r="AD14" s="317">
        <v>0</v>
      </c>
      <c r="AE14" s="318">
        <v>0</v>
      </c>
      <c r="AF14" s="325" t="s">
        <v>224</v>
      </c>
      <c r="AG14" s="317">
        <v>35</v>
      </c>
      <c r="AH14" s="318">
        <v>0</v>
      </c>
      <c r="AI14" s="325">
        <v>0</v>
      </c>
      <c r="AJ14" s="317">
        <v>0</v>
      </c>
      <c r="AK14" s="318">
        <v>0</v>
      </c>
      <c r="AL14" s="325" t="s">
        <v>224</v>
      </c>
      <c r="AM14" s="317">
        <v>30</v>
      </c>
      <c r="AN14" s="318">
        <v>0</v>
      </c>
      <c r="AO14" s="325">
        <v>0</v>
      </c>
      <c r="AP14" s="317">
        <v>0</v>
      </c>
      <c r="AQ14" s="318">
        <v>0</v>
      </c>
      <c r="AR14" s="325" t="s">
        <v>224</v>
      </c>
      <c r="AS14" s="317">
        <v>0</v>
      </c>
      <c r="AT14" s="318">
        <v>0</v>
      </c>
      <c r="AU14" s="325" t="s">
        <v>224</v>
      </c>
      <c r="AV14" s="317">
        <v>0</v>
      </c>
      <c r="AW14" s="318">
        <v>0</v>
      </c>
      <c r="AX14" s="325" t="s">
        <v>224</v>
      </c>
      <c r="AY14" s="317">
        <v>0</v>
      </c>
      <c r="AZ14" s="318">
        <v>0</v>
      </c>
      <c r="BA14" s="325" t="s">
        <v>224</v>
      </c>
      <c r="BB14" s="317">
        <v>0</v>
      </c>
      <c r="BC14" s="318">
        <v>0</v>
      </c>
      <c r="BD14" s="325" t="s">
        <v>224</v>
      </c>
      <c r="BE14" s="317">
        <v>5</v>
      </c>
      <c r="BF14" s="318">
        <v>0</v>
      </c>
      <c r="BG14" s="325">
        <v>0</v>
      </c>
      <c r="BH14" s="317">
        <v>0</v>
      </c>
      <c r="BI14" s="318">
        <v>0</v>
      </c>
      <c r="BJ14" s="325" t="s">
        <v>224</v>
      </c>
      <c r="BK14" s="317">
        <v>1372</v>
      </c>
      <c r="BL14" s="318">
        <v>630</v>
      </c>
      <c r="BM14" s="325">
        <v>0.78191489361702127</v>
      </c>
      <c r="BN14" s="317">
        <v>0</v>
      </c>
      <c r="BO14" s="318">
        <v>0</v>
      </c>
      <c r="BP14" s="325" t="s">
        <v>224</v>
      </c>
      <c r="BQ14" s="317">
        <v>3</v>
      </c>
      <c r="BR14" s="318">
        <v>-3</v>
      </c>
      <c r="BS14" s="325">
        <v>-0.5</v>
      </c>
    </row>
    <row r="15" spans="1:71" s="4" customFormat="1" x14ac:dyDescent="0.25">
      <c r="A15" s="29"/>
      <c r="B15" s="314" t="s">
        <v>339</v>
      </c>
      <c r="C15" s="315">
        <v>386</v>
      </c>
      <c r="D15" s="318">
        <v>147</v>
      </c>
      <c r="E15" s="325">
        <v>0.61506276150627626</v>
      </c>
      <c r="F15" s="317">
        <v>0</v>
      </c>
      <c r="G15" s="318">
        <v>0</v>
      </c>
      <c r="H15" s="325" t="s">
        <v>224</v>
      </c>
      <c r="I15" s="317">
        <v>0</v>
      </c>
      <c r="J15" s="318">
        <v>0</v>
      </c>
      <c r="K15" s="325" t="s">
        <v>224</v>
      </c>
      <c r="L15" s="317">
        <v>0</v>
      </c>
      <c r="M15" s="318">
        <v>0</v>
      </c>
      <c r="N15" s="325" t="s">
        <v>224</v>
      </c>
      <c r="O15" s="317">
        <v>0</v>
      </c>
      <c r="P15" s="318">
        <v>0</v>
      </c>
      <c r="Q15" s="325" t="s">
        <v>224</v>
      </c>
      <c r="R15" s="317">
        <v>0</v>
      </c>
      <c r="S15" s="318">
        <v>0</v>
      </c>
      <c r="T15" s="325" t="s">
        <v>224</v>
      </c>
      <c r="U15" s="317">
        <v>0</v>
      </c>
      <c r="V15" s="318">
        <v>0</v>
      </c>
      <c r="W15" s="325" t="s">
        <v>224</v>
      </c>
      <c r="X15" s="317">
        <v>0</v>
      </c>
      <c r="Y15" s="318">
        <v>0</v>
      </c>
      <c r="Z15" s="325" t="s">
        <v>224</v>
      </c>
      <c r="AA15" s="317">
        <v>0</v>
      </c>
      <c r="AB15" s="318">
        <v>0</v>
      </c>
      <c r="AC15" s="325" t="s">
        <v>224</v>
      </c>
      <c r="AD15" s="317">
        <v>0</v>
      </c>
      <c r="AE15" s="318">
        <v>0</v>
      </c>
      <c r="AF15" s="325" t="s">
        <v>224</v>
      </c>
      <c r="AG15" s="317">
        <v>4</v>
      </c>
      <c r="AH15" s="318">
        <v>0</v>
      </c>
      <c r="AI15" s="325">
        <v>0</v>
      </c>
      <c r="AJ15" s="317">
        <v>0</v>
      </c>
      <c r="AK15" s="318">
        <v>0</v>
      </c>
      <c r="AL15" s="325" t="s">
        <v>224</v>
      </c>
      <c r="AM15" s="317">
        <v>0</v>
      </c>
      <c r="AN15" s="318">
        <v>0</v>
      </c>
      <c r="AO15" s="325" t="s">
        <v>224</v>
      </c>
      <c r="AP15" s="317">
        <v>0</v>
      </c>
      <c r="AQ15" s="318">
        <v>0</v>
      </c>
      <c r="AR15" s="325" t="s">
        <v>224</v>
      </c>
      <c r="AS15" s="317">
        <v>0</v>
      </c>
      <c r="AT15" s="318">
        <v>0</v>
      </c>
      <c r="AU15" s="325" t="s">
        <v>224</v>
      </c>
      <c r="AV15" s="317">
        <v>0</v>
      </c>
      <c r="AW15" s="318">
        <v>0</v>
      </c>
      <c r="AX15" s="325" t="s">
        <v>224</v>
      </c>
      <c r="AY15" s="317">
        <v>0</v>
      </c>
      <c r="AZ15" s="318">
        <v>0</v>
      </c>
      <c r="BA15" s="325" t="s">
        <v>224</v>
      </c>
      <c r="BB15" s="317">
        <v>0</v>
      </c>
      <c r="BC15" s="318">
        <v>0</v>
      </c>
      <c r="BD15" s="325" t="s">
        <v>224</v>
      </c>
      <c r="BE15" s="317">
        <v>4</v>
      </c>
      <c r="BF15" s="318">
        <v>0</v>
      </c>
      <c r="BG15" s="325">
        <v>0</v>
      </c>
      <c r="BH15" s="317">
        <v>0</v>
      </c>
      <c r="BI15" s="318">
        <v>0</v>
      </c>
      <c r="BJ15" s="325" t="s">
        <v>224</v>
      </c>
      <c r="BK15" s="317">
        <v>335</v>
      </c>
      <c r="BL15" s="318">
        <v>147</v>
      </c>
      <c r="BM15" s="325">
        <v>0.55192307692307696</v>
      </c>
      <c r="BN15" s="317">
        <v>0</v>
      </c>
      <c r="BO15" s="318">
        <v>0</v>
      </c>
      <c r="BP15" s="325" t="s">
        <v>224</v>
      </c>
      <c r="BQ15" s="317">
        <v>47</v>
      </c>
      <c r="BR15" s="318">
        <v>0</v>
      </c>
      <c r="BS15" s="325">
        <v>0</v>
      </c>
    </row>
    <row r="16" spans="1:71" s="4" customFormat="1" x14ac:dyDescent="0.25">
      <c r="A16" s="29"/>
      <c r="B16" s="314" t="s">
        <v>340</v>
      </c>
      <c r="C16" s="315">
        <v>1028</v>
      </c>
      <c r="D16" s="318">
        <v>287</v>
      </c>
      <c r="E16" s="325">
        <v>0.38731443994601888</v>
      </c>
      <c r="F16" s="317">
        <v>76</v>
      </c>
      <c r="G16" s="318">
        <v>0</v>
      </c>
      <c r="H16" s="325">
        <v>0</v>
      </c>
      <c r="I16" s="317">
        <v>6</v>
      </c>
      <c r="J16" s="318">
        <v>0</v>
      </c>
      <c r="K16" s="325">
        <v>0</v>
      </c>
      <c r="L16" s="317">
        <v>0</v>
      </c>
      <c r="M16" s="318">
        <v>0</v>
      </c>
      <c r="N16" s="325" t="s">
        <v>224</v>
      </c>
      <c r="O16" s="317">
        <v>0</v>
      </c>
      <c r="P16" s="318">
        <v>0</v>
      </c>
      <c r="Q16" s="325" t="s">
        <v>224</v>
      </c>
      <c r="R16" s="317">
        <v>40</v>
      </c>
      <c r="S16" s="318">
        <v>0</v>
      </c>
      <c r="T16" s="325">
        <v>0</v>
      </c>
      <c r="U16" s="317">
        <v>0</v>
      </c>
      <c r="V16" s="318">
        <v>0</v>
      </c>
      <c r="W16" s="325" t="s">
        <v>224</v>
      </c>
      <c r="X16" s="317">
        <v>0</v>
      </c>
      <c r="Y16" s="318">
        <v>0</v>
      </c>
      <c r="Z16" s="325" t="s">
        <v>224</v>
      </c>
      <c r="AA16" s="317">
        <v>0</v>
      </c>
      <c r="AB16" s="318">
        <v>0</v>
      </c>
      <c r="AC16" s="325" t="s">
        <v>224</v>
      </c>
      <c r="AD16" s="317">
        <v>30</v>
      </c>
      <c r="AE16" s="318">
        <v>0</v>
      </c>
      <c r="AF16" s="325">
        <v>0</v>
      </c>
      <c r="AG16" s="317">
        <v>30</v>
      </c>
      <c r="AH16" s="318">
        <v>0</v>
      </c>
      <c r="AI16" s="325">
        <v>0</v>
      </c>
      <c r="AJ16" s="317">
        <v>0</v>
      </c>
      <c r="AK16" s="318">
        <v>0</v>
      </c>
      <c r="AL16" s="325" t="s">
        <v>224</v>
      </c>
      <c r="AM16" s="317">
        <v>0</v>
      </c>
      <c r="AN16" s="318">
        <v>0</v>
      </c>
      <c r="AO16" s="325" t="s">
        <v>224</v>
      </c>
      <c r="AP16" s="317">
        <v>0</v>
      </c>
      <c r="AQ16" s="318">
        <v>0</v>
      </c>
      <c r="AR16" s="325" t="s">
        <v>224</v>
      </c>
      <c r="AS16" s="317">
        <v>0</v>
      </c>
      <c r="AT16" s="318">
        <v>0</v>
      </c>
      <c r="AU16" s="325" t="s">
        <v>224</v>
      </c>
      <c r="AV16" s="317">
        <v>0</v>
      </c>
      <c r="AW16" s="318">
        <v>0</v>
      </c>
      <c r="AX16" s="325" t="s">
        <v>224</v>
      </c>
      <c r="AY16" s="317">
        <v>0</v>
      </c>
      <c r="AZ16" s="318">
        <v>0</v>
      </c>
      <c r="BA16" s="325" t="s">
        <v>224</v>
      </c>
      <c r="BB16" s="317">
        <v>0</v>
      </c>
      <c r="BC16" s="318">
        <v>0</v>
      </c>
      <c r="BD16" s="325" t="s">
        <v>224</v>
      </c>
      <c r="BE16" s="317">
        <v>26</v>
      </c>
      <c r="BF16" s="318">
        <v>0</v>
      </c>
      <c r="BG16" s="325">
        <v>0</v>
      </c>
      <c r="BH16" s="317">
        <v>4</v>
      </c>
      <c r="BI16" s="318">
        <v>0</v>
      </c>
      <c r="BJ16" s="325" t="s">
        <v>224</v>
      </c>
      <c r="BK16" s="317">
        <v>807</v>
      </c>
      <c r="BL16" s="318">
        <v>287</v>
      </c>
      <c r="BM16" s="325">
        <v>0.43674808603718551</v>
      </c>
      <c r="BN16" s="317">
        <v>78</v>
      </c>
      <c r="BO16" s="318">
        <v>0</v>
      </c>
      <c r="BP16" s="325">
        <v>0</v>
      </c>
      <c r="BQ16" s="317">
        <v>37</v>
      </c>
      <c r="BR16" s="318">
        <v>0</v>
      </c>
      <c r="BS16" s="325">
        <v>0</v>
      </c>
    </row>
    <row r="17" spans="2:71" s="4" customFormat="1" x14ac:dyDescent="0.25">
      <c r="B17" s="314" t="s">
        <v>38</v>
      </c>
      <c r="C17" s="315">
        <v>9381</v>
      </c>
      <c r="D17" s="318">
        <v>2396</v>
      </c>
      <c r="E17" s="325">
        <v>0.34302075876879035</v>
      </c>
      <c r="F17" s="317">
        <v>930</v>
      </c>
      <c r="G17" s="318">
        <v>0</v>
      </c>
      <c r="H17" s="325">
        <v>0</v>
      </c>
      <c r="I17" s="317">
        <v>54</v>
      </c>
      <c r="J17" s="318">
        <v>0</v>
      </c>
      <c r="K17" s="325">
        <v>0</v>
      </c>
      <c r="L17" s="317">
        <v>84</v>
      </c>
      <c r="M17" s="318">
        <v>0</v>
      </c>
      <c r="N17" s="325">
        <v>0</v>
      </c>
      <c r="O17" s="317">
        <v>472</v>
      </c>
      <c r="P17" s="318">
        <v>0</v>
      </c>
      <c r="Q17" s="325">
        <v>0</v>
      </c>
      <c r="R17" s="317">
        <v>320</v>
      </c>
      <c r="S17" s="318">
        <v>0</v>
      </c>
      <c r="T17" s="325">
        <v>0</v>
      </c>
      <c r="U17" s="317">
        <v>0</v>
      </c>
      <c r="V17" s="318">
        <v>0</v>
      </c>
      <c r="W17" s="325" t="s">
        <v>224</v>
      </c>
      <c r="X17" s="317">
        <v>0</v>
      </c>
      <c r="Y17" s="318">
        <v>0</v>
      </c>
      <c r="Z17" s="325" t="s">
        <v>224</v>
      </c>
      <c r="AA17" s="317">
        <v>0</v>
      </c>
      <c r="AB17" s="318">
        <v>0</v>
      </c>
      <c r="AC17" s="325" t="s">
        <v>224</v>
      </c>
      <c r="AD17" s="317">
        <v>0</v>
      </c>
      <c r="AE17" s="318">
        <v>0</v>
      </c>
      <c r="AF17" s="325" t="s">
        <v>224</v>
      </c>
      <c r="AG17" s="317">
        <v>460</v>
      </c>
      <c r="AH17" s="318">
        <v>0</v>
      </c>
      <c r="AI17" s="325">
        <v>0</v>
      </c>
      <c r="AJ17" s="317">
        <v>124</v>
      </c>
      <c r="AK17" s="318">
        <v>0</v>
      </c>
      <c r="AL17" s="325">
        <v>0</v>
      </c>
      <c r="AM17" s="317">
        <v>211</v>
      </c>
      <c r="AN17" s="318">
        <v>0</v>
      </c>
      <c r="AO17" s="325">
        <v>0</v>
      </c>
      <c r="AP17" s="317">
        <v>0</v>
      </c>
      <c r="AQ17" s="318">
        <v>0</v>
      </c>
      <c r="AR17" s="325" t="s">
        <v>224</v>
      </c>
      <c r="AS17" s="317">
        <v>0</v>
      </c>
      <c r="AT17" s="318">
        <v>0</v>
      </c>
      <c r="AU17" s="325" t="s">
        <v>224</v>
      </c>
      <c r="AV17" s="317">
        <v>0</v>
      </c>
      <c r="AW17" s="318">
        <v>0</v>
      </c>
      <c r="AX17" s="325" t="s">
        <v>224</v>
      </c>
      <c r="AY17" s="317">
        <v>0</v>
      </c>
      <c r="AZ17" s="318">
        <v>0</v>
      </c>
      <c r="BA17" s="325" t="s">
        <v>224</v>
      </c>
      <c r="BB17" s="317">
        <v>0</v>
      </c>
      <c r="BC17" s="318">
        <v>0</v>
      </c>
      <c r="BD17" s="325" t="s">
        <v>224</v>
      </c>
      <c r="BE17" s="317">
        <v>119</v>
      </c>
      <c r="BF17" s="318">
        <v>0</v>
      </c>
      <c r="BG17" s="325">
        <v>0</v>
      </c>
      <c r="BH17" s="317">
        <v>6</v>
      </c>
      <c r="BI17" s="318">
        <v>0</v>
      </c>
      <c r="BJ17" s="325" t="s">
        <v>224</v>
      </c>
      <c r="BK17" s="317">
        <v>7882</v>
      </c>
      <c r="BL17" s="318">
        <v>2396</v>
      </c>
      <c r="BM17" s="325">
        <v>0.71962616822429903</v>
      </c>
      <c r="BN17" s="317">
        <v>42</v>
      </c>
      <c r="BO17" s="318">
        <v>0</v>
      </c>
      <c r="BP17" s="325">
        <v>0</v>
      </c>
      <c r="BQ17" s="317">
        <v>67</v>
      </c>
      <c r="BR17" s="318">
        <v>0</v>
      </c>
      <c r="BS17" s="325">
        <v>0</v>
      </c>
    </row>
    <row r="18" spans="2:71" s="4" customFormat="1" x14ac:dyDescent="0.25">
      <c r="B18" s="314" t="s">
        <v>341</v>
      </c>
      <c r="C18" s="315">
        <v>372</v>
      </c>
      <c r="D18" s="318">
        <v>154</v>
      </c>
      <c r="E18" s="325">
        <v>0.70642201834862384</v>
      </c>
      <c r="F18" s="317">
        <v>0</v>
      </c>
      <c r="G18" s="318">
        <v>0</v>
      </c>
      <c r="H18" s="325" t="s">
        <v>224</v>
      </c>
      <c r="I18" s="317">
        <v>0</v>
      </c>
      <c r="J18" s="318">
        <v>0</v>
      </c>
      <c r="K18" s="325" t="s">
        <v>224</v>
      </c>
      <c r="L18" s="317">
        <v>0</v>
      </c>
      <c r="M18" s="318">
        <v>0</v>
      </c>
      <c r="N18" s="325" t="s">
        <v>224</v>
      </c>
      <c r="O18" s="317">
        <v>0</v>
      </c>
      <c r="P18" s="318">
        <v>0</v>
      </c>
      <c r="Q18" s="325" t="s">
        <v>224</v>
      </c>
      <c r="R18" s="317">
        <v>0</v>
      </c>
      <c r="S18" s="318">
        <v>0</v>
      </c>
      <c r="T18" s="325" t="s">
        <v>224</v>
      </c>
      <c r="U18" s="317">
        <v>0</v>
      </c>
      <c r="V18" s="318">
        <v>0</v>
      </c>
      <c r="W18" s="325" t="s">
        <v>224</v>
      </c>
      <c r="X18" s="317">
        <v>0</v>
      </c>
      <c r="Y18" s="318">
        <v>0</v>
      </c>
      <c r="Z18" s="325" t="s">
        <v>224</v>
      </c>
      <c r="AA18" s="317">
        <v>0</v>
      </c>
      <c r="AB18" s="318">
        <v>0</v>
      </c>
      <c r="AC18" s="325" t="s">
        <v>224</v>
      </c>
      <c r="AD18" s="317">
        <v>0</v>
      </c>
      <c r="AE18" s="318">
        <v>0</v>
      </c>
      <c r="AF18" s="325" t="s">
        <v>224</v>
      </c>
      <c r="AG18" s="317">
        <v>0</v>
      </c>
      <c r="AH18" s="318">
        <v>0</v>
      </c>
      <c r="AI18" s="325" t="s">
        <v>224</v>
      </c>
      <c r="AJ18" s="317">
        <v>0</v>
      </c>
      <c r="AK18" s="318">
        <v>0</v>
      </c>
      <c r="AL18" s="325" t="s">
        <v>224</v>
      </c>
      <c r="AM18" s="317">
        <v>0</v>
      </c>
      <c r="AN18" s="318">
        <v>0</v>
      </c>
      <c r="AO18" s="325" t="s">
        <v>224</v>
      </c>
      <c r="AP18" s="317">
        <v>0</v>
      </c>
      <c r="AQ18" s="318">
        <v>0</v>
      </c>
      <c r="AR18" s="325" t="s">
        <v>224</v>
      </c>
      <c r="AS18" s="317">
        <v>0</v>
      </c>
      <c r="AT18" s="318">
        <v>0</v>
      </c>
      <c r="AU18" s="325" t="s">
        <v>224</v>
      </c>
      <c r="AV18" s="317">
        <v>0</v>
      </c>
      <c r="AW18" s="318">
        <v>0</v>
      </c>
      <c r="AX18" s="325" t="s">
        <v>224</v>
      </c>
      <c r="AY18" s="317">
        <v>0</v>
      </c>
      <c r="AZ18" s="318">
        <v>0</v>
      </c>
      <c r="BA18" s="325" t="s">
        <v>224</v>
      </c>
      <c r="BB18" s="317">
        <v>0</v>
      </c>
      <c r="BC18" s="318">
        <v>0</v>
      </c>
      <c r="BD18" s="325" t="s">
        <v>224</v>
      </c>
      <c r="BE18" s="317">
        <v>0</v>
      </c>
      <c r="BF18" s="318">
        <v>0</v>
      </c>
      <c r="BG18" s="325" t="s">
        <v>224</v>
      </c>
      <c r="BH18" s="317">
        <v>0</v>
      </c>
      <c r="BI18" s="318">
        <v>0</v>
      </c>
      <c r="BJ18" s="325" t="s">
        <v>224</v>
      </c>
      <c r="BK18" s="317">
        <v>368</v>
      </c>
      <c r="BL18" s="318">
        <v>154</v>
      </c>
      <c r="BM18" s="325">
        <v>0.6611111111111112</v>
      </c>
      <c r="BN18" s="317">
        <v>0</v>
      </c>
      <c r="BO18" s="318">
        <v>0</v>
      </c>
      <c r="BP18" s="325" t="s">
        <v>224</v>
      </c>
      <c r="BQ18" s="317">
        <v>4</v>
      </c>
      <c r="BR18" s="318">
        <v>0</v>
      </c>
      <c r="BS18" s="325">
        <v>0</v>
      </c>
    </row>
    <row r="19" spans="2:71" s="4" customFormat="1" x14ac:dyDescent="0.25">
      <c r="B19" s="314" t="s">
        <v>39</v>
      </c>
      <c r="C19" s="315">
        <v>6663</v>
      </c>
      <c r="D19" s="318">
        <v>1198</v>
      </c>
      <c r="E19" s="325">
        <v>0.21921317474839896</v>
      </c>
      <c r="F19" s="317">
        <v>2891</v>
      </c>
      <c r="G19" s="318">
        <v>0</v>
      </c>
      <c r="H19" s="325">
        <v>0</v>
      </c>
      <c r="I19" s="317">
        <v>81</v>
      </c>
      <c r="J19" s="318">
        <v>0</v>
      </c>
      <c r="K19" s="325">
        <v>0</v>
      </c>
      <c r="L19" s="317">
        <v>6</v>
      </c>
      <c r="M19" s="318">
        <v>0</v>
      </c>
      <c r="N19" s="325">
        <v>0</v>
      </c>
      <c r="O19" s="317">
        <v>0</v>
      </c>
      <c r="P19" s="318">
        <v>0</v>
      </c>
      <c r="Q19" s="325" t="s">
        <v>224</v>
      </c>
      <c r="R19" s="317">
        <v>624</v>
      </c>
      <c r="S19" s="318">
        <v>0</v>
      </c>
      <c r="T19" s="325">
        <v>0</v>
      </c>
      <c r="U19" s="317">
        <v>0</v>
      </c>
      <c r="V19" s="318">
        <v>0</v>
      </c>
      <c r="W19" s="325" t="s">
        <v>224</v>
      </c>
      <c r="X19" s="317">
        <v>1218</v>
      </c>
      <c r="Y19" s="318">
        <v>0</v>
      </c>
      <c r="Z19" s="325">
        <v>0</v>
      </c>
      <c r="AA19" s="317">
        <v>962</v>
      </c>
      <c r="AB19" s="318">
        <v>0</v>
      </c>
      <c r="AC19" s="325">
        <v>0</v>
      </c>
      <c r="AD19" s="317">
        <v>0</v>
      </c>
      <c r="AE19" s="318">
        <v>0</v>
      </c>
      <c r="AF19" s="325" t="s">
        <v>224</v>
      </c>
      <c r="AG19" s="317">
        <v>700</v>
      </c>
      <c r="AH19" s="318">
        <v>0</v>
      </c>
      <c r="AI19" s="325">
        <v>0</v>
      </c>
      <c r="AJ19" s="317">
        <v>0</v>
      </c>
      <c r="AK19" s="318">
        <v>0</v>
      </c>
      <c r="AL19" s="325" t="s">
        <v>224</v>
      </c>
      <c r="AM19" s="317">
        <v>0</v>
      </c>
      <c r="AN19" s="318">
        <v>0</v>
      </c>
      <c r="AO19" s="325" t="s">
        <v>224</v>
      </c>
      <c r="AP19" s="317">
        <v>0</v>
      </c>
      <c r="AQ19" s="318">
        <v>0</v>
      </c>
      <c r="AR19" s="325" t="s">
        <v>224</v>
      </c>
      <c r="AS19" s="317">
        <v>0</v>
      </c>
      <c r="AT19" s="318">
        <v>0</v>
      </c>
      <c r="AU19" s="325" t="s">
        <v>224</v>
      </c>
      <c r="AV19" s="317">
        <v>0</v>
      </c>
      <c r="AW19" s="318">
        <v>0</v>
      </c>
      <c r="AX19" s="325" t="s">
        <v>224</v>
      </c>
      <c r="AY19" s="317">
        <v>0</v>
      </c>
      <c r="AZ19" s="318">
        <v>0</v>
      </c>
      <c r="BA19" s="325" t="s">
        <v>224</v>
      </c>
      <c r="BB19" s="317">
        <v>700</v>
      </c>
      <c r="BC19" s="318">
        <v>0</v>
      </c>
      <c r="BD19" s="325">
        <v>0</v>
      </c>
      <c r="BE19" s="317">
        <v>0</v>
      </c>
      <c r="BF19" s="318">
        <v>0</v>
      </c>
      <c r="BG19" s="325" t="s">
        <v>224</v>
      </c>
      <c r="BH19" s="317">
        <v>0</v>
      </c>
      <c r="BI19" s="318">
        <v>0</v>
      </c>
      <c r="BJ19" s="325" t="s">
        <v>224</v>
      </c>
      <c r="BK19" s="317">
        <v>2990</v>
      </c>
      <c r="BL19" s="318">
        <v>1190</v>
      </c>
      <c r="BM19" s="325">
        <v>0.53380158033362601</v>
      </c>
      <c r="BN19" s="317">
        <v>15</v>
      </c>
      <c r="BO19" s="318">
        <v>0</v>
      </c>
      <c r="BP19" s="325">
        <v>0</v>
      </c>
      <c r="BQ19" s="317">
        <v>67</v>
      </c>
      <c r="BR19" s="318">
        <v>8</v>
      </c>
      <c r="BS19" s="325">
        <v>0.13559322033898313</v>
      </c>
    </row>
    <row r="20" spans="2:71" s="4" customFormat="1" x14ac:dyDescent="0.25">
      <c r="B20" s="314" t="s">
        <v>342</v>
      </c>
      <c r="C20" s="315">
        <v>1851</v>
      </c>
      <c r="D20" s="318">
        <v>608</v>
      </c>
      <c r="E20" s="325">
        <v>0.48913917940466622</v>
      </c>
      <c r="F20" s="317">
        <v>8</v>
      </c>
      <c r="G20" s="318">
        <v>0</v>
      </c>
      <c r="H20" s="325">
        <v>0</v>
      </c>
      <c r="I20" s="317">
        <v>0</v>
      </c>
      <c r="J20" s="318">
        <v>0</v>
      </c>
      <c r="K20" s="325" t="s">
        <v>224</v>
      </c>
      <c r="L20" s="317">
        <v>0</v>
      </c>
      <c r="M20" s="318">
        <v>0</v>
      </c>
      <c r="N20" s="325" t="s">
        <v>224</v>
      </c>
      <c r="O20" s="317">
        <v>0</v>
      </c>
      <c r="P20" s="318">
        <v>0</v>
      </c>
      <c r="Q20" s="325" t="s">
        <v>224</v>
      </c>
      <c r="R20" s="317">
        <v>0</v>
      </c>
      <c r="S20" s="318">
        <v>0</v>
      </c>
      <c r="T20" s="325" t="s">
        <v>224</v>
      </c>
      <c r="U20" s="317">
        <v>0</v>
      </c>
      <c r="V20" s="318">
        <v>0</v>
      </c>
      <c r="W20" s="325" t="s">
        <v>224</v>
      </c>
      <c r="X20" s="317">
        <v>0</v>
      </c>
      <c r="Y20" s="318">
        <v>0</v>
      </c>
      <c r="Z20" s="325" t="s">
        <v>224</v>
      </c>
      <c r="AA20" s="317">
        <v>0</v>
      </c>
      <c r="AB20" s="318">
        <v>0</v>
      </c>
      <c r="AC20" s="325" t="s">
        <v>224</v>
      </c>
      <c r="AD20" s="317">
        <v>8</v>
      </c>
      <c r="AE20" s="318">
        <v>0</v>
      </c>
      <c r="AF20" s="325">
        <v>0</v>
      </c>
      <c r="AG20" s="317">
        <v>0</v>
      </c>
      <c r="AH20" s="318">
        <v>0</v>
      </c>
      <c r="AI20" s="325" t="s">
        <v>224</v>
      </c>
      <c r="AJ20" s="317">
        <v>0</v>
      </c>
      <c r="AK20" s="318">
        <v>0</v>
      </c>
      <c r="AL20" s="325" t="s">
        <v>224</v>
      </c>
      <c r="AM20" s="317">
        <v>0</v>
      </c>
      <c r="AN20" s="318">
        <v>0</v>
      </c>
      <c r="AO20" s="325" t="s">
        <v>224</v>
      </c>
      <c r="AP20" s="317">
        <v>0</v>
      </c>
      <c r="AQ20" s="318">
        <v>0</v>
      </c>
      <c r="AR20" s="325" t="s">
        <v>224</v>
      </c>
      <c r="AS20" s="317">
        <v>0</v>
      </c>
      <c r="AT20" s="318">
        <v>0</v>
      </c>
      <c r="AU20" s="325" t="s">
        <v>224</v>
      </c>
      <c r="AV20" s="317">
        <v>0</v>
      </c>
      <c r="AW20" s="318">
        <v>0</v>
      </c>
      <c r="AX20" s="325" t="s">
        <v>224</v>
      </c>
      <c r="AY20" s="317">
        <v>0</v>
      </c>
      <c r="AZ20" s="318">
        <v>0</v>
      </c>
      <c r="BA20" s="325" t="s">
        <v>224</v>
      </c>
      <c r="BB20" s="317">
        <v>0</v>
      </c>
      <c r="BC20" s="318">
        <v>0</v>
      </c>
      <c r="BD20" s="325" t="s">
        <v>224</v>
      </c>
      <c r="BE20" s="317">
        <v>0</v>
      </c>
      <c r="BF20" s="318">
        <v>0</v>
      </c>
      <c r="BG20" s="325" t="s">
        <v>224</v>
      </c>
      <c r="BH20" s="317">
        <v>0</v>
      </c>
      <c r="BI20" s="318">
        <v>0</v>
      </c>
      <c r="BJ20" s="325" t="s">
        <v>224</v>
      </c>
      <c r="BK20" s="317">
        <v>1747</v>
      </c>
      <c r="BL20" s="318">
        <v>608</v>
      </c>
      <c r="BM20" s="325">
        <v>0.46927914852443164</v>
      </c>
      <c r="BN20" s="317">
        <v>81</v>
      </c>
      <c r="BO20" s="318">
        <v>0</v>
      </c>
      <c r="BP20" s="325">
        <v>0</v>
      </c>
      <c r="BQ20" s="317">
        <v>15</v>
      </c>
      <c r="BR20" s="318">
        <v>0</v>
      </c>
      <c r="BS20" s="325">
        <v>0</v>
      </c>
    </row>
    <row r="21" spans="2:71" s="4" customFormat="1" x14ac:dyDescent="0.25">
      <c r="B21" s="314" t="s">
        <v>343</v>
      </c>
      <c r="C21" s="315">
        <v>3206</v>
      </c>
      <c r="D21" s="318">
        <v>969</v>
      </c>
      <c r="E21" s="325">
        <v>0.43316942333482333</v>
      </c>
      <c r="F21" s="317">
        <v>36</v>
      </c>
      <c r="G21" s="318">
        <v>0</v>
      </c>
      <c r="H21" s="325">
        <v>0</v>
      </c>
      <c r="I21" s="317">
        <v>0</v>
      </c>
      <c r="J21" s="318">
        <v>0</v>
      </c>
      <c r="K21" s="325" t="s">
        <v>224</v>
      </c>
      <c r="L21" s="317">
        <v>0</v>
      </c>
      <c r="M21" s="318">
        <v>0</v>
      </c>
      <c r="N21" s="325" t="s">
        <v>224</v>
      </c>
      <c r="O21" s="317">
        <v>8</v>
      </c>
      <c r="P21" s="318">
        <v>0</v>
      </c>
      <c r="Q21" s="325">
        <v>0</v>
      </c>
      <c r="R21" s="317">
        <v>0</v>
      </c>
      <c r="S21" s="318">
        <v>0</v>
      </c>
      <c r="T21" s="325" t="s">
        <v>224</v>
      </c>
      <c r="U21" s="317">
        <v>0</v>
      </c>
      <c r="V21" s="318">
        <v>0</v>
      </c>
      <c r="W21" s="325" t="s">
        <v>224</v>
      </c>
      <c r="X21" s="317">
        <v>0</v>
      </c>
      <c r="Y21" s="318">
        <v>0</v>
      </c>
      <c r="Z21" s="325" t="s">
        <v>224</v>
      </c>
      <c r="AA21" s="317">
        <v>0</v>
      </c>
      <c r="AB21" s="318">
        <v>0</v>
      </c>
      <c r="AC21" s="325" t="s">
        <v>224</v>
      </c>
      <c r="AD21" s="317">
        <v>28</v>
      </c>
      <c r="AE21" s="318">
        <v>0</v>
      </c>
      <c r="AF21" s="325">
        <v>0</v>
      </c>
      <c r="AG21" s="317">
        <v>19</v>
      </c>
      <c r="AH21" s="318">
        <v>7</v>
      </c>
      <c r="AI21" s="325">
        <v>0.58333333333333326</v>
      </c>
      <c r="AJ21" s="317">
        <v>0</v>
      </c>
      <c r="AK21" s="318">
        <v>0</v>
      </c>
      <c r="AL21" s="325" t="s">
        <v>224</v>
      </c>
      <c r="AM21" s="317">
        <v>0</v>
      </c>
      <c r="AN21" s="318">
        <v>0</v>
      </c>
      <c r="AO21" s="325" t="s">
        <v>224</v>
      </c>
      <c r="AP21" s="317">
        <v>0</v>
      </c>
      <c r="AQ21" s="318">
        <v>0</v>
      </c>
      <c r="AR21" s="325" t="s">
        <v>224</v>
      </c>
      <c r="AS21" s="317">
        <v>0</v>
      </c>
      <c r="AT21" s="318">
        <v>0</v>
      </c>
      <c r="AU21" s="325" t="s">
        <v>224</v>
      </c>
      <c r="AV21" s="317">
        <v>0</v>
      </c>
      <c r="AW21" s="318">
        <v>0</v>
      </c>
      <c r="AX21" s="325" t="s">
        <v>224</v>
      </c>
      <c r="AY21" s="317">
        <v>0</v>
      </c>
      <c r="AZ21" s="318">
        <v>0</v>
      </c>
      <c r="BA21" s="325" t="s">
        <v>224</v>
      </c>
      <c r="BB21" s="317">
        <v>0</v>
      </c>
      <c r="BC21" s="318">
        <v>0</v>
      </c>
      <c r="BD21" s="325" t="s">
        <v>224</v>
      </c>
      <c r="BE21" s="317">
        <v>19</v>
      </c>
      <c r="BF21" s="318">
        <v>7</v>
      </c>
      <c r="BG21" s="325">
        <v>0.58333333333333326</v>
      </c>
      <c r="BH21" s="317">
        <v>0</v>
      </c>
      <c r="BI21" s="318">
        <v>0</v>
      </c>
      <c r="BJ21" s="325" t="s">
        <v>224</v>
      </c>
      <c r="BK21" s="317">
        <v>3037</v>
      </c>
      <c r="BL21" s="318">
        <v>970</v>
      </c>
      <c r="BM21" s="325">
        <v>0.62634822804314338</v>
      </c>
      <c r="BN21" s="317">
        <v>0</v>
      </c>
      <c r="BO21" s="318">
        <v>0</v>
      </c>
      <c r="BP21" s="325" t="s">
        <v>224</v>
      </c>
      <c r="BQ21" s="317">
        <v>114</v>
      </c>
      <c r="BR21" s="318">
        <v>-8</v>
      </c>
      <c r="BS21" s="325">
        <v>-6.557377049180324E-2</v>
      </c>
    </row>
    <row r="22" spans="2:71" s="4" customFormat="1" x14ac:dyDescent="0.25">
      <c r="B22" s="314" t="s">
        <v>344</v>
      </c>
      <c r="C22" s="315">
        <v>5711</v>
      </c>
      <c r="D22" s="318">
        <v>1615</v>
      </c>
      <c r="E22" s="325">
        <v>0.394287109375</v>
      </c>
      <c r="F22" s="317">
        <v>1144</v>
      </c>
      <c r="G22" s="318">
        <v>-7</v>
      </c>
      <c r="H22" s="325">
        <v>-6.0816681146829144E-3</v>
      </c>
      <c r="I22" s="317">
        <v>164</v>
      </c>
      <c r="J22" s="318">
        <v>0</v>
      </c>
      <c r="K22" s="325">
        <v>0</v>
      </c>
      <c r="L22" s="317">
        <v>46</v>
      </c>
      <c r="M22" s="318">
        <v>4</v>
      </c>
      <c r="N22" s="325">
        <v>9.5238095238095344E-2</v>
      </c>
      <c r="O22" s="317">
        <v>322</v>
      </c>
      <c r="P22" s="318">
        <v>0</v>
      </c>
      <c r="Q22" s="325">
        <v>0</v>
      </c>
      <c r="R22" s="317">
        <v>612</v>
      </c>
      <c r="S22" s="318">
        <v>-11</v>
      </c>
      <c r="T22" s="325">
        <v>-1.7656500802568198E-2</v>
      </c>
      <c r="U22" s="317">
        <v>0</v>
      </c>
      <c r="V22" s="318">
        <v>0</v>
      </c>
      <c r="W22" s="325" t="s">
        <v>224</v>
      </c>
      <c r="X22" s="317">
        <v>0</v>
      </c>
      <c r="Y22" s="318">
        <v>0</v>
      </c>
      <c r="Z22" s="325" t="s">
        <v>224</v>
      </c>
      <c r="AA22" s="317">
        <v>0</v>
      </c>
      <c r="AB22" s="318">
        <v>0</v>
      </c>
      <c r="AC22" s="325" t="s">
        <v>224</v>
      </c>
      <c r="AD22" s="317">
        <v>0</v>
      </c>
      <c r="AE22" s="318">
        <v>0</v>
      </c>
      <c r="AF22" s="325" t="s">
        <v>224</v>
      </c>
      <c r="AG22" s="317">
        <v>241</v>
      </c>
      <c r="AH22" s="318">
        <v>-4</v>
      </c>
      <c r="AI22" s="325">
        <v>-1.6326530612244872E-2</v>
      </c>
      <c r="AJ22" s="317">
        <v>197</v>
      </c>
      <c r="AK22" s="318">
        <v>0</v>
      </c>
      <c r="AL22" s="325">
        <v>0</v>
      </c>
      <c r="AM22" s="317">
        <v>0</v>
      </c>
      <c r="AN22" s="318">
        <v>0</v>
      </c>
      <c r="AO22" s="325" t="s">
        <v>224</v>
      </c>
      <c r="AP22" s="317">
        <v>0</v>
      </c>
      <c r="AQ22" s="318">
        <v>0</v>
      </c>
      <c r="AR22" s="325" t="s">
        <v>224</v>
      </c>
      <c r="AS22" s="317">
        <v>0</v>
      </c>
      <c r="AT22" s="318">
        <v>0</v>
      </c>
      <c r="AU22" s="325" t="s">
        <v>224</v>
      </c>
      <c r="AV22" s="317">
        <v>0</v>
      </c>
      <c r="AW22" s="318">
        <v>0</v>
      </c>
      <c r="AX22" s="325" t="s">
        <v>224</v>
      </c>
      <c r="AY22" s="317">
        <v>0</v>
      </c>
      <c r="AZ22" s="318">
        <v>0</v>
      </c>
      <c r="BA22" s="325" t="s">
        <v>224</v>
      </c>
      <c r="BB22" s="317">
        <v>0</v>
      </c>
      <c r="BC22" s="318">
        <v>0</v>
      </c>
      <c r="BD22" s="325" t="s">
        <v>224</v>
      </c>
      <c r="BE22" s="317">
        <v>38</v>
      </c>
      <c r="BF22" s="318">
        <v>-4</v>
      </c>
      <c r="BG22" s="325">
        <v>-9.5238095238095233E-2</v>
      </c>
      <c r="BH22" s="317">
        <v>6</v>
      </c>
      <c r="BI22" s="318">
        <v>0</v>
      </c>
      <c r="BJ22" s="325" t="s">
        <v>224</v>
      </c>
      <c r="BK22" s="317">
        <v>4222</v>
      </c>
      <c r="BL22" s="318">
        <v>1626</v>
      </c>
      <c r="BM22" s="325">
        <v>0.45144804088586032</v>
      </c>
      <c r="BN22" s="317">
        <v>22</v>
      </c>
      <c r="BO22" s="318">
        <v>0</v>
      </c>
      <c r="BP22" s="325">
        <v>0</v>
      </c>
      <c r="BQ22" s="317">
        <v>82</v>
      </c>
      <c r="BR22" s="318">
        <v>0</v>
      </c>
      <c r="BS22" s="325">
        <v>0</v>
      </c>
    </row>
    <row r="23" spans="2:71" s="4" customFormat="1" x14ac:dyDescent="0.25">
      <c r="B23" s="314" t="s">
        <v>345</v>
      </c>
      <c r="C23" s="315">
        <v>878</v>
      </c>
      <c r="D23" s="318">
        <v>265</v>
      </c>
      <c r="E23" s="325">
        <v>0.43230016313213704</v>
      </c>
      <c r="F23" s="317">
        <v>0</v>
      </c>
      <c r="G23" s="318">
        <v>0</v>
      </c>
      <c r="H23" s="325" t="s">
        <v>224</v>
      </c>
      <c r="I23" s="317">
        <v>0</v>
      </c>
      <c r="J23" s="318">
        <v>0</v>
      </c>
      <c r="K23" s="325" t="s">
        <v>224</v>
      </c>
      <c r="L23" s="317">
        <v>0</v>
      </c>
      <c r="M23" s="318">
        <v>0</v>
      </c>
      <c r="N23" s="325" t="s">
        <v>224</v>
      </c>
      <c r="O23" s="317">
        <v>0</v>
      </c>
      <c r="P23" s="318">
        <v>0</v>
      </c>
      <c r="Q23" s="325" t="s">
        <v>224</v>
      </c>
      <c r="R23" s="317">
        <v>0</v>
      </c>
      <c r="S23" s="318">
        <v>0</v>
      </c>
      <c r="T23" s="325" t="s">
        <v>224</v>
      </c>
      <c r="U23" s="317">
        <v>0</v>
      </c>
      <c r="V23" s="318">
        <v>0</v>
      </c>
      <c r="W23" s="325" t="s">
        <v>224</v>
      </c>
      <c r="X23" s="317">
        <v>0</v>
      </c>
      <c r="Y23" s="318">
        <v>0</v>
      </c>
      <c r="Z23" s="325" t="s">
        <v>224</v>
      </c>
      <c r="AA23" s="317">
        <v>0</v>
      </c>
      <c r="AB23" s="318">
        <v>0</v>
      </c>
      <c r="AC23" s="325" t="s">
        <v>224</v>
      </c>
      <c r="AD23" s="317">
        <v>0</v>
      </c>
      <c r="AE23" s="318">
        <v>0</v>
      </c>
      <c r="AF23" s="325" t="s">
        <v>224</v>
      </c>
      <c r="AG23" s="317">
        <v>0</v>
      </c>
      <c r="AH23" s="318">
        <v>0</v>
      </c>
      <c r="AI23" s="325" t="s">
        <v>224</v>
      </c>
      <c r="AJ23" s="317">
        <v>0</v>
      </c>
      <c r="AK23" s="318">
        <v>0</v>
      </c>
      <c r="AL23" s="325" t="s">
        <v>224</v>
      </c>
      <c r="AM23" s="317">
        <v>0</v>
      </c>
      <c r="AN23" s="318">
        <v>0</v>
      </c>
      <c r="AO23" s="325" t="s">
        <v>224</v>
      </c>
      <c r="AP23" s="317">
        <v>0</v>
      </c>
      <c r="AQ23" s="318">
        <v>0</v>
      </c>
      <c r="AR23" s="325" t="s">
        <v>224</v>
      </c>
      <c r="AS23" s="317">
        <v>0</v>
      </c>
      <c r="AT23" s="318">
        <v>0</v>
      </c>
      <c r="AU23" s="325" t="s">
        <v>224</v>
      </c>
      <c r="AV23" s="317">
        <v>0</v>
      </c>
      <c r="AW23" s="318">
        <v>0</v>
      </c>
      <c r="AX23" s="325" t="s">
        <v>224</v>
      </c>
      <c r="AY23" s="317">
        <v>0</v>
      </c>
      <c r="AZ23" s="318">
        <v>0</v>
      </c>
      <c r="BA23" s="325" t="s">
        <v>224</v>
      </c>
      <c r="BB23" s="317">
        <v>0</v>
      </c>
      <c r="BC23" s="318">
        <v>0</v>
      </c>
      <c r="BD23" s="325" t="s">
        <v>224</v>
      </c>
      <c r="BE23" s="317">
        <v>0</v>
      </c>
      <c r="BF23" s="318">
        <v>0</v>
      </c>
      <c r="BG23" s="325" t="s">
        <v>224</v>
      </c>
      <c r="BH23" s="317">
        <v>0</v>
      </c>
      <c r="BI23" s="318">
        <v>0</v>
      </c>
      <c r="BJ23" s="325" t="s">
        <v>224</v>
      </c>
      <c r="BK23" s="317">
        <v>852</v>
      </c>
      <c r="BL23" s="318">
        <v>265</v>
      </c>
      <c r="BM23" s="325">
        <v>0.69755058572949946</v>
      </c>
      <c r="BN23" s="317">
        <v>0</v>
      </c>
      <c r="BO23" s="318">
        <v>0</v>
      </c>
      <c r="BP23" s="325" t="s">
        <v>224</v>
      </c>
      <c r="BQ23" s="317">
        <v>26</v>
      </c>
      <c r="BR23" s="318">
        <v>0</v>
      </c>
      <c r="BS23" s="325">
        <v>0</v>
      </c>
    </row>
    <row r="24" spans="2:71" s="4" customFormat="1" x14ac:dyDescent="0.25">
      <c r="B24" s="314" t="s">
        <v>346</v>
      </c>
      <c r="C24" s="315">
        <v>1847</v>
      </c>
      <c r="D24" s="318">
        <v>655</v>
      </c>
      <c r="E24" s="325">
        <v>0.54949664429530198</v>
      </c>
      <c r="F24" s="317">
        <v>111</v>
      </c>
      <c r="G24" s="318">
        <v>0</v>
      </c>
      <c r="H24" s="325">
        <v>0</v>
      </c>
      <c r="I24" s="317">
        <v>8</v>
      </c>
      <c r="J24" s="318">
        <v>0</v>
      </c>
      <c r="K24" s="325">
        <v>0</v>
      </c>
      <c r="L24" s="317">
        <v>15</v>
      </c>
      <c r="M24" s="318">
        <v>0</v>
      </c>
      <c r="N24" s="325">
        <v>0</v>
      </c>
      <c r="O24" s="317">
        <v>74</v>
      </c>
      <c r="P24" s="318">
        <v>0</v>
      </c>
      <c r="Q24" s="325">
        <v>0</v>
      </c>
      <c r="R24" s="317">
        <v>0</v>
      </c>
      <c r="S24" s="318">
        <v>0</v>
      </c>
      <c r="T24" s="325" t="s">
        <v>224</v>
      </c>
      <c r="U24" s="317">
        <v>0</v>
      </c>
      <c r="V24" s="318">
        <v>0</v>
      </c>
      <c r="W24" s="325" t="s">
        <v>224</v>
      </c>
      <c r="X24" s="317">
        <v>0</v>
      </c>
      <c r="Y24" s="318">
        <v>0</v>
      </c>
      <c r="Z24" s="325" t="s">
        <v>224</v>
      </c>
      <c r="AA24" s="317">
        <v>0</v>
      </c>
      <c r="AB24" s="318">
        <v>0</v>
      </c>
      <c r="AC24" s="325" t="s">
        <v>224</v>
      </c>
      <c r="AD24" s="317">
        <v>14</v>
      </c>
      <c r="AE24" s="318">
        <v>0</v>
      </c>
      <c r="AF24" s="325">
        <v>0</v>
      </c>
      <c r="AG24" s="317">
        <v>48</v>
      </c>
      <c r="AH24" s="318">
        <v>0</v>
      </c>
      <c r="AI24" s="325">
        <v>0</v>
      </c>
      <c r="AJ24" s="317">
        <v>30</v>
      </c>
      <c r="AK24" s="318">
        <v>0</v>
      </c>
      <c r="AL24" s="325">
        <v>0</v>
      </c>
      <c r="AM24" s="317">
        <v>0</v>
      </c>
      <c r="AN24" s="318">
        <v>0</v>
      </c>
      <c r="AO24" s="325" t="s">
        <v>224</v>
      </c>
      <c r="AP24" s="317">
        <v>0</v>
      </c>
      <c r="AQ24" s="318">
        <v>0</v>
      </c>
      <c r="AR24" s="325" t="s">
        <v>224</v>
      </c>
      <c r="AS24" s="317">
        <v>0</v>
      </c>
      <c r="AT24" s="318">
        <v>0</v>
      </c>
      <c r="AU24" s="325" t="s">
        <v>224</v>
      </c>
      <c r="AV24" s="317">
        <v>0</v>
      </c>
      <c r="AW24" s="318">
        <v>0</v>
      </c>
      <c r="AX24" s="325" t="s">
        <v>224</v>
      </c>
      <c r="AY24" s="317">
        <v>0</v>
      </c>
      <c r="AZ24" s="318">
        <v>0</v>
      </c>
      <c r="BA24" s="325" t="s">
        <v>224</v>
      </c>
      <c r="BB24" s="317">
        <v>0</v>
      </c>
      <c r="BC24" s="318">
        <v>0</v>
      </c>
      <c r="BD24" s="325" t="s">
        <v>224</v>
      </c>
      <c r="BE24" s="317">
        <v>14</v>
      </c>
      <c r="BF24" s="318">
        <v>0</v>
      </c>
      <c r="BG24" s="325">
        <v>0</v>
      </c>
      <c r="BH24" s="317">
        <v>4</v>
      </c>
      <c r="BI24" s="318">
        <v>0</v>
      </c>
      <c r="BJ24" s="325" t="s">
        <v>224</v>
      </c>
      <c r="BK24" s="317">
        <v>1594</v>
      </c>
      <c r="BL24" s="318">
        <v>655</v>
      </c>
      <c r="BM24" s="325">
        <v>0.64811691961776274</v>
      </c>
      <c r="BN24" s="317">
        <v>28</v>
      </c>
      <c r="BO24" s="318">
        <v>0</v>
      </c>
      <c r="BP24" s="325">
        <v>0</v>
      </c>
      <c r="BQ24" s="317">
        <v>66</v>
      </c>
      <c r="BR24" s="318">
        <v>0</v>
      </c>
      <c r="BS24" s="325">
        <v>0</v>
      </c>
    </row>
    <row r="25" spans="2:71" s="4" customFormat="1" x14ac:dyDescent="0.25">
      <c r="B25" s="314" t="s">
        <v>40</v>
      </c>
      <c r="C25" s="315">
        <v>26228</v>
      </c>
      <c r="D25" s="318">
        <v>1898</v>
      </c>
      <c r="E25" s="325">
        <v>7.8010686395396656E-2</v>
      </c>
      <c r="F25" s="317">
        <v>15945</v>
      </c>
      <c r="G25" s="318">
        <v>13</v>
      </c>
      <c r="H25" s="325">
        <v>8.1596786341964211E-4</v>
      </c>
      <c r="I25" s="317">
        <v>131</v>
      </c>
      <c r="J25" s="318">
        <v>31</v>
      </c>
      <c r="K25" s="325">
        <v>0.31000000000000005</v>
      </c>
      <c r="L25" s="317">
        <v>317</v>
      </c>
      <c r="M25" s="318">
        <v>0</v>
      </c>
      <c r="N25" s="325">
        <v>0</v>
      </c>
      <c r="O25" s="317">
        <v>2286</v>
      </c>
      <c r="P25" s="318">
        <v>0</v>
      </c>
      <c r="Q25" s="325">
        <v>0</v>
      </c>
      <c r="R25" s="317">
        <v>12669</v>
      </c>
      <c r="S25" s="318">
        <v>-18</v>
      </c>
      <c r="T25" s="325">
        <v>-1.4187751241427904E-3</v>
      </c>
      <c r="U25" s="317">
        <v>0</v>
      </c>
      <c r="V25" s="318">
        <v>0</v>
      </c>
      <c r="W25" s="325" t="s">
        <v>224</v>
      </c>
      <c r="X25" s="317">
        <v>542</v>
      </c>
      <c r="Y25" s="318">
        <v>0</v>
      </c>
      <c r="Z25" s="325">
        <v>0</v>
      </c>
      <c r="AA25" s="317">
        <v>0</v>
      </c>
      <c r="AB25" s="318">
        <v>0</v>
      </c>
      <c r="AC25" s="325" t="s">
        <v>224</v>
      </c>
      <c r="AD25" s="317">
        <v>0</v>
      </c>
      <c r="AE25" s="318">
        <v>0</v>
      </c>
      <c r="AF25" s="325" t="s">
        <v>224</v>
      </c>
      <c r="AG25" s="317">
        <v>4419</v>
      </c>
      <c r="AH25" s="318">
        <v>-421</v>
      </c>
      <c r="AI25" s="325">
        <v>-8.6983471074380203E-2</v>
      </c>
      <c r="AJ25" s="317">
        <v>182</v>
      </c>
      <c r="AK25" s="318">
        <v>0</v>
      </c>
      <c r="AL25" s="325">
        <v>0</v>
      </c>
      <c r="AM25" s="317">
        <v>657</v>
      </c>
      <c r="AN25" s="318">
        <v>0</v>
      </c>
      <c r="AO25" s="325">
        <v>0</v>
      </c>
      <c r="AP25" s="317">
        <v>2753</v>
      </c>
      <c r="AQ25" s="318">
        <v>-421</v>
      </c>
      <c r="AR25" s="325">
        <v>-0.13264020163831125</v>
      </c>
      <c r="AS25" s="317">
        <v>0</v>
      </c>
      <c r="AT25" s="318">
        <v>0</v>
      </c>
      <c r="AU25" s="325" t="s">
        <v>224</v>
      </c>
      <c r="AV25" s="317">
        <v>315</v>
      </c>
      <c r="AW25" s="318">
        <v>0</v>
      </c>
      <c r="AX25" s="325">
        <v>0</v>
      </c>
      <c r="AY25" s="317">
        <v>512</v>
      </c>
      <c r="AZ25" s="318">
        <v>0</v>
      </c>
      <c r="BA25" s="325">
        <v>0</v>
      </c>
      <c r="BB25" s="317">
        <v>0</v>
      </c>
      <c r="BC25" s="318">
        <v>0</v>
      </c>
      <c r="BD25" s="325" t="s">
        <v>224</v>
      </c>
      <c r="BE25" s="317">
        <v>0</v>
      </c>
      <c r="BF25" s="318">
        <v>0</v>
      </c>
      <c r="BG25" s="325" t="s">
        <v>224</v>
      </c>
      <c r="BH25" s="317">
        <v>0</v>
      </c>
      <c r="BI25" s="318">
        <v>0</v>
      </c>
      <c r="BJ25" s="325" t="s">
        <v>224</v>
      </c>
      <c r="BK25" s="317">
        <v>5864</v>
      </c>
      <c r="BL25" s="318">
        <v>2306</v>
      </c>
      <c r="BM25" s="325">
        <v>0.8545780969479353</v>
      </c>
      <c r="BN25" s="317">
        <v>0</v>
      </c>
      <c r="BO25" s="318">
        <v>0</v>
      </c>
      <c r="BP25" s="325" t="s">
        <v>224</v>
      </c>
      <c r="BQ25" s="317">
        <v>0</v>
      </c>
      <c r="BR25" s="318">
        <v>0</v>
      </c>
      <c r="BS25" s="325" t="s">
        <v>224</v>
      </c>
    </row>
    <row r="26" spans="2:71" s="4" customFormat="1" x14ac:dyDescent="0.25">
      <c r="B26" s="314" t="s">
        <v>347</v>
      </c>
      <c r="C26" s="315">
        <v>2988</v>
      </c>
      <c r="D26" s="318">
        <v>473</v>
      </c>
      <c r="E26" s="325">
        <v>0.18807157057654078</v>
      </c>
      <c r="F26" s="317">
        <v>1355</v>
      </c>
      <c r="G26" s="318">
        <v>0</v>
      </c>
      <c r="H26" s="325">
        <v>0</v>
      </c>
      <c r="I26" s="317">
        <v>0</v>
      </c>
      <c r="J26" s="318">
        <v>0</v>
      </c>
      <c r="K26" s="325" t="s">
        <v>224</v>
      </c>
      <c r="L26" s="317">
        <v>0</v>
      </c>
      <c r="M26" s="318">
        <v>0</v>
      </c>
      <c r="N26" s="325" t="s">
        <v>224</v>
      </c>
      <c r="O26" s="317">
        <v>496</v>
      </c>
      <c r="P26" s="318">
        <v>0</v>
      </c>
      <c r="Q26" s="325">
        <v>0</v>
      </c>
      <c r="R26" s="317">
        <v>859</v>
      </c>
      <c r="S26" s="318">
        <v>0</v>
      </c>
      <c r="T26" s="325">
        <v>0</v>
      </c>
      <c r="U26" s="317">
        <v>0</v>
      </c>
      <c r="V26" s="318">
        <v>0</v>
      </c>
      <c r="W26" s="325" t="s">
        <v>224</v>
      </c>
      <c r="X26" s="317">
        <v>0</v>
      </c>
      <c r="Y26" s="318">
        <v>0</v>
      </c>
      <c r="Z26" s="325" t="s">
        <v>224</v>
      </c>
      <c r="AA26" s="317">
        <v>0</v>
      </c>
      <c r="AB26" s="318">
        <v>0</v>
      </c>
      <c r="AC26" s="325" t="s">
        <v>224</v>
      </c>
      <c r="AD26" s="317">
        <v>0</v>
      </c>
      <c r="AE26" s="318">
        <v>0</v>
      </c>
      <c r="AF26" s="325" t="s">
        <v>224</v>
      </c>
      <c r="AG26" s="317">
        <v>355</v>
      </c>
      <c r="AH26" s="318">
        <v>-3</v>
      </c>
      <c r="AI26" s="325">
        <v>-8.379888268156388E-3</v>
      </c>
      <c r="AJ26" s="317">
        <v>160</v>
      </c>
      <c r="AK26" s="318">
        <v>0</v>
      </c>
      <c r="AL26" s="325">
        <v>0</v>
      </c>
      <c r="AM26" s="317">
        <v>0</v>
      </c>
      <c r="AN26" s="318">
        <v>0</v>
      </c>
      <c r="AO26" s="325" t="s">
        <v>224</v>
      </c>
      <c r="AP26" s="317">
        <v>178</v>
      </c>
      <c r="AQ26" s="318">
        <v>0</v>
      </c>
      <c r="AR26" s="325">
        <v>0</v>
      </c>
      <c r="AS26" s="317">
        <v>0</v>
      </c>
      <c r="AT26" s="318">
        <v>0</v>
      </c>
      <c r="AU26" s="325" t="s">
        <v>224</v>
      </c>
      <c r="AV26" s="317">
        <v>0</v>
      </c>
      <c r="AW26" s="318">
        <v>0</v>
      </c>
      <c r="AX26" s="325" t="s">
        <v>224</v>
      </c>
      <c r="AY26" s="317">
        <v>0</v>
      </c>
      <c r="AZ26" s="318">
        <v>0</v>
      </c>
      <c r="BA26" s="325" t="s">
        <v>224</v>
      </c>
      <c r="BB26" s="317">
        <v>0</v>
      </c>
      <c r="BC26" s="318">
        <v>0</v>
      </c>
      <c r="BD26" s="325" t="s">
        <v>224</v>
      </c>
      <c r="BE26" s="317">
        <v>17</v>
      </c>
      <c r="BF26" s="318">
        <v>-3</v>
      </c>
      <c r="BG26" s="325">
        <v>-0.15000000000000002</v>
      </c>
      <c r="BH26" s="317">
        <v>0</v>
      </c>
      <c r="BI26" s="318">
        <v>0</v>
      </c>
      <c r="BJ26" s="325" t="s">
        <v>224</v>
      </c>
      <c r="BK26" s="317">
        <v>1033</v>
      </c>
      <c r="BL26" s="318">
        <v>476</v>
      </c>
      <c r="BM26" s="325">
        <v>0.78391019644527593</v>
      </c>
      <c r="BN26" s="317">
        <v>90</v>
      </c>
      <c r="BO26" s="318">
        <v>0</v>
      </c>
      <c r="BP26" s="325">
        <v>0</v>
      </c>
      <c r="BQ26" s="317">
        <v>155</v>
      </c>
      <c r="BR26" s="318">
        <v>0</v>
      </c>
      <c r="BS26" s="325">
        <v>0</v>
      </c>
    </row>
    <row r="27" spans="2:71" s="4" customFormat="1" x14ac:dyDescent="0.25">
      <c r="B27" s="314" t="s">
        <v>348</v>
      </c>
      <c r="C27" s="315">
        <v>1984</v>
      </c>
      <c r="D27" s="318">
        <v>838</v>
      </c>
      <c r="E27" s="325">
        <v>0.7312390924956369</v>
      </c>
      <c r="F27" s="317">
        <v>21</v>
      </c>
      <c r="G27" s="318">
        <v>0</v>
      </c>
      <c r="H27" s="325">
        <v>0</v>
      </c>
      <c r="I27" s="317">
        <v>14</v>
      </c>
      <c r="J27" s="318">
        <v>0</v>
      </c>
      <c r="K27" s="325">
        <v>0</v>
      </c>
      <c r="L27" s="317">
        <v>7</v>
      </c>
      <c r="M27" s="318">
        <v>0</v>
      </c>
      <c r="N27" s="325">
        <v>0</v>
      </c>
      <c r="O27" s="317">
        <v>0</v>
      </c>
      <c r="P27" s="318">
        <v>0</v>
      </c>
      <c r="Q27" s="325" t="s">
        <v>224</v>
      </c>
      <c r="R27" s="317">
        <v>0</v>
      </c>
      <c r="S27" s="318">
        <v>0</v>
      </c>
      <c r="T27" s="325" t="s">
        <v>224</v>
      </c>
      <c r="U27" s="317">
        <v>0</v>
      </c>
      <c r="V27" s="318">
        <v>0</v>
      </c>
      <c r="W27" s="325" t="s">
        <v>224</v>
      </c>
      <c r="X27" s="317">
        <v>0</v>
      </c>
      <c r="Y27" s="318">
        <v>0</v>
      </c>
      <c r="Z27" s="325" t="s">
        <v>224</v>
      </c>
      <c r="AA27" s="317">
        <v>0</v>
      </c>
      <c r="AB27" s="318">
        <v>0</v>
      </c>
      <c r="AC27" s="325" t="s">
        <v>224</v>
      </c>
      <c r="AD27" s="317">
        <v>0</v>
      </c>
      <c r="AE27" s="318">
        <v>0</v>
      </c>
      <c r="AF27" s="325" t="s">
        <v>224</v>
      </c>
      <c r="AG27" s="317">
        <v>7</v>
      </c>
      <c r="AH27" s="318">
        <v>0</v>
      </c>
      <c r="AI27" s="325">
        <v>0</v>
      </c>
      <c r="AJ27" s="317">
        <v>0</v>
      </c>
      <c r="AK27" s="318">
        <v>0</v>
      </c>
      <c r="AL27" s="325" t="s">
        <v>224</v>
      </c>
      <c r="AM27" s="317">
        <v>0</v>
      </c>
      <c r="AN27" s="318">
        <v>0</v>
      </c>
      <c r="AO27" s="325" t="s">
        <v>224</v>
      </c>
      <c r="AP27" s="317">
        <v>0</v>
      </c>
      <c r="AQ27" s="318">
        <v>0</v>
      </c>
      <c r="AR27" s="325" t="s">
        <v>224</v>
      </c>
      <c r="AS27" s="317">
        <v>0</v>
      </c>
      <c r="AT27" s="318">
        <v>0</v>
      </c>
      <c r="AU27" s="325" t="s">
        <v>224</v>
      </c>
      <c r="AV27" s="317">
        <v>0</v>
      </c>
      <c r="AW27" s="318">
        <v>0</v>
      </c>
      <c r="AX27" s="325" t="s">
        <v>224</v>
      </c>
      <c r="AY27" s="317">
        <v>0</v>
      </c>
      <c r="AZ27" s="318">
        <v>0</v>
      </c>
      <c r="BA27" s="325" t="s">
        <v>224</v>
      </c>
      <c r="BB27" s="317">
        <v>0</v>
      </c>
      <c r="BC27" s="318">
        <v>0</v>
      </c>
      <c r="BD27" s="325" t="s">
        <v>224</v>
      </c>
      <c r="BE27" s="317">
        <v>0</v>
      </c>
      <c r="BF27" s="318">
        <v>0</v>
      </c>
      <c r="BG27" s="325" t="s">
        <v>224</v>
      </c>
      <c r="BH27" s="317">
        <v>7</v>
      </c>
      <c r="BI27" s="318">
        <v>0</v>
      </c>
      <c r="BJ27" s="325" t="s">
        <v>224</v>
      </c>
      <c r="BK27" s="317">
        <v>1907</v>
      </c>
      <c r="BL27" s="318">
        <v>838</v>
      </c>
      <c r="BM27" s="325">
        <v>0.59558823529411775</v>
      </c>
      <c r="BN27" s="317">
        <v>20</v>
      </c>
      <c r="BO27" s="318">
        <v>0</v>
      </c>
      <c r="BP27" s="325">
        <v>0</v>
      </c>
      <c r="BQ27" s="317">
        <v>29</v>
      </c>
      <c r="BR27" s="318">
        <v>0</v>
      </c>
      <c r="BS27" s="325">
        <v>0</v>
      </c>
    </row>
    <row r="28" spans="2:71" s="4" customFormat="1" x14ac:dyDescent="0.25">
      <c r="B28" s="314" t="s">
        <v>349</v>
      </c>
      <c r="C28" s="315">
        <v>257</v>
      </c>
      <c r="D28" s="318">
        <v>81</v>
      </c>
      <c r="E28" s="325">
        <v>0.46022727272727271</v>
      </c>
      <c r="F28" s="317">
        <v>0</v>
      </c>
      <c r="G28" s="318">
        <v>0</v>
      </c>
      <c r="H28" s="325" t="s">
        <v>224</v>
      </c>
      <c r="I28" s="317">
        <v>0</v>
      </c>
      <c r="J28" s="318">
        <v>0</v>
      </c>
      <c r="K28" s="325" t="s">
        <v>224</v>
      </c>
      <c r="L28" s="317">
        <v>0</v>
      </c>
      <c r="M28" s="318">
        <v>0</v>
      </c>
      <c r="N28" s="325" t="s">
        <v>224</v>
      </c>
      <c r="O28" s="317">
        <v>0</v>
      </c>
      <c r="P28" s="318">
        <v>0</v>
      </c>
      <c r="Q28" s="325" t="s">
        <v>224</v>
      </c>
      <c r="R28" s="317">
        <v>0</v>
      </c>
      <c r="S28" s="318">
        <v>0</v>
      </c>
      <c r="T28" s="325" t="s">
        <v>224</v>
      </c>
      <c r="U28" s="317">
        <v>0</v>
      </c>
      <c r="V28" s="318">
        <v>0</v>
      </c>
      <c r="W28" s="325" t="s">
        <v>224</v>
      </c>
      <c r="X28" s="317">
        <v>0</v>
      </c>
      <c r="Y28" s="318">
        <v>0</v>
      </c>
      <c r="Z28" s="325" t="s">
        <v>224</v>
      </c>
      <c r="AA28" s="317">
        <v>0</v>
      </c>
      <c r="AB28" s="318">
        <v>0</v>
      </c>
      <c r="AC28" s="325" t="s">
        <v>224</v>
      </c>
      <c r="AD28" s="317">
        <v>0</v>
      </c>
      <c r="AE28" s="318">
        <v>0</v>
      </c>
      <c r="AF28" s="325" t="s">
        <v>224</v>
      </c>
      <c r="AG28" s="317">
        <v>11</v>
      </c>
      <c r="AH28" s="318">
        <v>0</v>
      </c>
      <c r="AI28" s="325">
        <v>0</v>
      </c>
      <c r="AJ28" s="317">
        <v>0</v>
      </c>
      <c r="AK28" s="318">
        <v>0</v>
      </c>
      <c r="AL28" s="325" t="s">
        <v>224</v>
      </c>
      <c r="AM28" s="317">
        <v>0</v>
      </c>
      <c r="AN28" s="318">
        <v>0</v>
      </c>
      <c r="AO28" s="325" t="s">
        <v>224</v>
      </c>
      <c r="AP28" s="317">
        <v>0</v>
      </c>
      <c r="AQ28" s="318">
        <v>0</v>
      </c>
      <c r="AR28" s="325" t="s">
        <v>224</v>
      </c>
      <c r="AS28" s="317">
        <v>0</v>
      </c>
      <c r="AT28" s="318">
        <v>0</v>
      </c>
      <c r="AU28" s="325" t="s">
        <v>224</v>
      </c>
      <c r="AV28" s="317">
        <v>0</v>
      </c>
      <c r="AW28" s="318">
        <v>0</v>
      </c>
      <c r="AX28" s="325" t="s">
        <v>224</v>
      </c>
      <c r="AY28" s="317">
        <v>0</v>
      </c>
      <c r="AZ28" s="318">
        <v>0</v>
      </c>
      <c r="BA28" s="325" t="s">
        <v>224</v>
      </c>
      <c r="BB28" s="317">
        <v>0</v>
      </c>
      <c r="BC28" s="318">
        <v>0</v>
      </c>
      <c r="BD28" s="325" t="s">
        <v>224</v>
      </c>
      <c r="BE28" s="317">
        <v>11</v>
      </c>
      <c r="BF28" s="318">
        <v>0</v>
      </c>
      <c r="BG28" s="325">
        <v>0</v>
      </c>
      <c r="BH28" s="317">
        <v>0</v>
      </c>
      <c r="BI28" s="318">
        <v>0</v>
      </c>
      <c r="BJ28" s="325" t="s">
        <v>224</v>
      </c>
      <c r="BK28" s="317">
        <v>217</v>
      </c>
      <c r="BL28" s="318">
        <v>81</v>
      </c>
      <c r="BM28" s="325">
        <v>0.91641337386018229</v>
      </c>
      <c r="BN28" s="317">
        <v>16</v>
      </c>
      <c r="BO28" s="318">
        <v>0</v>
      </c>
      <c r="BP28" s="325">
        <v>0</v>
      </c>
      <c r="BQ28" s="317">
        <v>13</v>
      </c>
      <c r="BR28" s="318">
        <v>0</v>
      </c>
      <c r="BS28" s="325">
        <v>0</v>
      </c>
    </row>
    <row r="29" spans="2:71" s="4" customFormat="1" x14ac:dyDescent="0.25">
      <c r="B29" s="314" t="s">
        <v>42</v>
      </c>
      <c r="C29" s="315">
        <v>11450</v>
      </c>
      <c r="D29" s="318">
        <v>2412</v>
      </c>
      <c r="E29" s="325">
        <v>0.26687320203584863</v>
      </c>
      <c r="F29" s="317">
        <v>3368</v>
      </c>
      <c r="G29" s="318">
        <v>0</v>
      </c>
      <c r="H29" s="325">
        <v>0</v>
      </c>
      <c r="I29" s="317">
        <v>0</v>
      </c>
      <c r="J29" s="318">
        <v>0</v>
      </c>
      <c r="K29" s="325" t="s">
        <v>224</v>
      </c>
      <c r="L29" s="317">
        <v>0</v>
      </c>
      <c r="M29" s="318">
        <v>0</v>
      </c>
      <c r="N29" s="325" t="s">
        <v>224</v>
      </c>
      <c r="O29" s="317">
        <v>722</v>
      </c>
      <c r="P29" s="318">
        <v>0</v>
      </c>
      <c r="Q29" s="325">
        <v>0</v>
      </c>
      <c r="R29" s="317">
        <v>848</v>
      </c>
      <c r="S29" s="318">
        <v>0</v>
      </c>
      <c r="T29" s="325">
        <v>0</v>
      </c>
      <c r="U29" s="317">
        <v>1784</v>
      </c>
      <c r="V29" s="318">
        <v>0</v>
      </c>
      <c r="W29" s="325">
        <v>0</v>
      </c>
      <c r="X29" s="317">
        <v>0</v>
      </c>
      <c r="Y29" s="318">
        <v>0</v>
      </c>
      <c r="Z29" s="325" t="s">
        <v>224</v>
      </c>
      <c r="AA29" s="317">
        <v>0</v>
      </c>
      <c r="AB29" s="318">
        <v>0</v>
      </c>
      <c r="AC29" s="325" t="s">
        <v>224</v>
      </c>
      <c r="AD29" s="317">
        <v>14</v>
      </c>
      <c r="AE29" s="318">
        <v>0</v>
      </c>
      <c r="AF29" s="325">
        <v>0</v>
      </c>
      <c r="AG29" s="317">
        <v>2978</v>
      </c>
      <c r="AH29" s="318">
        <v>0</v>
      </c>
      <c r="AI29" s="325">
        <v>0</v>
      </c>
      <c r="AJ29" s="317">
        <v>382</v>
      </c>
      <c r="AK29" s="318">
        <v>0</v>
      </c>
      <c r="AL29" s="325">
        <v>0</v>
      </c>
      <c r="AM29" s="317">
        <v>588</v>
      </c>
      <c r="AN29" s="318">
        <v>0</v>
      </c>
      <c r="AO29" s="325">
        <v>0</v>
      </c>
      <c r="AP29" s="317">
        <v>1135</v>
      </c>
      <c r="AQ29" s="318">
        <v>0</v>
      </c>
      <c r="AR29" s="325">
        <v>0</v>
      </c>
      <c r="AS29" s="317">
        <v>0</v>
      </c>
      <c r="AT29" s="318">
        <v>0</v>
      </c>
      <c r="AU29" s="325" t="s">
        <v>224</v>
      </c>
      <c r="AV29" s="317">
        <v>861</v>
      </c>
      <c r="AW29" s="318">
        <v>0</v>
      </c>
      <c r="AX29" s="325">
        <v>0</v>
      </c>
      <c r="AY29" s="317">
        <v>0</v>
      </c>
      <c r="AZ29" s="318">
        <v>0</v>
      </c>
      <c r="BA29" s="325" t="s">
        <v>224</v>
      </c>
      <c r="BB29" s="317">
        <v>0</v>
      </c>
      <c r="BC29" s="318">
        <v>0</v>
      </c>
      <c r="BD29" s="325" t="s">
        <v>224</v>
      </c>
      <c r="BE29" s="317">
        <v>12</v>
      </c>
      <c r="BF29" s="318">
        <v>0</v>
      </c>
      <c r="BG29" s="325">
        <v>0</v>
      </c>
      <c r="BH29" s="317">
        <v>0</v>
      </c>
      <c r="BI29" s="318">
        <v>0</v>
      </c>
      <c r="BJ29" s="325" t="s">
        <v>224</v>
      </c>
      <c r="BK29" s="317">
        <v>5044</v>
      </c>
      <c r="BL29" s="318">
        <v>2412</v>
      </c>
      <c r="BM29" s="325">
        <v>0.60285986653956147</v>
      </c>
      <c r="BN29" s="317">
        <v>32</v>
      </c>
      <c r="BO29" s="318">
        <v>0</v>
      </c>
      <c r="BP29" s="325">
        <v>0</v>
      </c>
      <c r="BQ29" s="317">
        <v>28</v>
      </c>
      <c r="BR29" s="318">
        <v>0</v>
      </c>
      <c r="BS29" s="325">
        <v>0</v>
      </c>
    </row>
    <row r="30" spans="2:71" s="4" customFormat="1" x14ac:dyDescent="0.25">
      <c r="B30" s="314" t="s">
        <v>350</v>
      </c>
      <c r="C30" s="315">
        <v>11531</v>
      </c>
      <c r="D30" s="318">
        <v>3270</v>
      </c>
      <c r="E30" s="325">
        <v>0.39583585522333853</v>
      </c>
      <c r="F30" s="317">
        <v>3059</v>
      </c>
      <c r="G30" s="318">
        <v>108</v>
      </c>
      <c r="H30" s="325">
        <v>3.6597763470010092E-2</v>
      </c>
      <c r="I30" s="317">
        <v>218</v>
      </c>
      <c r="J30" s="318">
        <v>0</v>
      </c>
      <c r="K30" s="325">
        <v>0</v>
      </c>
      <c r="L30" s="317">
        <v>355</v>
      </c>
      <c r="M30" s="318">
        <v>-58</v>
      </c>
      <c r="N30" s="325">
        <v>-0.14043583535108961</v>
      </c>
      <c r="O30" s="317">
        <v>674</v>
      </c>
      <c r="P30" s="318">
        <v>0</v>
      </c>
      <c r="Q30" s="325">
        <v>0</v>
      </c>
      <c r="R30" s="317">
        <v>1261</v>
      </c>
      <c r="S30" s="318">
        <v>166</v>
      </c>
      <c r="T30" s="325">
        <v>0.1515981735159817</v>
      </c>
      <c r="U30" s="317">
        <v>507</v>
      </c>
      <c r="V30" s="318">
        <v>0</v>
      </c>
      <c r="W30" s="325">
        <v>0</v>
      </c>
      <c r="X30" s="317">
        <v>0</v>
      </c>
      <c r="Y30" s="318">
        <v>0</v>
      </c>
      <c r="Z30" s="325" t="s">
        <v>224</v>
      </c>
      <c r="AA30" s="317">
        <v>0</v>
      </c>
      <c r="AB30" s="318">
        <v>0</v>
      </c>
      <c r="AC30" s="325" t="s">
        <v>224</v>
      </c>
      <c r="AD30" s="317">
        <v>44</v>
      </c>
      <c r="AE30" s="318">
        <v>0</v>
      </c>
      <c r="AF30" s="325">
        <v>0</v>
      </c>
      <c r="AG30" s="317">
        <v>50</v>
      </c>
      <c r="AH30" s="318">
        <v>0</v>
      </c>
      <c r="AI30" s="325">
        <v>0</v>
      </c>
      <c r="AJ30" s="317">
        <v>0</v>
      </c>
      <c r="AK30" s="318">
        <v>0</v>
      </c>
      <c r="AL30" s="325" t="s">
        <v>224</v>
      </c>
      <c r="AM30" s="317">
        <v>0</v>
      </c>
      <c r="AN30" s="318">
        <v>0</v>
      </c>
      <c r="AO30" s="325" t="s">
        <v>224</v>
      </c>
      <c r="AP30" s="317">
        <v>0</v>
      </c>
      <c r="AQ30" s="318">
        <v>0</v>
      </c>
      <c r="AR30" s="325" t="s">
        <v>224</v>
      </c>
      <c r="AS30" s="317">
        <v>0</v>
      </c>
      <c r="AT30" s="318">
        <v>0</v>
      </c>
      <c r="AU30" s="325" t="s">
        <v>224</v>
      </c>
      <c r="AV30" s="317">
        <v>0</v>
      </c>
      <c r="AW30" s="318">
        <v>0</v>
      </c>
      <c r="AX30" s="325" t="s">
        <v>224</v>
      </c>
      <c r="AY30" s="317">
        <v>0</v>
      </c>
      <c r="AZ30" s="318">
        <v>0</v>
      </c>
      <c r="BA30" s="325" t="s">
        <v>224</v>
      </c>
      <c r="BB30" s="317">
        <v>0</v>
      </c>
      <c r="BC30" s="318">
        <v>0</v>
      </c>
      <c r="BD30" s="325" t="s">
        <v>224</v>
      </c>
      <c r="BE30" s="317">
        <v>44</v>
      </c>
      <c r="BF30" s="318">
        <v>0</v>
      </c>
      <c r="BG30" s="325">
        <v>0</v>
      </c>
      <c r="BH30" s="317">
        <v>6</v>
      </c>
      <c r="BI30" s="318">
        <v>0</v>
      </c>
      <c r="BJ30" s="325" t="s">
        <v>224</v>
      </c>
      <c r="BK30" s="317">
        <v>8407</v>
      </c>
      <c r="BL30" s="318">
        <v>3162</v>
      </c>
      <c r="BM30" s="325">
        <v>0.44425087108013939</v>
      </c>
      <c r="BN30" s="317">
        <v>0</v>
      </c>
      <c r="BO30" s="318">
        <v>0</v>
      </c>
      <c r="BP30" s="325" t="s">
        <v>224</v>
      </c>
      <c r="BQ30" s="317">
        <v>15</v>
      </c>
      <c r="BR30" s="318">
        <v>0</v>
      </c>
      <c r="BS30" s="325">
        <v>0</v>
      </c>
    </row>
    <row r="31" spans="2:71" s="4" customFormat="1" x14ac:dyDescent="0.25">
      <c r="B31" s="314" t="s">
        <v>351</v>
      </c>
      <c r="C31" s="315">
        <v>1658</v>
      </c>
      <c r="D31" s="318">
        <v>510</v>
      </c>
      <c r="E31" s="325">
        <v>0.44425087108013939</v>
      </c>
      <c r="F31" s="317">
        <v>0</v>
      </c>
      <c r="G31" s="318">
        <v>0</v>
      </c>
      <c r="H31" s="325" t="s">
        <v>224</v>
      </c>
      <c r="I31" s="317">
        <v>0</v>
      </c>
      <c r="J31" s="318">
        <v>0</v>
      </c>
      <c r="K31" s="325" t="s">
        <v>224</v>
      </c>
      <c r="L31" s="317">
        <v>0</v>
      </c>
      <c r="M31" s="318">
        <v>0</v>
      </c>
      <c r="N31" s="325" t="s">
        <v>224</v>
      </c>
      <c r="O31" s="317">
        <v>0</v>
      </c>
      <c r="P31" s="318">
        <v>0</v>
      </c>
      <c r="Q31" s="325" t="s">
        <v>224</v>
      </c>
      <c r="R31" s="317">
        <v>0</v>
      </c>
      <c r="S31" s="318">
        <v>0</v>
      </c>
      <c r="T31" s="325" t="s">
        <v>224</v>
      </c>
      <c r="U31" s="317">
        <v>0</v>
      </c>
      <c r="V31" s="318">
        <v>0</v>
      </c>
      <c r="W31" s="325" t="s">
        <v>224</v>
      </c>
      <c r="X31" s="317">
        <v>0</v>
      </c>
      <c r="Y31" s="318">
        <v>0</v>
      </c>
      <c r="Z31" s="325" t="s">
        <v>224</v>
      </c>
      <c r="AA31" s="317">
        <v>0</v>
      </c>
      <c r="AB31" s="318">
        <v>0</v>
      </c>
      <c r="AC31" s="325" t="s">
        <v>224</v>
      </c>
      <c r="AD31" s="317">
        <v>0</v>
      </c>
      <c r="AE31" s="318">
        <v>0</v>
      </c>
      <c r="AF31" s="325" t="s">
        <v>224</v>
      </c>
      <c r="AG31" s="317">
        <v>0</v>
      </c>
      <c r="AH31" s="318">
        <v>0</v>
      </c>
      <c r="AI31" s="325" t="s">
        <v>224</v>
      </c>
      <c r="AJ31" s="317">
        <v>0</v>
      </c>
      <c r="AK31" s="318">
        <v>0</v>
      </c>
      <c r="AL31" s="325" t="s">
        <v>224</v>
      </c>
      <c r="AM31" s="317">
        <v>0</v>
      </c>
      <c r="AN31" s="318">
        <v>0</v>
      </c>
      <c r="AO31" s="325" t="s">
        <v>224</v>
      </c>
      <c r="AP31" s="317">
        <v>0</v>
      </c>
      <c r="AQ31" s="318">
        <v>0</v>
      </c>
      <c r="AR31" s="325" t="s">
        <v>224</v>
      </c>
      <c r="AS31" s="317">
        <v>0</v>
      </c>
      <c r="AT31" s="318">
        <v>0</v>
      </c>
      <c r="AU31" s="325" t="s">
        <v>224</v>
      </c>
      <c r="AV31" s="317">
        <v>0</v>
      </c>
      <c r="AW31" s="318">
        <v>0</v>
      </c>
      <c r="AX31" s="325" t="s">
        <v>224</v>
      </c>
      <c r="AY31" s="317">
        <v>0</v>
      </c>
      <c r="AZ31" s="318">
        <v>0</v>
      </c>
      <c r="BA31" s="325" t="s">
        <v>224</v>
      </c>
      <c r="BB31" s="317">
        <v>0</v>
      </c>
      <c r="BC31" s="318">
        <v>0</v>
      </c>
      <c r="BD31" s="325" t="s">
        <v>224</v>
      </c>
      <c r="BE31" s="317">
        <v>0</v>
      </c>
      <c r="BF31" s="318">
        <v>0</v>
      </c>
      <c r="BG31" s="325" t="s">
        <v>224</v>
      </c>
      <c r="BH31" s="317">
        <v>0</v>
      </c>
      <c r="BI31" s="318">
        <v>0</v>
      </c>
      <c r="BJ31" s="325" t="s">
        <v>224</v>
      </c>
      <c r="BK31" s="317">
        <v>1658</v>
      </c>
      <c r="BL31" s="318">
        <v>510</v>
      </c>
      <c r="BM31" s="325">
        <v>0.39310731297282153</v>
      </c>
      <c r="BN31" s="317">
        <v>0</v>
      </c>
      <c r="BO31" s="318">
        <v>0</v>
      </c>
      <c r="BP31" s="325" t="s">
        <v>224</v>
      </c>
      <c r="BQ31" s="317">
        <v>0</v>
      </c>
      <c r="BR31" s="318">
        <v>0</v>
      </c>
      <c r="BS31" s="325" t="s">
        <v>224</v>
      </c>
    </row>
    <row r="32" spans="2:71" s="4" customFormat="1" x14ac:dyDescent="0.25">
      <c r="B32" s="314" t="s">
        <v>44</v>
      </c>
      <c r="C32" s="315">
        <v>12441</v>
      </c>
      <c r="D32" s="318">
        <v>1411</v>
      </c>
      <c r="E32" s="325">
        <v>0.12792384406165014</v>
      </c>
      <c r="F32" s="317">
        <v>4459</v>
      </c>
      <c r="G32" s="318">
        <v>0</v>
      </c>
      <c r="H32" s="325">
        <v>0</v>
      </c>
      <c r="I32" s="317">
        <v>0</v>
      </c>
      <c r="J32" s="318">
        <v>0</v>
      </c>
      <c r="K32" s="325" t="s">
        <v>224</v>
      </c>
      <c r="L32" s="317">
        <v>0</v>
      </c>
      <c r="M32" s="318">
        <v>0</v>
      </c>
      <c r="N32" s="325" t="s">
        <v>224</v>
      </c>
      <c r="O32" s="317">
        <v>1058</v>
      </c>
      <c r="P32" s="318">
        <v>0</v>
      </c>
      <c r="Q32" s="325">
        <v>0</v>
      </c>
      <c r="R32" s="317">
        <v>3401</v>
      </c>
      <c r="S32" s="318">
        <v>0</v>
      </c>
      <c r="T32" s="325">
        <v>0</v>
      </c>
      <c r="U32" s="317">
        <v>0</v>
      </c>
      <c r="V32" s="318">
        <v>0</v>
      </c>
      <c r="W32" s="325" t="s">
        <v>224</v>
      </c>
      <c r="X32" s="317">
        <v>0</v>
      </c>
      <c r="Y32" s="318">
        <v>0</v>
      </c>
      <c r="Z32" s="325" t="s">
        <v>224</v>
      </c>
      <c r="AA32" s="317">
        <v>0</v>
      </c>
      <c r="AB32" s="318">
        <v>0</v>
      </c>
      <c r="AC32" s="325" t="s">
        <v>224</v>
      </c>
      <c r="AD32" s="317">
        <v>0</v>
      </c>
      <c r="AE32" s="318">
        <v>0</v>
      </c>
      <c r="AF32" s="325" t="s">
        <v>224</v>
      </c>
      <c r="AG32" s="317">
        <v>3010</v>
      </c>
      <c r="AH32" s="318">
        <v>8</v>
      </c>
      <c r="AI32" s="325">
        <v>2.6648900732844094E-3</v>
      </c>
      <c r="AJ32" s="317">
        <v>1513</v>
      </c>
      <c r="AK32" s="318">
        <v>0</v>
      </c>
      <c r="AL32" s="325">
        <v>0</v>
      </c>
      <c r="AM32" s="317">
        <v>869</v>
      </c>
      <c r="AN32" s="318">
        <v>8</v>
      </c>
      <c r="AO32" s="325">
        <v>9.2915214866433615E-3</v>
      </c>
      <c r="AP32" s="317">
        <v>0</v>
      </c>
      <c r="AQ32" s="318">
        <v>0</v>
      </c>
      <c r="AR32" s="325" t="s">
        <v>224</v>
      </c>
      <c r="AS32" s="317">
        <v>0</v>
      </c>
      <c r="AT32" s="318">
        <v>0</v>
      </c>
      <c r="AU32" s="325" t="s">
        <v>224</v>
      </c>
      <c r="AV32" s="317">
        <v>0</v>
      </c>
      <c r="AW32" s="318">
        <v>0</v>
      </c>
      <c r="AX32" s="325" t="s">
        <v>224</v>
      </c>
      <c r="AY32" s="317">
        <v>234</v>
      </c>
      <c r="AZ32" s="318">
        <v>0</v>
      </c>
      <c r="BA32" s="325">
        <v>0</v>
      </c>
      <c r="BB32" s="317">
        <v>394</v>
      </c>
      <c r="BC32" s="318">
        <v>0</v>
      </c>
      <c r="BD32" s="325">
        <v>0</v>
      </c>
      <c r="BE32" s="317">
        <v>0</v>
      </c>
      <c r="BF32" s="318">
        <v>0</v>
      </c>
      <c r="BG32" s="325" t="s">
        <v>224</v>
      </c>
      <c r="BH32" s="317">
        <v>0</v>
      </c>
      <c r="BI32" s="318">
        <v>0</v>
      </c>
      <c r="BJ32" s="325" t="s">
        <v>224</v>
      </c>
      <c r="BK32" s="317">
        <v>4972</v>
      </c>
      <c r="BL32" s="318">
        <v>1403</v>
      </c>
      <c r="BM32" s="325">
        <v>0.51395348837209309</v>
      </c>
      <c r="BN32" s="317">
        <v>0</v>
      </c>
      <c r="BO32" s="318">
        <v>0</v>
      </c>
      <c r="BP32" s="325" t="s">
        <v>224</v>
      </c>
      <c r="BQ32" s="317">
        <v>0</v>
      </c>
      <c r="BR32" s="318">
        <v>0</v>
      </c>
      <c r="BS32" s="325" t="s">
        <v>224</v>
      </c>
    </row>
    <row r="33" spans="2:71" s="4" customFormat="1" x14ac:dyDescent="0.25">
      <c r="B33" s="314" t="s">
        <v>352</v>
      </c>
      <c r="C33" s="315">
        <v>669</v>
      </c>
      <c r="D33" s="318">
        <v>221</v>
      </c>
      <c r="E33" s="325">
        <v>0.4933035714285714</v>
      </c>
      <c r="F33" s="317">
        <v>14</v>
      </c>
      <c r="G33" s="318">
        <v>0</v>
      </c>
      <c r="H33" s="325">
        <v>0</v>
      </c>
      <c r="I33" s="317">
        <v>0</v>
      </c>
      <c r="J33" s="318">
        <v>0</v>
      </c>
      <c r="K33" s="325" t="s">
        <v>224</v>
      </c>
      <c r="L33" s="317">
        <v>14</v>
      </c>
      <c r="M33" s="318">
        <v>0</v>
      </c>
      <c r="N33" s="325">
        <v>0</v>
      </c>
      <c r="O33" s="317">
        <v>0</v>
      </c>
      <c r="P33" s="318">
        <v>0</v>
      </c>
      <c r="Q33" s="325" t="s">
        <v>224</v>
      </c>
      <c r="R33" s="317">
        <v>0</v>
      </c>
      <c r="S33" s="318">
        <v>0</v>
      </c>
      <c r="T33" s="325" t="s">
        <v>224</v>
      </c>
      <c r="U33" s="317">
        <v>0</v>
      </c>
      <c r="V33" s="318">
        <v>0</v>
      </c>
      <c r="W33" s="325" t="s">
        <v>224</v>
      </c>
      <c r="X33" s="317">
        <v>0</v>
      </c>
      <c r="Y33" s="318">
        <v>0</v>
      </c>
      <c r="Z33" s="325" t="s">
        <v>224</v>
      </c>
      <c r="AA33" s="317">
        <v>0</v>
      </c>
      <c r="AB33" s="318">
        <v>0</v>
      </c>
      <c r="AC33" s="325" t="s">
        <v>224</v>
      </c>
      <c r="AD33" s="317">
        <v>0</v>
      </c>
      <c r="AE33" s="318">
        <v>0</v>
      </c>
      <c r="AF33" s="325" t="s">
        <v>224</v>
      </c>
      <c r="AG33" s="317">
        <v>0</v>
      </c>
      <c r="AH33" s="318">
        <v>0</v>
      </c>
      <c r="AI33" s="325" t="s">
        <v>224</v>
      </c>
      <c r="AJ33" s="317">
        <v>0</v>
      </c>
      <c r="AK33" s="318">
        <v>0</v>
      </c>
      <c r="AL33" s="325" t="s">
        <v>224</v>
      </c>
      <c r="AM33" s="317">
        <v>0</v>
      </c>
      <c r="AN33" s="318">
        <v>0</v>
      </c>
      <c r="AO33" s="325" t="s">
        <v>224</v>
      </c>
      <c r="AP33" s="317">
        <v>0</v>
      </c>
      <c r="AQ33" s="318">
        <v>0</v>
      </c>
      <c r="AR33" s="325" t="s">
        <v>224</v>
      </c>
      <c r="AS33" s="317">
        <v>0</v>
      </c>
      <c r="AT33" s="318">
        <v>0</v>
      </c>
      <c r="AU33" s="325" t="s">
        <v>224</v>
      </c>
      <c r="AV33" s="317">
        <v>0</v>
      </c>
      <c r="AW33" s="318">
        <v>0</v>
      </c>
      <c r="AX33" s="325" t="s">
        <v>224</v>
      </c>
      <c r="AY33" s="317">
        <v>0</v>
      </c>
      <c r="AZ33" s="318">
        <v>0</v>
      </c>
      <c r="BA33" s="325" t="s">
        <v>224</v>
      </c>
      <c r="BB33" s="317">
        <v>0</v>
      </c>
      <c r="BC33" s="318">
        <v>0</v>
      </c>
      <c r="BD33" s="325" t="s">
        <v>224</v>
      </c>
      <c r="BE33" s="317">
        <v>0</v>
      </c>
      <c r="BF33" s="318">
        <v>0</v>
      </c>
      <c r="BG33" s="325" t="s">
        <v>224</v>
      </c>
      <c r="BH33" s="317">
        <v>0</v>
      </c>
      <c r="BI33" s="318">
        <v>0</v>
      </c>
      <c r="BJ33" s="325" t="s">
        <v>224</v>
      </c>
      <c r="BK33" s="317">
        <v>651</v>
      </c>
      <c r="BL33" s="318">
        <v>221</v>
      </c>
      <c r="BM33" s="325">
        <v>0.32345013477088957</v>
      </c>
      <c r="BN33" s="317">
        <v>0</v>
      </c>
      <c r="BO33" s="318">
        <v>0</v>
      </c>
      <c r="BP33" s="325" t="s">
        <v>224</v>
      </c>
      <c r="BQ33" s="317">
        <v>4</v>
      </c>
      <c r="BR33" s="318">
        <v>0</v>
      </c>
      <c r="BS33" s="325">
        <v>0</v>
      </c>
    </row>
    <row r="34" spans="2:71" s="4" customFormat="1" x14ac:dyDescent="0.25">
      <c r="B34" s="314" t="s">
        <v>353</v>
      </c>
      <c r="C34" s="315">
        <v>648</v>
      </c>
      <c r="D34" s="318">
        <v>124</v>
      </c>
      <c r="E34" s="325">
        <v>0.23664122137404586</v>
      </c>
      <c r="F34" s="317">
        <v>98</v>
      </c>
      <c r="G34" s="318">
        <v>0</v>
      </c>
      <c r="H34" s="325">
        <v>0</v>
      </c>
      <c r="I34" s="317">
        <v>0</v>
      </c>
      <c r="J34" s="318">
        <v>0</v>
      </c>
      <c r="K34" s="325" t="s">
        <v>224</v>
      </c>
      <c r="L34" s="317">
        <v>0</v>
      </c>
      <c r="M34" s="318">
        <v>0</v>
      </c>
      <c r="N34" s="325" t="s">
        <v>224</v>
      </c>
      <c r="O34" s="317">
        <v>0</v>
      </c>
      <c r="P34" s="318">
        <v>0</v>
      </c>
      <c r="Q34" s="325" t="s">
        <v>224</v>
      </c>
      <c r="R34" s="317">
        <v>98</v>
      </c>
      <c r="S34" s="318">
        <v>0</v>
      </c>
      <c r="T34" s="325">
        <v>0</v>
      </c>
      <c r="U34" s="317">
        <v>0</v>
      </c>
      <c r="V34" s="318">
        <v>0</v>
      </c>
      <c r="W34" s="325" t="s">
        <v>224</v>
      </c>
      <c r="X34" s="317">
        <v>0</v>
      </c>
      <c r="Y34" s="318">
        <v>0</v>
      </c>
      <c r="Z34" s="325" t="s">
        <v>224</v>
      </c>
      <c r="AA34" s="317">
        <v>0</v>
      </c>
      <c r="AB34" s="318">
        <v>0</v>
      </c>
      <c r="AC34" s="325" t="s">
        <v>224</v>
      </c>
      <c r="AD34" s="317">
        <v>0</v>
      </c>
      <c r="AE34" s="318">
        <v>0</v>
      </c>
      <c r="AF34" s="325" t="s">
        <v>224</v>
      </c>
      <c r="AG34" s="317">
        <v>14</v>
      </c>
      <c r="AH34" s="318">
        <v>4</v>
      </c>
      <c r="AI34" s="325">
        <v>0.39999999999999991</v>
      </c>
      <c r="AJ34" s="317">
        <v>0</v>
      </c>
      <c r="AK34" s="318">
        <v>0</v>
      </c>
      <c r="AL34" s="325" t="s">
        <v>224</v>
      </c>
      <c r="AM34" s="317">
        <v>0</v>
      </c>
      <c r="AN34" s="318">
        <v>0</v>
      </c>
      <c r="AO34" s="325" t="s">
        <v>224</v>
      </c>
      <c r="AP34" s="317">
        <v>0</v>
      </c>
      <c r="AQ34" s="318">
        <v>0</v>
      </c>
      <c r="AR34" s="325" t="s">
        <v>224</v>
      </c>
      <c r="AS34" s="317">
        <v>0</v>
      </c>
      <c r="AT34" s="318">
        <v>0</v>
      </c>
      <c r="AU34" s="325" t="s">
        <v>224</v>
      </c>
      <c r="AV34" s="317">
        <v>0</v>
      </c>
      <c r="AW34" s="318">
        <v>0</v>
      </c>
      <c r="AX34" s="325" t="s">
        <v>224</v>
      </c>
      <c r="AY34" s="317">
        <v>0</v>
      </c>
      <c r="AZ34" s="318">
        <v>0</v>
      </c>
      <c r="BA34" s="325" t="s">
        <v>224</v>
      </c>
      <c r="BB34" s="317">
        <v>0</v>
      </c>
      <c r="BC34" s="318">
        <v>0</v>
      </c>
      <c r="BD34" s="325" t="s">
        <v>224</v>
      </c>
      <c r="BE34" s="317">
        <v>4</v>
      </c>
      <c r="BF34" s="318">
        <v>4</v>
      </c>
      <c r="BG34" s="325" t="s">
        <v>224</v>
      </c>
      <c r="BH34" s="317">
        <v>10</v>
      </c>
      <c r="BI34" s="318">
        <v>0</v>
      </c>
      <c r="BJ34" s="325" t="s">
        <v>224</v>
      </c>
      <c r="BK34" s="317">
        <v>491</v>
      </c>
      <c r="BL34" s="318">
        <v>120</v>
      </c>
      <c r="BM34" s="325">
        <v>0.50667853962600184</v>
      </c>
      <c r="BN34" s="317">
        <v>24</v>
      </c>
      <c r="BO34" s="318">
        <v>0</v>
      </c>
      <c r="BP34" s="325">
        <v>0</v>
      </c>
      <c r="BQ34" s="317">
        <v>21</v>
      </c>
      <c r="BR34" s="318">
        <v>0</v>
      </c>
      <c r="BS34" s="325">
        <v>0</v>
      </c>
    </row>
    <row r="35" spans="2:71" s="4" customFormat="1" x14ac:dyDescent="0.25">
      <c r="B35" s="314" t="s">
        <v>354</v>
      </c>
      <c r="C35" s="315">
        <v>2011</v>
      </c>
      <c r="D35" s="318">
        <v>569</v>
      </c>
      <c r="E35" s="325">
        <v>0.39459084604715677</v>
      </c>
      <c r="F35" s="317">
        <v>12</v>
      </c>
      <c r="G35" s="318">
        <v>0</v>
      </c>
      <c r="H35" s="325">
        <v>0</v>
      </c>
      <c r="I35" s="317">
        <v>0</v>
      </c>
      <c r="J35" s="318">
        <v>0</v>
      </c>
      <c r="K35" s="325" t="s">
        <v>224</v>
      </c>
      <c r="L35" s="317">
        <v>0</v>
      </c>
      <c r="M35" s="318">
        <v>0</v>
      </c>
      <c r="N35" s="325" t="s">
        <v>224</v>
      </c>
      <c r="O35" s="317">
        <v>0</v>
      </c>
      <c r="P35" s="318">
        <v>0</v>
      </c>
      <c r="Q35" s="325" t="s">
        <v>224</v>
      </c>
      <c r="R35" s="317">
        <v>0</v>
      </c>
      <c r="S35" s="318">
        <v>0</v>
      </c>
      <c r="T35" s="325" t="s">
        <v>224</v>
      </c>
      <c r="U35" s="317">
        <v>0</v>
      </c>
      <c r="V35" s="318">
        <v>0</v>
      </c>
      <c r="W35" s="325" t="s">
        <v>224</v>
      </c>
      <c r="X35" s="317">
        <v>0</v>
      </c>
      <c r="Y35" s="318">
        <v>0</v>
      </c>
      <c r="Z35" s="325" t="s">
        <v>224</v>
      </c>
      <c r="AA35" s="317">
        <v>0</v>
      </c>
      <c r="AB35" s="318">
        <v>0</v>
      </c>
      <c r="AC35" s="325" t="s">
        <v>224</v>
      </c>
      <c r="AD35" s="317">
        <v>12</v>
      </c>
      <c r="AE35" s="318">
        <v>0</v>
      </c>
      <c r="AF35" s="325">
        <v>0</v>
      </c>
      <c r="AG35" s="317">
        <v>272</v>
      </c>
      <c r="AH35" s="318">
        <v>0</v>
      </c>
      <c r="AI35" s="325">
        <v>0</v>
      </c>
      <c r="AJ35" s="317">
        <v>0</v>
      </c>
      <c r="AK35" s="318">
        <v>0</v>
      </c>
      <c r="AL35" s="325" t="s">
        <v>224</v>
      </c>
      <c r="AM35" s="317">
        <v>0</v>
      </c>
      <c r="AN35" s="318">
        <v>0</v>
      </c>
      <c r="AO35" s="325" t="s">
        <v>224</v>
      </c>
      <c r="AP35" s="317">
        <v>272</v>
      </c>
      <c r="AQ35" s="318">
        <v>0</v>
      </c>
      <c r="AR35" s="325">
        <v>0</v>
      </c>
      <c r="AS35" s="317">
        <v>0</v>
      </c>
      <c r="AT35" s="318">
        <v>0</v>
      </c>
      <c r="AU35" s="325" t="s">
        <v>224</v>
      </c>
      <c r="AV35" s="317">
        <v>0</v>
      </c>
      <c r="AW35" s="318">
        <v>0</v>
      </c>
      <c r="AX35" s="325" t="s">
        <v>224</v>
      </c>
      <c r="AY35" s="317">
        <v>0</v>
      </c>
      <c r="AZ35" s="318">
        <v>0</v>
      </c>
      <c r="BA35" s="325" t="s">
        <v>224</v>
      </c>
      <c r="BB35" s="317">
        <v>0</v>
      </c>
      <c r="BC35" s="318">
        <v>0</v>
      </c>
      <c r="BD35" s="325" t="s">
        <v>224</v>
      </c>
      <c r="BE35" s="317">
        <v>0</v>
      </c>
      <c r="BF35" s="318">
        <v>0</v>
      </c>
      <c r="BG35" s="325" t="s">
        <v>224</v>
      </c>
      <c r="BH35" s="317">
        <v>0</v>
      </c>
      <c r="BI35" s="318">
        <v>0</v>
      </c>
      <c r="BJ35" s="325" t="s">
        <v>224</v>
      </c>
      <c r="BK35" s="317">
        <v>1692</v>
      </c>
      <c r="BL35" s="318">
        <v>569</v>
      </c>
      <c r="BM35" s="325">
        <v>0.98290598290598297</v>
      </c>
      <c r="BN35" s="317">
        <v>0</v>
      </c>
      <c r="BO35" s="318">
        <v>0</v>
      </c>
      <c r="BP35" s="325" t="s">
        <v>224</v>
      </c>
      <c r="BQ35" s="317">
        <v>35</v>
      </c>
      <c r="BR35" s="318">
        <v>0</v>
      </c>
      <c r="BS35" s="325">
        <v>0</v>
      </c>
    </row>
    <row r="36" spans="2:71" s="4" customFormat="1" x14ac:dyDescent="0.25">
      <c r="B36" s="314" t="s">
        <v>355</v>
      </c>
      <c r="C36" s="315">
        <v>279</v>
      </c>
      <c r="D36" s="318">
        <v>115</v>
      </c>
      <c r="E36" s="325">
        <v>0.70121951219512191</v>
      </c>
      <c r="F36" s="317">
        <v>0</v>
      </c>
      <c r="G36" s="318">
        <v>0</v>
      </c>
      <c r="H36" s="325" t="s">
        <v>224</v>
      </c>
      <c r="I36" s="317">
        <v>0</v>
      </c>
      <c r="J36" s="318">
        <v>0</v>
      </c>
      <c r="K36" s="325" t="s">
        <v>224</v>
      </c>
      <c r="L36" s="317">
        <v>0</v>
      </c>
      <c r="M36" s="318">
        <v>0</v>
      </c>
      <c r="N36" s="325" t="s">
        <v>224</v>
      </c>
      <c r="O36" s="317">
        <v>0</v>
      </c>
      <c r="P36" s="318">
        <v>0</v>
      </c>
      <c r="Q36" s="325" t="s">
        <v>224</v>
      </c>
      <c r="R36" s="317">
        <v>0</v>
      </c>
      <c r="S36" s="318">
        <v>0</v>
      </c>
      <c r="T36" s="325" t="s">
        <v>224</v>
      </c>
      <c r="U36" s="317">
        <v>0</v>
      </c>
      <c r="V36" s="318">
        <v>0</v>
      </c>
      <c r="W36" s="325" t="s">
        <v>224</v>
      </c>
      <c r="X36" s="317">
        <v>0</v>
      </c>
      <c r="Y36" s="318">
        <v>0</v>
      </c>
      <c r="Z36" s="325" t="s">
        <v>224</v>
      </c>
      <c r="AA36" s="317">
        <v>0</v>
      </c>
      <c r="AB36" s="318">
        <v>0</v>
      </c>
      <c r="AC36" s="325" t="s">
        <v>224</v>
      </c>
      <c r="AD36" s="317">
        <v>0</v>
      </c>
      <c r="AE36" s="318">
        <v>0</v>
      </c>
      <c r="AF36" s="325" t="s">
        <v>224</v>
      </c>
      <c r="AG36" s="317">
        <v>14</v>
      </c>
      <c r="AH36" s="318">
        <v>0</v>
      </c>
      <c r="AI36" s="325">
        <v>0</v>
      </c>
      <c r="AJ36" s="317">
        <v>0</v>
      </c>
      <c r="AK36" s="318">
        <v>0</v>
      </c>
      <c r="AL36" s="325" t="s">
        <v>224</v>
      </c>
      <c r="AM36" s="317">
        <v>0</v>
      </c>
      <c r="AN36" s="318">
        <v>0</v>
      </c>
      <c r="AO36" s="325" t="s">
        <v>224</v>
      </c>
      <c r="AP36" s="317">
        <v>0</v>
      </c>
      <c r="AQ36" s="318">
        <v>0</v>
      </c>
      <c r="AR36" s="325" t="s">
        <v>224</v>
      </c>
      <c r="AS36" s="317">
        <v>0</v>
      </c>
      <c r="AT36" s="318">
        <v>0</v>
      </c>
      <c r="AU36" s="325" t="s">
        <v>224</v>
      </c>
      <c r="AV36" s="317">
        <v>0</v>
      </c>
      <c r="AW36" s="318">
        <v>0</v>
      </c>
      <c r="AX36" s="325" t="s">
        <v>224</v>
      </c>
      <c r="AY36" s="317">
        <v>0</v>
      </c>
      <c r="AZ36" s="318">
        <v>0</v>
      </c>
      <c r="BA36" s="325" t="s">
        <v>224</v>
      </c>
      <c r="BB36" s="317">
        <v>0</v>
      </c>
      <c r="BC36" s="318">
        <v>0</v>
      </c>
      <c r="BD36" s="325" t="s">
        <v>224</v>
      </c>
      <c r="BE36" s="317">
        <v>14</v>
      </c>
      <c r="BF36" s="318">
        <v>0</v>
      </c>
      <c r="BG36" s="325">
        <v>0</v>
      </c>
      <c r="BH36" s="317">
        <v>0</v>
      </c>
      <c r="BI36" s="318">
        <v>0</v>
      </c>
      <c r="BJ36" s="325" t="s">
        <v>224</v>
      </c>
      <c r="BK36" s="317">
        <v>232</v>
      </c>
      <c r="BL36" s="318">
        <v>115</v>
      </c>
      <c r="BM36" s="325">
        <v>0.54672897196261672</v>
      </c>
      <c r="BN36" s="317">
        <v>21</v>
      </c>
      <c r="BO36" s="318">
        <v>0</v>
      </c>
      <c r="BP36" s="325" t="s">
        <v>224</v>
      </c>
      <c r="BQ36" s="317">
        <v>12</v>
      </c>
      <c r="BR36" s="318">
        <v>0</v>
      </c>
      <c r="BS36" s="325" t="s">
        <v>224</v>
      </c>
    </row>
    <row r="37" spans="2:71" s="4" customFormat="1" x14ac:dyDescent="0.25">
      <c r="B37" s="314" t="s">
        <v>356</v>
      </c>
      <c r="C37" s="315">
        <v>371</v>
      </c>
      <c r="D37" s="318">
        <v>117</v>
      </c>
      <c r="E37" s="325">
        <v>0.46062992125984259</v>
      </c>
      <c r="F37" s="317">
        <v>10</v>
      </c>
      <c r="G37" s="318">
        <v>0</v>
      </c>
      <c r="H37" s="325">
        <v>0</v>
      </c>
      <c r="I37" s="317">
        <v>0</v>
      </c>
      <c r="J37" s="318">
        <v>0</v>
      </c>
      <c r="K37" s="325" t="s">
        <v>224</v>
      </c>
      <c r="L37" s="317">
        <v>0</v>
      </c>
      <c r="M37" s="318">
        <v>0</v>
      </c>
      <c r="N37" s="325" t="s">
        <v>224</v>
      </c>
      <c r="O37" s="317">
        <v>0</v>
      </c>
      <c r="P37" s="318">
        <v>0</v>
      </c>
      <c r="Q37" s="325" t="s">
        <v>224</v>
      </c>
      <c r="R37" s="317">
        <v>0</v>
      </c>
      <c r="S37" s="318">
        <v>0</v>
      </c>
      <c r="T37" s="325" t="s">
        <v>224</v>
      </c>
      <c r="U37" s="317">
        <v>0</v>
      </c>
      <c r="V37" s="318">
        <v>0</v>
      </c>
      <c r="W37" s="325" t="s">
        <v>224</v>
      </c>
      <c r="X37" s="317">
        <v>0</v>
      </c>
      <c r="Y37" s="318">
        <v>0</v>
      </c>
      <c r="Z37" s="325" t="s">
        <v>224</v>
      </c>
      <c r="AA37" s="317">
        <v>0</v>
      </c>
      <c r="AB37" s="318">
        <v>0</v>
      </c>
      <c r="AC37" s="325" t="s">
        <v>224</v>
      </c>
      <c r="AD37" s="317">
        <v>10</v>
      </c>
      <c r="AE37" s="318">
        <v>0</v>
      </c>
      <c r="AF37" s="325">
        <v>0</v>
      </c>
      <c r="AG37" s="317">
        <v>17</v>
      </c>
      <c r="AH37" s="318">
        <v>0</v>
      </c>
      <c r="AI37" s="325">
        <v>0</v>
      </c>
      <c r="AJ37" s="317">
        <v>0</v>
      </c>
      <c r="AK37" s="318">
        <v>0</v>
      </c>
      <c r="AL37" s="325" t="s">
        <v>224</v>
      </c>
      <c r="AM37" s="317">
        <v>0</v>
      </c>
      <c r="AN37" s="318">
        <v>0</v>
      </c>
      <c r="AO37" s="325" t="s">
        <v>224</v>
      </c>
      <c r="AP37" s="317">
        <v>0</v>
      </c>
      <c r="AQ37" s="318">
        <v>0</v>
      </c>
      <c r="AR37" s="325" t="s">
        <v>224</v>
      </c>
      <c r="AS37" s="317">
        <v>0</v>
      </c>
      <c r="AT37" s="318">
        <v>0</v>
      </c>
      <c r="AU37" s="325" t="s">
        <v>224</v>
      </c>
      <c r="AV37" s="317">
        <v>0</v>
      </c>
      <c r="AW37" s="318">
        <v>0</v>
      </c>
      <c r="AX37" s="325" t="s">
        <v>224</v>
      </c>
      <c r="AY37" s="317">
        <v>0</v>
      </c>
      <c r="AZ37" s="318">
        <v>0</v>
      </c>
      <c r="BA37" s="325" t="s">
        <v>224</v>
      </c>
      <c r="BB37" s="317">
        <v>0</v>
      </c>
      <c r="BC37" s="318">
        <v>0</v>
      </c>
      <c r="BD37" s="325" t="s">
        <v>224</v>
      </c>
      <c r="BE37" s="317">
        <v>10</v>
      </c>
      <c r="BF37" s="318">
        <v>0</v>
      </c>
      <c r="BG37" s="325">
        <v>0</v>
      </c>
      <c r="BH37" s="317">
        <v>7</v>
      </c>
      <c r="BI37" s="318">
        <v>0</v>
      </c>
      <c r="BJ37" s="325" t="s">
        <v>224</v>
      </c>
      <c r="BK37" s="317">
        <v>331</v>
      </c>
      <c r="BL37" s="318">
        <v>117</v>
      </c>
      <c r="BM37" s="325">
        <v>0.98136645962732927</v>
      </c>
      <c r="BN37" s="317">
        <v>0</v>
      </c>
      <c r="BO37" s="318">
        <v>0</v>
      </c>
      <c r="BP37" s="325" t="s">
        <v>224</v>
      </c>
      <c r="BQ37" s="317">
        <v>13</v>
      </c>
      <c r="BR37" s="318">
        <v>0</v>
      </c>
      <c r="BS37" s="325">
        <v>0</v>
      </c>
    </row>
    <row r="38" spans="2:71" s="4" customFormat="1" x14ac:dyDescent="0.25">
      <c r="B38" s="314" t="s">
        <v>357</v>
      </c>
      <c r="C38" s="315">
        <v>331</v>
      </c>
      <c r="D38" s="318">
        <v>158</v>
      </c>
      <c r="E38" s="325">
        <v>0.91329479768786137</v>
      </c>
      <c r="F38" s="317">
        <v>0</v>
      </c>
      <c r="G38" s="318">
        <v>0</v>
      </c>
      <c r="H38" s="325" t="s">
        <v>224</v>
      </c>
      <c r="I38" s="317">
        <v>0</v>
      </c>
      <c r="J38" s="318">
        <v>0</v>
      </c>
      <c r="K38" s="325" t="s">
        <v>224</v>
      </c>
      <c r="L38" s="317">
        <v>0</v>
      </c>
      <c r="M38" s="318">
        <v>0</v>
      </c>
      <c r="N38" s="325" t="s">
        <v>224</v>
      </c>
      <c r="O38" s="317">
        <v>0</v>
      </c>
      <c r="P38" s="318">
        <v>0</v>
      </c>
      <c r="Q38" s="325" t="s">
        <v>224</v>
      </c>
      <c r="R38" s="317">
        <v>0</v>
      </c>
      <c r="S38" s="318">
        <v>0</v>
      </c>
      <c r="T38" s="325" t="s">
        <v>224</v>
      </c>
      <c r="U38" s="317">
        <v>0</v>
      </c>
      <c r="V38" s="318">
        <v>0</v>
      </c>
      <c r="W38" s="325" t="s">
        <v>224</v>
      </c>
      <c r="X38" s="317">
        <v>0</v>
      </c>
      <c r="Y38" s="318">
        <v>0</v>
      </c>
      <c r="Z38" s="325" t="s">
        <v>224</v>
      </c>
      <c r="AA38" s="317">
        <v>0</v>
      </c>
      <c r="AB38" s="318">
        <v>0</v>
      </c>
      <c r="AC38" s="325" t="s">
        <v>224</v>
      </c>
      <c r="AD38" s="317">
        <v>0</v>
      </c>
      <c r="AE38" s="318">
        <v>0</v>
      </c>
      <c r="AF38" s="325" t="s">
        <v>224</v>
      </c>
      <c r="AG38" s="317">
        <v>0</v>
      </c>
      <c r="AH38" s="318">
        <v>0</v>
      </c>
      <c r="AI38" s="325" t="s">
        <v>224</v>
      </c>
      <c r="AJ38" s="317">
        <v>0</v>
      </c>
      <c r="AK38" s="318">
        <v>0</v>
      </c>
      <c r="AL38" s="325" t="s">
        <v>224</v>
      </c>
      <c r="AM38" s="317">
        <v>0</v>
      </c>
      <c r="AN38" s="318">
        <v>0</v>
      </c>
      <c r="AO38" s="325" t="s">
        <v>224</v>
      </c>
      <c r="AP38" s="317">
        <v>0</v>
      </c>
      <c r="AQ38" s="318">
        <v>0</v>
      </c>
      <c r="AR38" s="325" t="s">
        <v>224</v>
      </c>
      <c r="AS38" s="317">
        <v>0</v>
      </c>
      <c r="AT38" s="318">
        <v>0</v>
      </c>
      <c r="AU38" s="325" t="s">
        <v>224</v>
      </c>
      <c r="AV38" s="317">
        <v>0</v>
      </c>
      <c r="AW38" s="318">
        <v>0</v>
      </c>
      <c r="AX38" s="325" t="s">
        <v>224</v>
      </c>
      <c r="AY38" s="317">
        <v>0</v>
      </c>
      <c r="AZ38" s="318">
        <v>0</v>
      </c>
      <c r="BA38" s="325" t="s">
        <v>224</v>
      </c>
      <c r="BB38" s="317">
        <v>0</v>
      </c>
      <c r="BC38" s="318">
        <v>0</v>
      </c>
      <c r="BD38" s="325" t="s">
        <v>224</v>
      </c>
      <c r="BE38" s="317">
        <v>0</v>
      </c>
      <c r="BF38" s="318">
        <v>0</v>
      </c>
      <c r="BG38" s="325" t="s">
        <v>224</v>
      </c>
      <c r="BH38" s="317">
        <v>0</v>
      </c>
      <c r="BI38" s="318">
        <v>0</v>
      </c>
      <c r="BJ38" s="325" t="s">
        <v>224</v>
      </c>
      <c r="BK38" s="317">
        <v>319</v>
      </c>
      <c r="BL38" s="318">
        <v>158</v>
      </c>
      <c r="BM38" s="325">
        <v>1.3903743315508019</v>
      </c>
      <c r="BN38" s="317">
        <v>0</v>
      </c>
      <c r="BO38" s="318">
        <v>0</v>
      </c>
      <c r="BP38" s="325" t="s">
        <v>224</v>
      </c>
      <c r="BQ38" s="317">
        <v>12</v>
      </c>
      <c r="BR38" s="318">
        <v>0</v>
      </c>
      <c r="BS38" s="325">
        <v>0</v>
      </c>
    </row>
    <row r="39" spans="2:71" s="4" customFormat="1" x14ac:dyDescent="0.25">
      <c r="B39" s="314" t="s">
        <v>358</v>
      </c>
      <c r="C39" s="315">
        <v>618</v>
      </c>
      <c r="D39" s="318">
        <v>260</v>
      </c>
      <c r="E39" s="325">
        <v>0.72625698324022347</v>
      </c>
      <c r="F39" s="317">
        <v>119</v>
      </c>
      <c r="G39" s="318">
        <v>0</v>
      </c>
      <c r="H39" s="325">
        <v>0</v>
      </c>
      <c r="I39" s="317">
        <v>17</v>
      </c>
      <c r="J39" s="318">
        <v>0</v>
      </c>
      <c r="K39" s="325">
        <v>0</v>
      </c>
      <c r="L39" s="317">
        <v>28</v>
      </c>
      <c r="M39" s="318">
        <v>0</v>
      </c>
      <c r="N39" s="325">
        <v>0</v>
      </c>
      <c r="O39" s="317">
        <v>32</v>
      </c>
      <c r="P39" s="318">
        <v>0</v>
      </c>
      <c r="Q39" s="325">
        <v>0</v>
      </c>
      <c r="R39" s="317">
        <v>42</v>
      </c>
      <c r="S39" s="318">
        <v>0</v>
      </c>
      <c r="T39" s="325">
        <v>0</v>
      </c>
      <c r="U39" s="317">
        <v>0</v>
      </c>
      <c r="V39" s="318">
        <v>0</v>
      </c>
      <c r="W39" s="325" t="s">
        <v>224</v>
      </c>
      <c r="X39" s="317">
        <v>0</v>
      </c>
      <c r="Y39" s="318">
        <v>0</v>
      </c>
      <c r="Z39" s="325" t="s">
        <v>224</v>
      </c>
      <c r="AA39" s="317">
        <v>0</v>
      </c>
      <c r="AB39" s="318">
        <v>0</v>
      </c>
      <c r="AC39" s="325" t="s">
        <v>224</v>
      </c>
      <c r="AD39" s="317">
        <v>0</v>
      </c>
      <c r="AE39" s="318">
        <v>0</v>
      </c>
      <c r="AF39" s="325" t="s">
        <v>224</v>
      </c>
      <c r="AG39" s="317">
        <v>6</v>
      </c>
      <c r="AH39" s="318">
        <v>0</v>
      </c>
      <c r="AI39" s="325">
        <v>0</v>
      </c>
      <c r="AJ39" s="317">
        <v>0</v>
      </c>
      <c r="AK39" s="318">
        <v>0</v>
      </c>
      <c r="AL39" s="325" t="s">
        <v>224</v>
      </c>
      <c r="AM39" s="317">
        <v>0</v>
      </c>
      <c r="AN39" s="318">
        <v>0</v>
      </c>
      <c r="AO39" s="325" t="s">
        <v>224</v>
      </c>
      <c r="AP39" s="317">
        <v>0</v>
      </c>
      <c r="AQ39" s="318">
        <v>0</v>
      </c>
      <c r="AR39" s="325" t="s">
        <v>224</v>
      </c>
      <c r="AS39" s="317">
        <v>0</v>
      </c>
      <c r="AT39" s="318">
        <v>0</v>
      </c>
      <c r="AU39" s="325" t="s">
        <v>224</v>
      </c>
      <c r="AV39" s="317">
        <v>0</v>
      </c>
      <c r="AW39" s="318">
        <v>0</v>
      </c>
      <c r="AX39" s="325" t="s">
        <v>224</v>
      </c>
      <c r="AY39" s="317">
        <v>0</v>
      </c>
      <c r="AZ39" s="318">
        <v>0</v>
      </c>
      <c r="BA39" s="325" t="s">
        <v>224</v>
      </c>
      <c r="BB39" s="317">
        <v>0</v>
      </c>
      <c r="BC39" s="318">
        <v>0</v>
      </c>
      <c r="BD39" s="325" t="s">
        <v>224</v>
      </c>
      <c r="BE39" s="317">
        <v>0</v>
      </c>
      <c r="BF39" s="318">
        <v>0</v>
      </c>
      <c r="BG39" s="325" t="s">
        <v>224</v>
      </c>
      <c r="BH39" s="317">
        <v>6</v>
      </c>
      <c r="BI39" s="318">
        <v>0</v>
      </c>
      <c r="BJ39" s="325" t="s">
        <v>224</v>
      </c>
      <c r="BK39" s="317">
        <v>447</v>
      </c>
      <c r="BL39" s="318">
        <v>260</v>
      </c>
      <c r="BM39" s="325">
        <v>222</v>
      </c>
      <c r="BN39" s="317">
        <v>40</v>
      </c>
      <c r="BO39" s="318">
        <v>0</v>
      </c>
      <c r="BP39" s="325">
        <v>0</v>
      </c>
      <c r="BQ39" s="317">
        <v>6</v>
      </c>
      <c r="BR39" s="318">
        <v>0</v>
      </c>
      <c r="BS39" s="325">
        <v>0</v>
      </c>
    </row>
    <row r="40" spans="2:71" s="4" customFormat="1" x14ac:dyDescent="0.25">
      <c r="B40" s="314" t="s">
        <v>381</v>
      </c>
      <c r="C40" s="315"/>
      <c r="D40" s="318"/>
      <c r="E40" s="325"/>
      <c r="F40" s="317"/>
      <c r="G40" s="318"/>
      <c r="H40" s="325"/>
      <c r="I40" s="317"/>
      <c r="J40" s="318"/>
      <c r="K40" s="325"/>
      <c r="L40" s="317"/>
      <c r="M40" s="318"/>
      <c r="N40" s="325"/>
      <c r="O40" s="317"/>
      <c r="P40" s="318"/>
      <c r="Q40" s="325"/>
      <c r="R40" s="317"/>
      <c r="S40" s="318"/>
      <c r="T40" s="325"/>
      <c r="U40" s="317"/>
      <c r="V40" s="318"/>
      <c r="W40" s="325"/>
      <c r="X40" s="317"/>
      <c r="Y40" s="318"/>
      <c r="Z40" s="325"/>
      <c r="AA40" s="317"/>
      <c r="AB40" s="318"/>
      <c r="AC40" s="325"/>
      <c r="AD40" s="317"/>
      <c r="AE40" s="318"/>
      <c r="AF40" s="325"/>
      <c r="AG40" s="317"/>
      <c r="AH40" s="318"/>
      <c r="AI40" s="325"/>
      <c r="AJ40" s="317"/>
      <c r="AK40" s="318"/>
      <c r="AL40" s="325"/>
      <c r="AM40" s="317"/>
      <c r="AN40" s="318"/>
      <c r="AO40" s="325"/>
      <c r="AP40" s="317"/>
      <c r="AQ40" s="318"/>
      <c r="AR40" s="325"/>
      <c r="AS40" s="317"/>
      <c r="AT40" s="318"/>
      <c r="AU40" s="325"/>
      <c r="AV40" s="317"/>
      <c r="AW40" s="318"/>
      <c r="AX40" s="325"/>
      <c r="AY40" s="317"/>
      <c r="AZ40" s="318"/>
      <c r="BA40" s="325"/>
      <c r="BB40" s="317"/>
      <c r="BC40" s="318"/>
      <c r="BD40" s="325"/>
      <c r="BE40" s="317"/>
      <c r="BF40" s="318"/>
      <c r="BG40" s="325"/>
      <c r="BH40" s="317"/>
      <c r="BI40" s="318"/>
      <c r="BJ40" s="325"/>
      <c r="BK40" s="317">
        <v>896</v>
      </c>
      <c r="BL40" s="318"/>
      <c r="BM40" s="325"/>
      <c r="BN40" s="317"/>
      <c r="BO40" s="318"/>
      <c r="BP40" s="325"/>
      <c r="BQ40" s="317"/>
      <c r="BR40" s="318"/>
      <c r="BS40" s="99"/>
    </row>
    <row r="41" spans="2:71" s="4" customFormat="1" ht="8.25" customHeight="1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325"/>
      <c r="L41" s="99"/>
      <c r="M41" s="99"/>
      <c r="N41" s="325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326"/>
    </row>
    <row r="42" spans="2:71" s="4" customFormat="1" ht="24" customHeight="1" x14ac:dyDescent="0.25">
      <c r="B42" s="327" t="s">
        <v>392</v>
      </c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8"/>
      <c r="Z42" s="326"/>
      <c r="AA42" s="326"/>
      <c r="AB42" s="328"/>
      <c r="AC42" s="326"/>
      <c r="AD42" s="326"/>
      <c r="AE42" s="328"/>
      <c r="AF42" s="326"/>
      <c r="AG42" s="326"/>
      <c r="AH42" s="328"/>
      <c r="AI42" s="326"/>
      <c r="AJ42" s="326"/>
      <c r="AK42" s="328"/>
      <c r="AL42" s="326"/>
      <c r="AM42" s="326"/>
      <c r="AN42" s="328"/>
      <c r="AO42" s="326"/>
      <c r="AP42" s="326"/>
      <c r="AQ42" s="328"/>
      <c r="AR42" s="326"/>
      <c r="AS42" s="326"/>
      <c r="AT42" s="328"/>
      <c r="AU42" s="326"/>
      <c r="AV42" s="326"/>
      <c r="AW42" s="328"/>
      <c r="AX42" s="326"/>
      <c r="AY42" s="326"/>
      <c r="AZ42" s="328"/>
      <c r="BA42" s="326"/>
      <c r="BB42" s="326"/>
      <c r="BC42" s="328"/>
      <c r="BD42" s="326"/>
      <c r="BE42" s="326"/>
      <c r="BF42" s="328"/>
      <c r="BG42" s="326"/>
      <c r="BH42" s="326"/>
      <c r="BI42" s="328"/>
      <c r="BJ42" s="326"/>
      <c r="BK42" s="326"/>
      <c r="BL42" s="328"/>
      <c r="BM42" s="326"/>
      <c r="BN42" s="326"/>
      <c r="BO42" s="328"/>
      <c r="BP42" s="326"/>
      <c r="BQ42" s="326"/>
      <c r="BR42" s="328"/>
    </row>
    <row r="43" spans="2:71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316"/>
    </row>
    <row r="52" spans="1:71" ht="30" customHeight="1" x14ac:dyDescent="0.25"/>
    <row r="54" spans="1:71" s="4" customFormat="1" ht="48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</row>
    <row r="55" spans="1:71" s="4" customFormat="1" ht="6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</row>
    <row r="56" spans="1:71" s="4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</row>
    <row r="59" spans="1:71" s="4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1" s="4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1" s="4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1" s="4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1" s="4" customFormat="1" ht="6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1" s="4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</row>
    <row r="65" spans="1:71" s="4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</row>
  </sheetData>
  <mergeCells count="28">
    <mergeCell ref="AV6:AX6"/>
    <mergeCell ref="AY6:BA6"/>
    <mergeCell ref="BB6:BD6"/>
    <mergeCell ref="BE6:BG6"/>
    <mergeCell ref="BH6:BJ6"/>
    <mergeCell ref="B42:X42"/>
    <mergeCell ref="AD6:AF6"/>
    <mergeCell ref="AG6:AI6"/>
    <mergeCell ref="AJ6:AL6"/>
    <mergeCell ref="AM6:AO6"/>
    <mergeCell ref="AP6:AR6"/>
    <mergeCell ref="AS6:AU6"/>
    <mergeCell ref="L6:N6"/>
    <mergeCell ref="O6:Q6"/>
    <mergeCell ref="R6:T6"/>
    <mergeCell ref="U6:W6"/>
    <mergeCell ref="X6:Z6"/>
    <mergeCell ref="AA6:AC6"/>
    <mergeCell ref="B3:Z3"/>
    <mergeCell ref="F5:AF5"/>
    <mergeCell ref="AG5:BJ5"/>
    <mergeCell ref="BK5:BM6"/>
    <mergeCell ref="BN5:BP6"/>
    <mergeCell ref="BQ5:BS6"/>
    <mergeCell ref="B6:B7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8A8103F3-A234-45EB-A96F-F2D5A9C99FA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F80C06F-87B2-4D80-83BB-C23EBEDB1C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7A3AA88-8895-4455-ACBB-6BA07D3ABF59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19</vt:i4>
      </vt:variant>
    </vt:vector>
  </HeadingPairs>
  <TitlesOfParts>
    <vt:vector size="7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Oferta alojativa inscrita</vt:lpstr>
      <vt:lpstr>plazas aut munic cuota aloj</vt:lpstr>
      <vt:lpstr>plazas aut municipio x cat</vt:lpstr>
      <vt:lpstr>estab aut munic cuota aloj</vt:lpstr>
      <vt:lpstr>estab aut municipio x tip y cat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'estab aut munic cuota aloj'!Área_de_impresión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'plazas aut munic cuota aloj'!Área_de_impresión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2024-06-26T09:40:12Z</dcterms:created>
  <dcterms:modified xsi:type="dcterms:W3CDTF">2024-07-10T13:28:29Z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