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charts/chart65.xml" ContentType="application/vnd.openxmlformats-officedocument.drawingml.chart+xml"/>
  <Override PartName="/xl/drawings/drawing102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3.xml" ContentType="application/vnd.openxmlformats-officedocument.drawingml.chartshapes+xml"/>
  <Override PartName="/xl/charts/chart67.xml" ContentType="application/vnd.openxmlformats-officedocument.drawingml.chart+xml"/>
  <Override PartName="/xl/theme/themeOverride65.xml" ContentType="application/vnd.openxmlformats-officedocument.themeOverrid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2.xml" ContentType="application/vnd.openxmlformats-officedocument.drawingml.chartshapes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theme/themeOverride66.xml" ContentType="application/vnd.openxmlformats-officedocument.themeOverride+xml"/>
  <Override PartName="/xl/drawings/drawing116.xml" ContentType="application/vnd.openxmlformats-officedocument.drawingml.chartshapes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9.xml" ContentType="application/vnd.openxmlformats-officedocument.drawingml.chartshapes+xml"/>
  <Override PartName="/xl/charts/chart78.xml" ContentType="application/vnd.openxmlformats-officedocument.drawingml.chart+xml"/>
  <Override PartName="/xl/theme/themeOverride67.xml" ContentType="application/vnd.openxmlformats-officedocument.themeOverride+xml"/>
  <Override PartName="/xl/drawings/drawing120.xml" ContentType="application/vnd.openxmlformats-officedocument.drawingml.chartshapes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3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24.xml" ContentType="application/vnd.openxmlformats-officedocument.drawingml.chartshapes+xml"/>
  <Override PartName="/xl/charts/chart8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69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0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1.xml" ContentType="application/vnd.openxmlformats-officedocument.themeOverride+xml"/>
  <Override PartName="/xl/drawings/drawing131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diciembre/"/>
    </mc:Choice>
  </mc:AlternateContent>
  <xr:revisionPtr revIDLastSave="25" documentId="8_{AFCD3F6B-2F6D-427E-9612-E86F6A7649F5}" xr6:coauthVersionLast="47" xr6:coauthVersionMax="47" xr10:uidLastSave="{C6F3B5A4-FBCA-4CCD-8FDB-14F6CEC669F4}"/>
  <bookViews>
    <workbookView xWindow="-120" yWindow="-120" windowWidth="29040" windowHeight="15720" xr2:uid="{06410F05-33D2-4122-8DF1-E8ABA2BCD3EE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7" r:id="rId8"/>
    <sheet name="Viajeros entr evol mensu TF15-2" sheetId="9" r:id="rId9"/>
    <sheet name="Viajeros entr evol mensu TF cat" sheetId="48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49" r:id="rId24"/>
    <sheet name="Pernocta evol mensu TF cat" sheetId="50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externalReferences>
    <externalReference r:id="rId47"/>
  </externalReference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6" i="33" l="1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D74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D52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1" i="33"/>
  <c r="J21" i="33"/>
  <c r="H21" i="33"/>
  <c r="F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T10" i="38"/>
  <c r="S10" i="38"/>
  <c r="R10" i="38"/>
  <c r="Q10" i="38"/>
  <c r="P10" i="38"/>
  <c r="N10" i="38"/>
  <c r="M10" i="38"/>
  <c r="L10" i="38"/>
  <c r="J10" i="38"/>
  <c r="I10" i="38"/>
  <c r="H10" i="38"/>
  <c r="F10" i="38"/>
  <c r="O108" i="50"/>
  <c r="N108" i="50"/>
  <c r="O107" i="50"/>
  <c r="N107" i="50"/>
  <c r="O106" i="50"/>
  <c r="N106" i="50"/>
  <c r="O105" i="50"/>
  <c r="N105" i="50"/>
  <c r="O104" i="50"/>
  <c r="N104" i="50"/>
  <c r="O103" i="50"/>
  <c r="N103" i="50"/>
  <c r="O102" i="50"/>
  <c r="N102" i="50"/>
  <c r="O101" i="50"/>
  <c r="N101" i="50"/>
  <c r="O100" i="50"/>
  <c r="N100" i="50"/>
  <c r="O99" i="50"/>
  <c r="N99" i="50"/>
  <c r="O98" i="50"/>
  <c r="N98" i="50"/>
  <c r="O97" i="50"/>
  <c r="N97" i="50"/>
  <c r="O96" i="50"/>
  <c r="N96" i="50"/>
  <c r="O86" i="50"/>
  <c r="N86" i="50"/>
  <c r="O85" i="50"/>
  <c r="N85" i="50"/>
  <c r="O84" i="50"/>
  <c r="N84" i="50"/>
  <c r="O83" i="50"/>
  <c r="N83" i="50"/>
  <c r="O82" i="50"/>
  <c r="N82" i="50"/>
  <c r="O81" i="50"/>
  <c r="N81" i="50"/>
  <c r="O80" i="50"/>
  <c r="N80" i="50"/>
  <c r="O79" i="50"/>
  <c r="N79" i="50"/>
  <c r="O78" i="50"/>
  <c r="N78" i="50"/>
  <c r="O77" i="50"/>
  <c r="N77" i="50"/>
  <c r="O76" i="50"/>
  <c r="N76" i="50"/>
  <c r="O75" i="50"/>
  <c r="N75" i="50"/>
  <c r="O74" i="50"/>
  <c r="N74" i="50"/>
  <c r="O64" i="50"/>
  <c r="N64" i="50"/>
  <c r="O63" i="50"/>
  <c r="N63" i="50"/>
  <c r="O62" i="50"/>
  <c r="N62" i="50"/>
  <c r="O61" i="50"/>
  <c r="N61" i="50"/>
  <c r="O60" i="50"/>
  <c r="N60" i="50"/>
  <c r="O59" i="50"/>
  <c r="N59" i="50"/>
  <c r="O58" i="50"/>
  <c r="N58" i="50"/>
  <c r="O57" i="50"/>
  <c r="N57" i="50"/>
  <c r="O56" i="50"/>
  <c r="N56" i="50"/>
  <c r="O55" i="50"/>
  <c r="N55" i="50"/>
  <c r="O54" i="50"/>
  <c r="N54" i="50"/>
  <c r="O53" i="50"/>
  <c r="N53" i="50"/>
  <c r="O52" i="50"/>
  <c r="N52" i="50"/>
  <c r="O42" i="50"/>
  <c r="N42" i="50"/>
  <c r="O41" i="50"/>
  <c r="N41" i="50"/>
  <c r="O40" i="50"/>
  <c r="N40" i="50"/>
  <c r="O39" i="50"/>
  <c r="N39" i="50"/>
  <c r="O38" i="50"/>
  <c r="N38" i="50"/>
  <c r="O37" i="50"/>
  <c r="N37" i="50"/>
  <c r="O36" i="50"/>
  <c r="N36" i="50"/>
  <c r="O35" i="50"/>
  <c r="N35" i="50"/>
  <c r="O34" i="50"/>
  <c r="N34" i="50"/>
  <c r="O33" i="50"/>
  <c r="N33" i="50"/>
  <c r="O32" i="50"/>
  <c r="N32" i="50"/>
  <c r="O31" i="50"/>
  <c r="N31" i="50"/>
  <c r="O30" i="50"/>
  <c r="N30" i="50"/>
  <c r="O20" i="50"/>
  <c r="N20" i="50"/>
  <c r="O19" i="50"/>
  <c r="N19" i="50"/>
  <c r="O18" i="50"/>
  <c r="N18" i="50"/>
  <c r="O17" i="50"/>
  <c r="N17" i="50"/>
  <c r="O16" i="50"/>
  <c r="N16" i="50"/>
  <c r="O15" i="50"/>
  <c r="N15" i="50"/>
  <c r="O14" i="50"/>
  <c r="N14" i="50"/>
  <c r="O13" i="50"/>
  <c r="N13" i="50"/>
  <c r="O12" i="50"/>
  <c r="N12" i="50"/>
  <c r="O11" i="50"/>
  <c r="N11" i="50"/>
  <c r="O10" i="50"/>
  <c r="N10" i="50"/>
  <c r="O9" i="50"/>
  <c r="N9" i="50"/>
  <c r="O8" i="50"/>
  <c r="N8" i="50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L74" i="50"/>
  <c r="J74" i="50"/>
  <c r="H74" i="50"/>
  <c r="F74" i="50"/>
  <c r="D74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52" i="50"/>
  <c r="J52" i="50"/>
  <c r="H52" i="50"/>
  <c r="F52" i="50"/>
  <c r="D52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F30" i="50"/>
  <c r="D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L8" i="50"/>
  <c r="J8" i="50"/>
  <c r="H8" i="50"/>
  <c r="F8" i="50"/>
  <c r="D8" i="50"/>
  <c r="O266" i="49"/>
  <c r="N266" i="49"/>
  <c r="O265" i="49"/>
  <c r="N265" i="49"/>
  <c r="O264" i="49"/>
  <c r="N264" i="49"/>
  <c r="O263" i="49"/>
  <c r="N263" i="49"/>
  <c r="O262" i="49"/>
  <c r="N262" i="49"/>
  <c r="O261" i="49"/>
  <c r="N261" i="49"/>
  <c r="O260" i="49"/>
  <c r="N260" i="49"/>
  <c r="O259" i="49"/>
  <c r="N259" i="49"/>
  <c r="O258" i="49"/>
  <c r="N258" i="49"/>
  <c r="O257" i="49"/>
  <c r="N257" i="49"/>
  <c r="O256" i="49"/>
  <c r="N256" i="49"/>
  <c r="O255" i="49"/>
  <c r="N255" i="49"/>
  <c r="O240" i="49"/>
  <c r="N240" i="49"/>
  <c r="O239" i="49"/>
  <c r="N239" i="49"/>
  <c r="O238" i="49"/>
  <c r="N238" i="49"/>
  <c r="O237" i="49"/>
  <c r="N237" i="49"/>
  <c r="O236" i="49"/>
  <c r="N236" i="49"/>
  <c r="O235" i="49"/>
  <c r="N235" i="49"/>
  <c r="O234" i="49"/>
  <c r="N234" i="49"/>
  <c r="O233" i="49"/>
  <c r="N233" i="49"/>
  <c r="O232" i="49"/>
  <c r="N232" i="49"/>
  <c r="O231" i="49"/>
  <c r="N231" i="49"/>
  <c r="O230" i="49"/>
  <c r="N230" i="49"/>
  <c r="O229" i="49"/>
  <c r="N229" i="49"/>
  <c r="O218" i="49"/>
  <c r="N218" i="49"/>
  <c r="O217" i="49"/>
  <c r="N217" i="49"/>
  <c r="O216" i="49"/>
  <c r="N216" i="49"/>
  <c r="O215" i="49"/>
  <c r="N215" i="49"/>
  <c r="O214" i="49"/>
  <c r="N214" i="49"/>
  <c r="O213" i="49"/>
  <c r="N213" i="49"/>
  <c r="O212" i="49"/>
  <c r="N212" i="49"/>
  <c r="O211" i="49"/>
  <c r="N211" i="49"/>
  <c r="O210" i="49"/>
  <c r="N210" i="49"/>
  <c r="O209" i="49"/>
  <c r="N209" i="49"/>
  <c r="O208" i="49"/>
  <c r="N208" i="49"/>
  <c r="O207" i="49"/>
  <c r="N207" i="49"/>
  <c r="O196" i="49"/>
  <c r="N196" i="49"/>
  <c r="O195" i="49"/>
  <c r="N195" i="49"/>
  <c r="O194" i="49"/>
  <c r="N194" i="49"/>
  <c r="O193" i="49"/>
  <c r="N193" i="49"/>
  <c r="O192" i="49"/>
  <c r="N192" i="49"/>
  <c r="O191" i="49"/>
  <c r="N191" i="49"/>
  <c r="O190" i="49"/>
  <c r="N190" i="49"/>
  <c r="O189" i="49"/>
  <c r="N189" i="49"/>
  <c r="O188" i="49"/>
  <c r="N188" i="49"/>
  <c r="O187" i="49"/>
  <c r="N187" i="49"/>
  <c r="O186" i="49"/>
  <c r="N186" i="49"/>
  <c r="O185" i="49"/>
  <c r="N185" i="49"/>
  <c r="O174" i="49"/>
  <c r="N174" i="49"/>
  <c r="O173" i="49"/>
  <c r="N173" i="49"/>
  <c r="O172" i="49"/>
  <c r="N172" i="49"/>
  <c r="O171" i="49"/>
  <c r="N171" i="49"/>
  <c r="O170" i="49"/>
  <c r="N170" i="49"/>
  <c r="O169" i="49"/>
  <c r="N169" i="49"/>
  <c r="O168" i="49"/>
  <c r="N168" i="49"/>
  <c r="O167" i="49"/>
  <c r="N167" i="49"/>
  <c r="O166" i="49"/>
  <c r="N166" i="49"/>
  <c r="O165" i="49"/>
  <c r="N165" i="49"/>
  <c r="O164" i="49"/>
  <c r="N164" i="49"/>
  <c r="O163" i="49"/>
  <c r="N163" i="49"/>
  <c r="O152" i="49"/>
  <c r="N152" i="49"/>
  <c r="O151" i="49"/>
  <c r="N151" i="49"/>
  <c r="O150" i="49"/>
  <c r="N150" i="49"/>
  <c r="O149" i="49"/>
  <c r="N149" i="49"/>
  <c r="O148" i="49"/>
  <c r="N148" i="49"/>
  <c r="O147" i="49"/>
  <c r="N147" i="49"/>
  <c r="O146" i="49"/>
  <c r="N146" i="49"/>
  <c r="O145" i="49"/>
  <c r="N145" i="49"/>
  <c r="O144" i="49"/>
  <c r="N144" i="49"/>
  <c r="O143" i="49"/>
  <c r="N143" i="49"/>
  <c r="O142" i="49"/>
  <c r="N142" i="49"/>
  <c r="O141" i="49"/>
  <c r="N141" i="49"/>
  <c r="O130" i="49"/>
  <c r="N130" i="49"/>
  <c r="O129" i="49"/>
  <c r="N129" i="49"/>
  <c r="O128" i="49"/>
  <c r="N128" i="49"/>
  <c r="O127" i="49"/>
  <c r="N127" i="49"/>
  <c r="O126" i="49"/>
  <c r="N126" i="49"/>
  <c r="O125" i="49"/>
  <c r="N125" i="49"/>
  <c r="O124" i="49"/>
  <c r="N124" i="49"/>
  <c r="O123" i="49"/>
  <c r="N123" i="49"/>
  <c r="O122" i="49"/>
  <c r="N122" i="49"/>
  <c r="O121" i="49"/>
  <c r="N121" i="49"/>
  <c r="O120" i="49"/>
  <c r="N120" i="49"/>
  <c r="O119" i="49"/>
  <c r="N119" i="49"/>
  <c r="O108" i="49"/>
  <c r="N108" i="49"/>
  <c r="O107" i="49"/>
  <c r="N107" i="49"/>
  <c r="O106" i="49"/>
  <c r="N106" i="49"/>
  <c r="O105" i="49"/>
  <c r="N105" i="49"/>
  <c r="O104" i="49"/>
  <c r="N104" i="49"/>
  <c r="O103" i="49"/>
  <c r="N103" i="49"/>
  <c r="O102" i="49"/>
  <c r="N102" i="49"/>
  <c r="O101" i="49"/>
  <c r="N101" i="49"/>
  <c r="O100" i="49"/>
  <c r="N100" i="49"/>
  <c r="O99" i="49"/>
  <c r="N99" i="49"/>
  <c r="O98" i="49"/>
  <c r="N98" i="49"/>
  <c r="O97" i="49"/>
  <c r="N97" i="49"/>
  <c r="O86" i="49"/>
  <c r="N86" i="49"/>
  <c r="O85" i="49"/>
  <c r="N85" i="49"/>
  <c r="O84" i="49"/>
  <c r="N84" i="49"/>
  <c r="O83" i="49"/>
  <c r="N83" i="49"/>
  <c r="O82" i="49"/>
  <c r="N82" i="49"/>
  <c r="O81" i="49"/>
  <c r="N81" i="49"/>
  <c r="O80" i="49"/>
  <c r="N80" i="49"/>
  <c r="O79" i="49"/>
  <c r="N79" i="49"/>
  <c r="O78" i="49"/>
  <c r="N78" i="49"/>
  <c r="O77" i="49"/>
  <c r="N77" i="49"/>
  <c r="O76" i="49"/>
  <c r="N76" i="49"/>
  <c r="O75" i="49"/>
  <c r="N75" i="49"/>
  <c r="O64" i="49"/>
  <c r="N64" i="49"/>
  <c r="O63" i="49"/>
  <c r="N63" i="49"/>
  <c r="O62" i="49"/>
  <c r="N62" i="49"/>
  <c r="O61" i="49"/>
  <c r="N61" i="49"/>
  <c r="O60" i="49"/>
  <c r="N60" i="49"/>
  <c r="O59" i="49"/>
  <c r="N59" i="49"/>
  <c r="O58" i="49"/>
  <c r="N58" i="49"/>
  <c r="O57" i="49"/>
  <c r="N57" i="49"/>
  <c r="O56" i="49"/>
  <c r="N56" i="49"/>
  <c r="O55" i="49"/>
  <c r="N55" i="49"/>
  <c r="O54" i="49"/>
  <c r="N54" i="49"/>
  <c r="O53" i="49"/>
  <c r="N53" i="49"/>
  <c r="O42" i="49"/>
  <c r="N42" i="49"/>
  <c r="O41" i="49"/>
  <c r="N41" i="49"/>
  <c r="O40" i="49"/>
  <c r="N40" i="49"/>
  <c r="O39" i="49"/>
  <c r="N39" i="49"/>
  <c r="O38" i="49"/>
  <c r="N38" i="49"/>
  <c r="O37" i="49"/>
  <c r="N37" i="49"/>
  <c r="O36" i="49"/>
  <c r="N36" i="49"/>
  <c r="O35" i="49"/>
  <c r="N35" i="49"/>
  <c r="O34" i="49"/>
  <c r="N34" i="49"/>
  <c r="O33" i="49"/>
  <c r="N33" i="49"/>
  <c r="O32" i="49"/>
  <c r="N32" i="49"/>
  <c r="O31" i="49"/>
  <c r="N31" i="49"/>
  <c r="O20" i="49"/>
  <c r="N20" i="49"/>
  <c r="O19" i="49"/>
  <c r="N19" i="49"/>
  <c r="O18" i="49"/>
  <c r="N18" i="49"/>
  <c r="O17" i="49"/>
  <c r="N17" i="49"/>
  <c r="O16" i="49"/>
  <c r="N16" i="49"/>
  <c r="O15" i="49"/>
  <c r="N15" i="49"/>
  <c r="O14" i="49"/>
  <c r="N14" i="49"/>
  <c r="O13" i="49"/>
  <c r="N13" i="49"/>
  <c r="O12" i="49"/>
  <c r="N12" i="49"/>
  <c r="O11" i="49"/>
  <c r="N11" i="49"/>
  <c r="O10" i="49"/>
  <c r="N10" i="49"/>
  <c r="O9" i="49"/>
  <c r="N9" i="49"/>
  <c r="O8" i="49"/>
  <c r="N8" i="49"/>
  <c r="L267" i="49"/>
  <c r="J267" i="49"/>
  <c r="H267" i="49"/>
  <c r="F267" i="49"/>
  <c r="L266" i="49"/>
  <c r="J266" i="49"/>
  <c r="H266" i="49"/>
  <c r="F266" i="49"/>
  <c r="L265" i="49"/>
  <c r="J265" i="49"/>
  <c r="H265" i="49"/>
  <c r="F265" i="49"/>
  <c r="L264" i="49"/>
  <c r="J264" i="49"/>
  <c r="H264" i="49"/>
  <c r="F264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H254" i="49"/>
  <c r="F254" i="49"/>
  <c r="C253" i="49"/>
  <c r="D254" i="49" s="1"/>
  <c r="B252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H228" i="49"/>
  <c r="F228" i="49"/>
  <c r="D228" i="49"/>
  <c r="C227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H206" i="49"/>
  <c r="F206" i="49"/>
  <c r="D206" i="49"/>
  <c r="C205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H184" i="49"/>
  <c r="F184" i="49"/>
  <c r="D184" i="49"/>
  <c r="C183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H162" i="49"/>
  <c r="F162" i="49"/>
  <c r="D162" i="49"/>
  <c r="C161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H140" i="49"/>
  <c r="F140" i="49"/>
  <c r="C139" i="49"/>
  <c r="D140" i="49" s="1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H118" i="49"/>
  <c r="F118" i="49"/>
  <c r="D118" i="49"/>
  <c r="C117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H96" i="49"/>
  <c r="F96" i="49"/>
  <c r="C95" i="49"/>
  <c r="D96" i="49" s="1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H74" i="49"/>
  <c r="F74" i="49"/>
  <c r="C73" i="49"/>
  <c r="D74" i="49" s="1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H52" i="49"/>
  <c r="F52" i="49"/>
  <c r="C51" i="49"/>
  <c r="D52" i="49" s="1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H30" i="49"/>
  <c r="F30" i="49"/>
  <c r="C29" i="49"/>
  <c r="D30" i="49" s="1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L8" i="49"/>
  <c r="J8" i="49"/>
  <c r="H8" i="49"/>
  <c r="F8" i="49"/>
  <c r="D8" i="49"/>
  <c r="O86" i="48"/>
  <c r="N86" i="48"/>
  <c r="O85" i="48"/>
  <c r="N85" i="48"/>
  <c r="O84" i="48"/>
  <c r="N84" i="48"/>
  <c r="O83" i="48"/>
  <c r="N83" i="48"/>
  <c r="O82" i="48"/>
  <c r="N82" i="48"/>
  <c r="O81" i="48"/>
  <c r="N81" i="48"/>
  <c r="O80" i="48"/>
  <c r="N80" i="48"/>
  <c r="O79" i="48"/>
  <c r="N79" i="48"/>
  <c r="O78" i="48"/>
  <c r="N78" i="48"/>
  <c r="O77" i="48"/>
  <c r="N77" i="48"/>
  <c r="O76" i="48"/>
  <c r="N76" i="48"/>
  <c r="O75" i="48"/>
  <c r="N75" i="48"/>
  <c r="O74" i="48"/>
  <c r="N74" i="48"/>
  <c r="O64" i="48"/>
  <c r="N64" i="48"/>
  <c r="O63" i="48"/>
  <c r="N63" i="48"/>
  <c r="O62" i="48"/>
  <c r="N62" i="48"/>
  <c r="O61" i="48"/>
  <c r="N61" i="48"/>
  <c r="O60" i="48"/>
  <c r="N60" i="48"/>
  <c r="O59" i="48"/>
  <c r="N59" i="48"/>
  <c r="O58" i="48"/>
  <c r="N58" i="48"/>
  <c r="O57" i="48"/>
  <c r="N57" i="48"/>
  <c r="O56" i="48"/>
  <c r="N56" i="48"/>
  <c r="O55" i="48"/>
  <c r="N55" i="48"/>
  <c r="O54" i="48"/>
  <c r="N54" i="48"/>
  <c r="O53" i="48"/>
  <c r="N53" i="48"/>
  <c r="O52" i="48"/>
  <c r="N52" i="48"/>
  <c r="O42" i="48"/>
  <c r="N42" i="48"/>
  <c r="O41" i="48"/>
  <c r="N41" i="48"/>
  <c r="O40" i="48"/>
  <c r="N40" i="48"/>
  <c r="O39" i="48"/>
  <c r="N39" i="48"/>
  <c r="O38" i="48"/>
  <c r="N38" i="48"/>
  <c r="O37" i="48"/>
  <c r="N37" i="48"/>
  <c r="O36" i="48"/>
  <c r="N36" i="48"/>
  <c r="O35" i="48"/>
  <c r="N35" i="48"/>
  <c r="O34" i="48"/>
  <c r="N34" i="48"/>
  <c r="O33" i="48"/>
  <c r="N33" i="48"/>
  <c r="O32" i="48"/>
  <c r="N32" i="48"/>
  <c r="O31" i="48"/>
  <c r="N31" i="48"/>
  <c r="O30" i="48"/>
  <c r="N30" i="48"/>
  <c r="O20" i="48"/>
  <c r="N20" i="48"/>
  <c r="O19" i="48"/>
  <c r="N19" i="48"/>
  <c r="O18" i="48"/>
  <c r="N18" i="48"/>
  <c r="O17" i="48"/>
  <c r="N17" i="48"/>
  <c r="O16" i="48"/>
  <c r="N16" i="48"/>
  <c r="O15" i="48"/>
  <c r="N15" i="48"/>
  <c r="O14" i="48"/>
  <c r="N14" i="48"/>
  <c r="O13" i="48"/>
  <c r="N13" i="48"/>
  <c r="O12" i="48"/>
  <c r="N12" i="48"/>
  <c r="O11" i="48"/>
  <c r="N11" i="48"/>
  <c r="O10" i="48"/>
  <c r="N10" i="48"/>
  <c r="O9" i="48"/>
  <c r="N9" i="48"/>
  <c r="O8" i="48"/>
  <c r="N8" i="48"/>
  <c r="L87" i="48"/>
  <c r="J87" i="48"/>
  <c r="H87" i="48"/>
  <c r="F87" i="48"/>
  <c r="L86" i="48"/>
  <c r="J86" i="48"/>
  <c r="H86" i="48"/>
  <c r="F86" i="48"/>
  <c r="L85" i="48"/>
  <c r="J85" i="48"/>
  <c r="H85" i="48"/>
  <c r="F85" i="48"/>
  <c r="L84" i="48"/>
  <c r="J84" i="48"/>
  <c r="H84" i="48"/>
  <c r="F84" i="48"/>
  <c r="L83" i="48"/>
  <c r="J83" i="48"/>
  <c r="H83" i="48"/>
  <c r="F83" i="48"/>
  <c r="L82" i="48"/>
  <c r="J82" i="48"/>
  <c r="H82" i="48"/>
  <c r="F82" i="48"/>
  <c r="L81" i="48"/>
  <c r="J81" i="48"/>
  <c r="H81" i="48"/>
  <c r="F81" i="48"/>
  <c r="L80" i="48"/>
  <c r="J80" i="48"/>
  <c r="H80" i="48"/>
  <c r="F80" i="48"/>
  <c r="L79" i="48"/>
  <c r="J79" i="48"/>
  <c r="H79" i="48"/>
  <c r="F79" i="48"/>
  <c r="L78" i="48"/>
  <c r="J78" i="48"/>
  <c r="H78" i="48"/>
  <c r="F78" i="48"/>
  <c r="L77" i="48"/>
  <c r="J77" i="48"/>
  <c r="H77" i="48"/>
  <c r="F77" i="48"/>
  <c r="L76" i="48"/>
  <c r="J76" i="48"/>
  <c r="H76" i="48"/>
  <c r="F76" i="48"/>
  <c r="L75" i="48"/>
  <c r="J75" i="48"/>
  <c r="H75" i="48"/>
  <c r="F75" i="48"/>
  <c r="L74" i="48"/>
  <c r="J74" i="48"/>
  <c r="H74" i="48"/>
  <c r="F74" i="48"/>
  <c r="D74" i="48"/>
  <c r="C73" i="48"/>
  <c r="L65" i="48"/>
  <c r="J65" i="48"/>
  <c r="H65" i="48"/>
  <c r="F65" i="48"/>
  <c r="L64" i="48"/>
  <c r="J64" i="48"/>
  <c r="H64" i="48"/>
  <c r="F64" i="48"/>
  <c r="L63" i="48"/>
  <c r="J63" i="48"/>
  <c r="H63" i="48"/>
  <c r="F63" i="48"/>
  <c r="L62" i="48"/>
  <c r="J62" i="48"/>
  <c r="H62" i="48"/>
  <c r="F62" i="48"/>
  <c r="L61" i="48"/>
  <c r="J61" i="48"/>
  <c r="H61" i="48"/>
  <c r="F61" i="48"/>
  <c r="L60" i="48"/>
  <c r="J60" i="48"/>
  <c r="H60" i="48"/>
  <c r="F60" i="48"/>
  <c r="L59" i="48"/>
  <c r="J59" i="48"/>
  <c r="H59" i="48"/>
  <c r="F59" i="48"/>
  <c r="L58" i="48"/>
  <c r="J58" i="48"/>
  <c r="H58" i="48"/>
  <c r="F58" i="48"/>
  <c r="L57" i="48"/>
  <c r="J57" i="48"/>
  <c r="H57" i="48"/>
  <c r="F57" i="48"/>
  <c r="L56" i="48"/>
  <c r="J56" i="48"/>
  <c r="H56" i="48"/>
  <c r="F56" i="48"/>
  <c r="L55" i="48"/>
  <c r="J55" i="48"/>
  <c r="H55" i="48"/>
  <c r="F55" i="48"/>
  <c r="L54" i="48"/>
  <c r="J54" i="48"/>
  <c r="H54" i="48"/>
  <c r="F54" i="48"/>
  <c r="L53" i="48"/>
  <c r="J53" i="48"/>
  <c r="H53" i="48"/>
  <c r="F53" i="48"/>
  <c r="L52" i="48"/>
  <c r="J52" i="48"/>
  <c r="H52" i="48"/>
  <c r="F52" i="48"/>
  <c r="D52" i="48"/>
  <c r="C51" i="48"/>
  <c r="L43" i="48"/>
  <c r="J43" i="48"/>
  <c r="H43" i="48"/>
  <c r="F43" i="48"/>
  <c r="L42" i="48"/>
  <c r="J42" i="48"/>
  <c r="H42" i="48"/>
  <c r="F42" i="48"/>
  <c r="L41" i="48"/>
  <c r="J41" i="48"/>
  <c r="H41" i="48"/>
  <c r="F41" i="48"/>
  <c r="L40" i="48"/>
  <c r="J40" i="48"/>
  <c r="H40" i="48"/>
  <c r="F40" i="48"/>
  <c r="L39" i="48"/>
  <c r="J39" i="48"/>
  <c r="H39" i="48"/>
  <c r="F39" i="48"/>
  <c r="L38" i="48"/>
  <c r="J38" i="48"/>
  <c r="H38" i="48"/>
  <c r="F38" i="48"/>
  <c r="L37" i="48"/>
  <c r="J37" i="48"/>
  <c r="H37" i="48"/>
  <c r="F37" i="48"/>
  <c r="L36" i="48"/>
  <c r="J36" i="48"/>
  <c r="H36" i="48"/>
  <c r="F36" i="48"/>
  <c r="L35" i="48"/>
  <c r="J35" i="48"/>
  <c r="H35" i="48"/>
  <c r="F35" i="48"/>
  <c r="L34" i="48"/>
  <c r="J34" i="48"/>
  <c r="H34" i="48"/>
  <c r="F34" i="48"/>
  <c r="L33" i="48"/>
  <c r="J33" i="48"/>
  <c r="H33" i="48"/>
  <c r="F33" i="48"/>
  <c r="L32" i="48"/>
  <c r="J32" i="48"/>
  <c r="H32" i="48"/>
  <c r="F32" i="48"/>
  <c r="L31" i="48"/>
  <c r="J31" i="48"/>
  <c r="H31" i="48"/>
  <c r="F31" i="48"/>
  <c r="L30" i="48"/>
  <c r="J30" i="48"/>
  <c r="H30" i="48"/>
  <c r="F30" i="48"/>
  <c r="D30" i="48"/>
  <c r="C29" i="48"/>
  <c r="L21" i="48"/>
  <c r="J21" i="48"/>
  <c r="H21" i="48"/>
  <c r="F21" i="48"/>
  <c r="L20" i="48"/>
  <c r="J20" i="48"/>
  <c r="H20" i="48"/>
  <c r="F20" i="48"/>
  <c r="L19" i="48"/>
  <c r="J19" i="48"/>
  <c r="H19" i="48"/>
  <c r="F19" i="48"/>
  <c r="L18" i="48"/>
  <c r="J18" i="48"/>
  <c r="H18" i="48"/>
  <c r="F18" i="48"/>
  <c r="L17" i="48"/>
  <c r="J17" i="48"/>
  <c r="H17" i="48"/>
  <c r="F17" i="48"/>
  <c r="L16" i="48"/>
  <c r="J16" i="48"/>
  <c r="H16" i="48"/>
  <c r="F16" i="48"/>
  <c r="L15" i="48"/>
  <c r="J15" i="48"/>
  <c r="H15" i="48"/>
  <c r="F15" i="48"/>
  <c r="L14" i="48"/>
  <c r="J14" i="48"/>
  <c r="H14" i="48"/>
  <c r="F14" i="48"/>
  <c r="L13" i="48"/>
  <c r="J13" i="48"/>
  <c r="H13" i="48"/>
  <c r="F13" i="48"/>
  <c r="L12" i="48"/>
  <c r="J12" i="48"/>
  <c r="H12" i="48"/>
  <c r="F12" i="48"/>
  <c r="L11" i="48"/>
  <c r="J11" i="48"/>
  <c r="H11" i="48"/>
  <c r="F11" i="48"/>
  <c r="L10" i="48"/>
  <c r="J10" i="48"/>
  <c r="H10" i="48"/>
  <c r="F10" i="48"/>
  <c r="L9" i="48"/>
  <c r="J9" i="48"/>
  <c r="H9" i="48"/>
  <c r="F9" i="48"/>
  <c r="L8" i="48"/>
  <c r="J8" i="48"/>
  <c r="H8" i="48"/>
  <c r="F8" i="48"/>
  <c r="D8" i="48"/>
  <c r="C7" i="48"/>
  <c r="O284" i="47"/>
  <c r="N284" i="47"/>
  <c r="O283" i="47"/>
  <c r="N283" i="47"/>
  <c r="O282" i="47"/>
  <c r="N282" i="47"/>
  <c r="O281" i="47"/>
  <c r="N281" i="47"/>
  <c r="O280" i="47"/>
  <c r="N280" i="47"/>
  <c r="O279" i="47"/>
  <c r="N279" i="47"/>
  <c r="O278" i="47"/>
  <c r="N278" i="47"/>
  <c r="O277" i="47"/>
  <c r="N277" i="47"/>
  <c r="O276" i="47"/>
  <c r="N276" i="47"/>
  <c r="O275" i="47"/>
  <c r="N275" i="47"/>
  <c r="O274" i="47"/>
  <c r="N274" i="47"/>
  <c r="O273" i="47"/>
  <c r="N273" i="47"/>
  <c r="O272" i="47"/>
  <c r="N272" i="47"/>
  <c r="O262" i="47"/>
  <c r="N262" i="47"/>
  <c r="O261" i="47"/>
  <c r="N261" i="47"/>
  <c r="O260" i="47"/>
  <c r="N260" i="47"/>
  <c r="O259" i="47"/>
  <c r="N259" i="47"/>
  <c r="O258" i="47"/>
  <c r="N258" i="47"/>
  <c r="O257" i="47"/>
  <c r="N257" i="47"/>
  <c r="O256" i="47"/>
  <c r="N256" i="47"/>
  <c r="O255" i="47"/>
  <c r="N255" i="47"/>
  <c r="O254" i="47"/>
  <c r="N254" i="47"/>
  <c r="O253" i="47"/>
  <c r="N253" i="47"/>
  <c r="O252" i="47"/>
  <c r="N252" i="47"/>
  <c r="O251" i="47"/>
  <c r="N251" i="47"/>
  <c r="O250" i="47"/>
  <c r="N250" i="47"/>
  <c r="O240" i="47"/>
  <c r="N240" i="47"/>
  <c r="O239" i="47"/>
  <c r="N239" i="47"/>
  <c r="O238" i="47"/>
  <c r="N238" i="47"/>
  <c r="O237" i="47"/>
  <c r="N237" i="47"/>
  <c r="O236" i="47"/>
  <c r="N236" i="47"/>
  <c r="O235" i="47"/>
  <c r="N235" i="47"/>
  <c r="O234" i="47"/>
  <c r="N234" i="47"/>
  <c r="O233" i="47"/>
  <c r="N233" i="47"/>
  <c r="O232" i="47"/>
  <c r="N232" i="47"/>
  <c r="O231" i="47"/>
  <c r="N231" i="47"/>
  <c r="O230" i="47"/>
  <c r="N230" i="47"/>
  <c r="O229" i="47"/>
  <c r="N229" i="47"/>
  <c r="O228" i="47"/>
  <c r="N228" i="47"/>
  <c r="O218" i="47"/>
  <c r="N218" i="47"/>
  <c r="O217" i="47"/>
  <c r="N217" i="47"/>
  <c r="O216" i="47"/>
  <c r="N216" i="47"/>
  <c r="O215" i="47"/>
  <c r="N215" i="47"/>
  <c r="O214" i="47"/>
  <c r="N214" i="47"/>
  <c r="O213" i="47"/>
  <c r="N213" i="47"/>
  <c r="O212" i="47"/>
  <c r="N212" i="47"/>
  <c r="O211" i="47"/>
  <c r="N211" i="47"/>
  <c r="O210" i="47"/>
  <c r="N210" i="47"/>
  <c r="O209" i="47"/>
  <c r="N209" i="47"/>
  <c r="O208" i="47"/>
  <c r="N208" i="47"/>
  <c r="O207" i="47"/>
  <c r="N207" i="47"/>
  <c r="O206" i="47"/>
  <c r="N206" i="47"/>
  <c r="O196" i="47"/>
  <c r="N196" i="47"/>
  <c r="O195" i="47"/>
  <c r="N195" i="47"/>
  <c r="O194" i="47"/>
  <c r="N194" i="47"/>
  <c r="O193" i="47"/>
  <c r="N193" i="47"/>
  <c r="O192" i="47"/>
  <c r="N192" i="47"/>
  <c r="O191" i="47"/>
  <c r="N191" i="47"/>
  <c r="O190" i="47"/>
  <c r="N190" i="47"/>
  <c r="O189" i="47"/>
  <c r="N189" i="47"/>
  <c r="O188" i="47"/>
  <c r="N188" i="47"/>
  <c r="O187" i="47"/>
  <c r="N187" i="47"/>
  <c r="O186" i="47"/>
  <c r="N186" i="47"/>
  <c r="O185" i="47"/>
  <c r="N185" i="47"/>
  <c r="O184" i="47"/>
  <c r="N184" i="47"/>
  <c r="O174" i="47"/>
  <c r="N174" i="47"/>
  <c r="O173" i="47"/>
  <c r="N173" i="47"/>
  <c r="O172" i="47"/>
  <c r="N172" i="47"/>
  <c r="O171" i="47"/>
  <c r="N171" i="47"/>
  <c r="O170" i="47"/>
  <c r="N170" i="47"/>
  <c r="O169" i="47"/>
  <c r="N169" i="47"/>
  <c r="O168" i="47"/>
  <c r="N168" i="47"/>
  <c r="O167" i="47"/>
  <c r="N167" i="47"/>
  <c r="O166" i="47"/>
  <c r="N166" i="47"/>
  <c r="O165" i="47"/>
  <c r="N165" i="47"/>
  <c r="O164" i="47"/>
  <c r="N164" i="47"/>
  <c r="O163" i="47"/>
  <c r="N163" i="47"/>
  <c r="O162" i="47"/>
  <c r="N162" i="47"/>
  <c r="O152" i="47"/>
  <c r="N152" i="47"/>
  <c r="O151" i="47"/>
  <c r="N151" i="47"/>
  <c r="O150" i="47"/>
  <c r="N150" i="47"/>
  <c r="O149" i="47"/>
  <c r="N149" i="47"/>
  <c r="O148" i="47"/>
  <c r="N148" i="47"/>
  <c r="O147" i="47"/>
  <c r="N147" i="47"/>
  <c r="O146" i="47"/>
  <c r="N146" i="47"/>
  <c r="O145" i="47"/>
  <c r="N145" i="47"/>
  <c r="O144" i="47"/>
  <c r="N144" i="47"/>
  <c r="O143" i="47"/>
  <c r="N143" i="47"/>
  <c r="O142" i="47"/>
  <c r="N142" i="47"/>
  <c r="O141" i="47"/>
  <c r="N141" i="47"/>
  <c r="O140" i="47"/>
  <c r="N140" i="47"/>
  <c r="O130" i="47"/>
  <c r="N130" i="47"/>
  <c r="O129" i="47"/>
  <c r="N129" i="47"/>
  <c r="O128" i="47"/>
  <c r="N128" i="47"/>
  <c r="O127" i="47"/>
  <c r="N127" i="47"/>
  <c r="O126" i="47"/>
  <c r="N126" i="47"/>
  <c r="O125" i="47"/>
  <c r="N125" i="47"/>
  <c r="O124" i="47"/>
  <c r="N124" i="47"/>
  <c r="O123" i="47"/>
  <c r="N123" i="47"/>
  <c r="O122" i="47"/>
  <c r="N122" i="47"/>
  <c r="O121" i="47"/>
  <c r="N121" i="47"/>
  <c r="O120" i="47"/>
  <c r="N120" i="47"/>
  <c r="O119" i="47"/>
  <c r="N119" i="47"/>
  <c r="O118" i="47"/>
  <c r="N118" i="47"/>
  <c r="O108" i="47"/>
  <c r="N108" i="47"/>
  <c r="O107" i="47"/>
  <c r="N107" i="47"/>
  <c r="O106" i="47"/>
  <c r="N106" i="47"/>
  <c r="O105" i="47"/>
  <c r="N105" i="47"/>
  <c r="O104" i="47"/>
  <c r="N104" i="47"/>
  <c r="O103" i="47"/>
  <c r="N103" i="47"/>
  <c r="O102" i="47"/>
  <c r="N102" i="47"/>
  <c r="O101" i="47"/>
  <c r="N101" i="47"/>
  <c r="O100" i="47"/>
  <c r="N100" i="47"/>
  <c r="O99" i="47"/>
  <c r="N99" i="47"/>
  <c r="O98" i="47"/>
  <c r="N98" i="47"/>
  <c r="O97" i="47"/>
  <c r="N97" i="47"/>
  <c r="O96" i="47"/>
  <c r="N96" i="47"/>
  <c r="O86" i="47"/>
  <c r="N86" i="47"/>
  <c r="O85" i="47"/>
  <c r="N85" i="47"/>
  <c r="O84" i="47"/>
  <c r="N84" i="47"/>
  <c r="O83" i="47"/>
  <c r="N83" i="47"/>
  <c r="O82" i="47"/>
  <c r="N82" i="47"/>
  <c r="O81" i="47"/>
  <c r="N81" i="47"/>
  <c r="O80" i="47"/>
  <c r="N80" i="47"/>
  <c r="O79" i="47"/>
  <c r="N79" i="47"/>
  <c r="O78" i="47"/>
  <c r="N78" i="47"/>
  <c r="O77" i="47"/>
  <c r="N77" i="47"/>
  <c r="O76" i="47"/>
  <c r="N76" i="47"/>
  <c r="O75" i="47"/>
  <c r="N75" i="47"/>
  <c r="O74" i="47"/>
  <c r="N74" i="47"/>
  <c r="O64" i="47"/>
  <c r="N64" i="47"/>
  <c r="O63" i="47"/>
  <c r="N63" i="47"/>
  <c r="O62" i="47"/>
  <c r="N62" i="47"/>
  <c r="O61" i="47"/>
  <c r="N61" i="47"/>
  <c r="O60" i="47"/>
  <c r="N60" i="47"/>
  <c r="O59" i="47"/>
  <c r="N59" i="47"/>
  <c r="O58" i="47"/>
  <c r="N58" i="47"/>
  <c r="O57" i="47"/>
  <c r="N57" i="47"/>
  <c r="O56" i="47"/>
  <c r="N56" i="47"/>
  <c r="O55" i="47"/>
  <c r="N55" i="47"/>
  <c r="O54" i="47"/>
  <c r="N54" i="47"/>
  <c r="O53" i="47"/>
  <c r="N53" i="47"/>
  <c r="O52" i="47"/>
  <c r="N52" i="47"/>
  <c r="O42" i="47"/>
  <c r="N42" i="47"/>
  <c r="O41" i="47"/>
  <c r="N41" i="47"/>
  <c r="O40" i="47"/>
  <c r="N40" i="47"/>
  <c r="O39" i="47"/>
  <c r="N39" i="47"/>
  <c r="O38" i="47"/>
  <c r="N38" i="47"/>
  <c r="O37" i="47"/>
  <c r="N37" i="47"/>
  <c r="O36" i="47"/>
  <c r="N36" i="47"/>
  <c r="O35" i="47"/>
  <c r="N35" i="47"/>
  <c r="O34" i="47"/>
  <c r="N34" i="47"/>
  <c r="O33" i="47"/>
  <c r="N33" i="47"/>
  <c r="O32" i="47"/>
  <c r="N32" i="47"/>
  <c r="O31" i="47"/>
  <c r="N31" i="47"/>
  <c r="O30" i="47"/>
  <c r="N30" i="47"/>
  <c r="O20" i="47"/>
  <c r="N20" i="47"/>
  <c r="O19" i="47"/>
  <c r="N19" i="47"/>
  <c r="O18" i="47"/>
  <c r="N18" i="47"/>
  <c r="O17" i="47"/>
  <c r="N17" i="47"/>
  <c r="O16" i="47"/>
  <c r="N16" i="47"/>
  <c r="O15" i="47"/>
  <c r="N15" i="47"/>
  <c r="O14" i="47"/>
  <c r="N14" i="47"/>
  <c r="O13" i="47"/>
  <c r="N13" i="47"/>
  <c r="O12" i="47"/>
  <c r="N12" i="47"/>
  <c r="O11" i="47"/>
  <c r="N11" i="47"/>
  <c r="O10" i="47"/>
  <c r="N10" i="47"/>
  <c r="O9" i="47"/>
  <c r="N9" i="47"/>
  <c r="O8" i="47"/>
  <c r="N8" i="47"/>
  <c r="L285" i="47"/>
  <c r="J285" i="47"/>
  <c r="H285" i="47"/>
  <c r="F285" i="47"/>
  <c r="L284" i="47"/>
  <c r="J284" i="47"/>
  <c r="H284" i="47"/>
  <c r="F284" i="47"/>
  <c r="L283" i="47"/>
  <c r="J283" i="47"/>
  <c r="H283" i="47"/>
  <c r="F283" i="47"/>
  <c r="L282" i="47"/>
  <c r="J282" i="47"/>
  <c r="H282" i="47"/>
  <c r="F282" i="47"/>
  <c r="L281" i="47"/>
  <c r="J281" i="47"/>
  <c r="H281" i="47"/>
  <c r="F281" i="47"/>
  <c r="L280" i="47"/>
  <c r="J280" i="47"/>
  <c r="H280" i="47"/>
  <c r="F280" i="47"/>
  <c r="L279" i="47"/>
  <c r="J279" i="47"/>
  <c r="H279" i="47"/>
  <c r="F279" i="47"/>
  <c r="L278" i="47"/>
  <c r="J278" i="47"/>
  <c r="H278" i="47"/>
  <c r="F278" i="47"/>
  <c r="L277" i="47"/>
  <c r="J277" i="47"/>
  <c r="H277" i="47"/>
  <c r="F277" i="47"/>
  <c r="L276" i="47"/>
  <c r="J276" i="47"/>
  <c r="H276" i="47"/>
  <c r="F276" i="47"/>
  <c r="L275" i="47"/>
  <c r="J275" i="47"/>
  <c r="H275" i="47"/>
  <c r="F275" i="47"/>
  <c r="L274" i="47"/>
  <c r="J274" i="47"/>
  <c r="H274" i="47"/>
  <c r="F274" i="47"/>
  <c r="L273" i="47"/>
  <c r="J273" i="47"/>
  <c r="H273" i="47"/>
  <c r="F273" i="47"/>
  <c r="L272" i="47"/>
  <c r="J272" i="47"/>
  <c r="H272" i="47"/>
  <c r="F272" i="47"/>
  <c r="D272" i="47"/>
  <c r="C271" i="47"/>
  <c r="B270" i="47"/>
  <c r="L263" i="47"/>
  <c r="J263" i="47"/>
  <c r="H263" i="47"/>
  <c r="F263" i="47"/>
  <c r="L262" i="47"/>
  <c r="J262" i="47"/>
  <c r="H262" i="47"/>
  <c r="F262" i="47"/>
  <c r="L261" i="47"/>
  <c r="J261" i="47"/>
  <c r="H261" i="47"/>
  <c r="F261" i="47"/>
  <c r="L260" i="47"/>
  <c r="J260" i="47"/>
  <c r="H260" i="47"/>
  <c r="F260" i="47"/>
  <c r="L259" i="47"/>
  <c r="J259" i="47"/>
  <c r="H259" i="47"/>
  <c r="F259" i="47"/>
  <c r="L258" i="47"/>
  <c r="J258" i="47"/>
  <c r="H258" i="47"/>
  <c r="F258" i="47"/>
  <c r="L257" i="47"/>
  <c r="J257" i="47"/>
  <c r="H257" i="47"/>
  <c r="F257" i="47"/>
  <c r="L256" i="47"/>
  <c r="J256" i="47"/>
  <c r="H256" i="47"/>
  <c r="F256" i="47"/>
  <c r="L255" i="47"/>
  <c r="J255" i="47"/>
  <c r="H255" i="47"/>
  <c r="F255" i="47"/>
  <c r="L254" i="47"/>
  <c r="J254" i="47"/>
  <c r="H254" i="47"/>
  <c r="F254" i="47"/>
  <c r="L253" i="47"/>
  <c r="J253" i="47"/>
  <c r="H253" i="47"/>
  <c r="F253" i="47"/>
  <c r="L252" i="47"/>
  <c r="J252" i="47"/>
  <c r="H252" i="47"/>
  <c r="F252" i="47"/>
  <c r="L251" i="47"/>
  <c r="J251" i="47"/>
  <c r="H251" i="47"/>
  <c r="F251" i="47"/>
  <c r="L250" i="47"/>
  <c r="J250" i="47"/>
  <c r="H250" i="47"/>
  <c r="F250" i="47"/>
  <c r="D250" i="47"/>
  <c r="C249" i="47"/>
  <c r="B248" i="47"/>
  <c r="L241" i="47"/>
  <c r="J241" i="47"/>
  <c r="H241" i="47"/>
  <c r="F241" i="47"/>
  <c r="L240" i="47"/>
  <c r="J240" i="47"/>
  <c r="H240" i="47"/>
  <c r="F240" i="47"/>
  <c r="L239" i="47"/>
  <c r="J239" i="47"/>
  <c r="H239" i="47"/>
  <c r="F239" i="47"/>
  <c r="L238" i="47"/>
  <c r="J238" i="47"/>
  <c r="H238" i="47"/>
  <c r="F238" i="47"/>
  <c r="L237" i="47"/>
  <c r="J237" i="47"/>
  <c r="H237" i="47"/>
  <c r="F237" i="47"/>
  <c r="L236" i="47"/>
  <c r="J236" i="47"/>
  <c r="H236" i="47"/>
  <c r="F236" i="47"/>
  <c r="L235" i="47"/>
  <c r="J235" i="47"/>
  <c r="H235" i="47"/>
  <c r="F235" i="47"/>
  <c r="L234" i="47"/>
  <c r="J234" i="47"/>
  <c r="H234" i="47"/>
  <c r="F234" i="47"/>
  <c r="L233" i="47"/>
  <c r="J233" i="47"/>
  <c r="H233" i="47"/>
  <c r="F233" i="47"/>
  <c r="L232" i="47"/>
  <c r="J232" i="47"/>
  <c r="H232" i="47"/>
  <c r="F232" i="47"/>
  <c r="L231" i="47"/>
  <c r="J231" i="47"/>
  <c r="H231" i="47"/>
  <c r="F231" i="47"/>
  <c r="L230" i="47"/>
  <c r="J230" i="47"/>
  <c r="H230" i="47"/>
  <c r="F230" i="47"/>
  <c r="L229" i="47"/>
  <c r="J229" i="47"/>
  <c r="H229" i="47"/>
  <c r="F229" i="47"/>
  <c r="L228" i="47"/>
  <c r="J228" i="47"/>
  <c r="H228" i="47"/>
  <c r="F228" i="47"/>
  <c r="D228" i="47"/>
  <c r="C227" i="47"/>
  <c r="B226" i="47"/>
  <c r="L219" i="47"/>
  <c r="J219" i="47"/>
  <c r="H219" i="47"/>
  <c r="F219" i="47"/>
  <c r="L218" i="47"/>
  <c r="J218" i="47"/>
  <c r="H218" i="47"/>
  <c r="F218" i="47"/>
  <c r="L217" i="47"/>
  <c r="J217" i="47"/>
  <c r="H217" i="47"/>
  <c r="F217" i="47"/>
  <c r="L216" i="47"/>
  <c r="J216" i="47"/>
  <c r="H216" i="47"/>
  <c r="F216" i="47"/>
  <c r="L215" i="47"/>
  <c r="J215" i="47"/>
  <c r="H215" i="47"/>
  <c r="F215" i="47"/>
  <c r="L214" i="47"/>
  <c r="J214" i="47"/>
  <c r="H214" i="47"/>
  <c r="F214" i="47"/>
  <c r="L213" i="47"/>
  <c r="J213" i="47"/>
  <c r="H213" i="47"/>
  <c r="F213" i="47"/>
  <c r="L212" i="47"/>
  <c r="J212" i="47"/>
  <c r="H212" i="47"/>
  <c r="F212" i="47"/>
  <c r="L211" i="47"/>
  <c r="J211" i="47"/>
  <c r="H211" i="47"/>
  <c r="F211" i="47"/>
  <c r="L210" i="47"/>
  <c r="J210" i="47"/>
  <c r="H210" i="47"/>
  <c r="F210" i="47"/>
  <c r="L209" i="47"/>
  <c r="J209" i="47"/>
  <c r="H209" i="47"/>
  <c r="F209" i="47"/>
  <c r="L208" i="47"/>
  <c r="J208" i="47"/>
  <c r="H208" i="47"/>
  <c r="F208" i="47"/>
  <c r="L207" i="47"/>
  <c r="J207" i="47"/>
  <c r="H207" i="47"/>
  <c r="F207" i="47"/>
  <c r="L206" i="47"/>
  <c r="J206" i="47"/>
  <c r="H206" i="47"/>
  <c r="F206" i="47"/>
  <c r="D206" i="47"/>
  <c r="C205" i="47"/>
  <c r="B204" i="47"/>
  <c r="L197" i="47"/>
  <c r="J197" i="47"/>
  <c r="H197" i="47"/>
  <c r="F197" i="47"/>
  <c r="L196" i="47"/>
  <c r="J196" i="47"/>
  <c r="H196" i="47"/>
  <c r="F196" i="47"/>
  <c r="L195" i="47"/>
  <c r="J195" i="47"/>
  <c r="H195" i="47"/>
  <c r="F195" i="47"/>
  <c r="L194" i="47"/>
  <c r="J194" i="47"/>
  <c r="H194" i="47"/>
  <c r="F194" i="47"/>
  <c r="L193" i="47"/>
  <c r="J193" i="47"/>
  <c r="H193" i="47"/>
  <c r="F193" i="47"/>
  <c r="L192" i="47"/>
  <c r="J192" i="47"/>
  <c r="H192" i="47"/>
  <c r="F192" i="47"/>
  <c r="L191" i="47"/>
  <c r="J191" i="47"/>
  <c r="H191" i="47"/>
  <c r="F191" i="47"/>
  <c r="L190" i="47"/>
  <c r="J190" i="47"/>
  <c r="H190" i="47"/>
  <c r="F190" i="47"/>
  <c r="L189" i="47"/>
  <c r="J189" i="47"/>
  <c r="H189" i="47"/>
  <c r="F189" i="47"/>
  <c r="L188" i="47"/>
  <c r="J188" i="47"/>
  <c r="H188" i="47"/>
  <c r="F188" i="47"/>
  <c r="L187" i="47"/>
  <c r="J187" i="47"/>
  <c r="H187" i="47"/>
  <c r="F187" i="47"/>
  <c r="L186" i="47"/>
  <c r="J186" i="47"/>
  <c r="H186" i="47"/>
  <c r="F186" i="47"/>
  <c r="L185" i="47"/>
  <c r="J185" i="47"/>
  <c r="H185" i="47"/>
  <c r="F185" i="47"/>
  <c r="L184" i="47"/>
  <c r="J184" i="47"/>
  <c r="H184" i="47"/>
  <c r="F184" i="47"/>
  <c r="D184" i="47"/>
  <c r="C183" i="47"/>
  <c r="B182" i="47"/>
  <c r="L175" i="47"/>
  <c r="J175" i="47"/>
  <c r="H175" i="47"/>
  <c r="F175" i="47"/>
  <c r="L174" i="47"/>
  <c r="J174" i="47"/>
  <c r="H174" i="47"/>
  <c r="F174" i="47"/>
  <c r="L173" i="47"/>
  <c r="J173" i="47"/>
  <c r="H173" i="47"/>
  <c r="F173" i="47"/>
  <c r="L172" i="47"/>
  <c r="J172" i="47"/>
  <c r="H172" i="47"/>
  <c r="F172" i="47"/>
  <c r="L171" i="47"/>
  <c r="J171" i="47"/>
  <c r="H171" i="47"/>
  <c r="F171" i="47"/>
  <c r="L170" i="47"/>
  <c r="J170" i="47"/>
  <c r="H170" i="47"/>
  <c r="F170" i="47"/>
  <c r="L169" i="47"/>
  <c r="J169" i="47"/>
  <c r="H169" i="47"/>
  <c r="F169" i="47"/>
  <c r="L168" i="47"/>
  <c r="J168" i="47"/>
  <c r="H168" i="47"/>
  <c r="F168" i="47"/>
  <c r="L167" i="47"/>
  <c r="J167" i="47"/>
  <c r="H167" i="47"/>
  <c r="F167" i="47"/>
  <c r="L166" i="47"/>
  <c r="J166" i="47"/>
  <c r="H166" i="47"/>
  <c r="F166" i="47"/>
  <c r="L165" i="47"/>
  <c r="J165" i="47"/>
  <c r="H165" i="47"/>
  <c r="F165" i="47"/>
  <c r="L164" i="47"/>
  <c r="J164" i="47"/>
  <c r="H164" i="47"/>
  <c r="F164" i="47"/>
  <c r="L163" i="47"/>
  <c r="J163" i="47"/>
  <c r="H163" i="47"/>
  <c r="F163" i="47"/>
  <c r="L162" i="47"/>
  <c r="J162" i="47"/>
  <c r="H162" i="47"/>
  <c r="F162" i="47"/>
  <c r="D162" i="47"/>
  <c r="C161" i="47"/>
  <c r="B160" i="47"/>
  <c r="L153" i="47"/>
  <c r="J153" i="47"/>
  <c r="H153" i="47"/>
  <c r="F153" i="47"/>
  <c r="L152" i="47"/>
  <c r="J152" i="47"/>
  <c r="H152" i="47"/>
  <c r="F152" i="47"/>
  <c r="L151" i="47"/>
  <c r="J151" i="47"/>
  <c r="H151" i="47"/>
  <c r="F151" i="47"/>
  <c r="L150" i="47"/>
  <c r="J150" i="47"/>
  <c r="H150" i="47"/>
  <c r="F150" i="47"/>
  <c r="L149" i="47"/>
  <c r="J149" i="47"/>
  <c r="H149" i="47"/>
  <c r="F149" i="47"/>
  <c r="L148" i="47"/>
  <c r="J148" i="47"/>
  <c r="H148" i="47"/>
  <c r="F148" i="47"/>
  <c r="L147" i="47"/>
  <c r="J147" i="47"/>
  <c r="H147" i="47"/>
  <c r="F147" i="47"/>
  <c r="L146" i="47"/>
  <c r="J146" i="47"/>
  <c r="H146" i="47"/>
  <c r="F146" i="47"/>
  <c r="L145" i="47"/>
  <c r="J145" i="47"/>
  <c r="H145" i="47"/>
  <c r="F145" i="47"/>
  <c r="L144" i="47"/>
  <c r="J144" i="47"/>
  <c r="H144" i="47"/>
  <c r="F144" i="47"/>
  <c r="L143" i="47"/>
  <c r="J143" i="47"/>
  <c r="H143" i="47"/>
  <c r="F143" i="47"/>
  <c r="L142" i="47"/>
  <c r="J142" i="47"/>
  <c r="H142" i="47"/>
  <c r="F142" i="47"/>
  <c r="L141" i="47"/>
  <c r="J141" i="47"/>
  <c r="H141" i="47"/>
  <c r="F141" i="47"/>
  <c r="L140" i="47"/>
  <c r="J140" i="47"/>
  <c r="H140" i="47"/>
  <c r="F140" i="47"/>
  <c r="D140" i="47"/>
  <c r="C139" i="47"/>
  <c r="B138" i="47"/>
  <c r="L131" i="47"/>
  <c r="J131" i="47"/>
  <c r="H131" i="47"/>
  <c r="F131" i="47"/>
  <c r="L130" i="47"/>
  <c r="J130" i="47"/>
  <c r="H130" i="47"/>
  <c r="F130" i="47"/>
  <c r="L129" i="47"/>
  <c r="J129" i="47"/>
  <c r="H129" i="47"/>
  <c r="F129" i="47"/>
  <c r="L128" i="47"/>
  <c r="J128" i="47"/>
  <c r="H128" i="47"/>
  <c r="F128" i="47"/>
  <c r="L127" i="47"/>
  <c r="J127" i="47"/>
  <c r="H127" i="47"/>
  <c r="F127" i="47"/>
  <c r="L126" i="47"/>
  <c r="J126" i="47"/>
  <c r="H126" i="47"/>
  <c r="F126" i="47"/>
  <c r="L125" i="47"/>
  <c r="J125" i="47"/>
  <c r="H125" i="47"/>
  <c r="F125" i="47"/>
  <c r="L124" i="47"/>
  <c r="J124" i="47"/>
  <c r="H124" i="47"/>
  <c r="F124" i="47"/>
  <c r="L123" i="47"/>
  <c r="J123" i="47"/>
  <c r="H123" i="47"/>
  <c r="F123" i="47"/>
  <c r="L122" i="47"/>
  <c r="J122" i="47"/>
  <c r="H122" i="47"/>
  <c r="F122" i="47"/>
  <c r="L121" i="47"/>
  <c r="J121" i="47"/>
  <c r="H121" i="47"/>
  <c r="F121" i="47"/>
  <c r="L120" i="47"/>
  <c r="J120" i="47"/>
  <c r="H120" i="47"/>
  <c r="F120" i="47"/>
  <c r="L119" i="47"/>
  <c r="J119" i="47"/>
  <c r="H119" i="47"/>
  <c r="F119" i="47"/>
  <c r="L118" i="47"/>
  <c r="J118" i="47"/>
  <c r="H118" i="47"/>
  <c r="F118" i="47"/>
  <c r="D118" i="47"/>
  <c r="C117" i="47"/>
  <c r="B116" i="47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L97" i="47"/>
  <c r="J97" i="47"/>
  <c r="H97" i="47"/>
  <c r="F97" i="47"/>
  <c r="L96" i="47"/>
  <c r="J96" i="47"/>
  <c r="H96" i="47"/>
  <c r="F96" i="47"/>
  <c r="D96" i="47"/>
  <c r="C95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L75" i="47"/>
  <c r="J75" i="47"/>
  <c r="H75" i="47"/>
  <c r="F75" i="47"/>
  <c r="L74" i="47"/>
  <c r="J74" i="47"/>
  <c r="H74" i="47"/>
  <c r="F74" i="47"/>
  <c r="D74" i="47"/>
  <c r="C73" i="47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L53" i="47"/>
  <c r="J53" i="47"/>
  <c r="H53" i="47"/>
  <c r="F53" i="47"/>
  <c r="L52" i="47"/>
  <c r="J52" i="47"/>
  <c r="H52" i="47"/>
  <c r="F52" i="47"/>
  <c r="D52" i="47"/>
  <c r="C51" i="47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L31" i="47"/>
  <c r="J31" i="47"/>
  <c r="H31" i="47"/>
  <c r="F31" i="47"/>
  <c r="L30" i="47"/>
  <c r="J30" i="47"/>
  <c r="H30" i="47"/>
  <c r="F30" i="47"/>
  <c r="D30" i="47"/>
  <c r="C29" i="47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L9" i="47"/>
  <c r="J9" i="47"/>
  <c r="H9" i="47"/>
  <c r="F9" i="47"/>
  <c r="L8" i="47"/>
  <c r="J8" i="47"/>
  <c r="H8" i="47"/>
  <c r="F8" i="47"/>
  <c r="D8" i="47"/>
  <c r="C7" i="47"/>
  <c r="L135" i="43" l="1"/>
  <c r="K135" i="43"/>
  <c r="T5" i="43"/>
  <c r="P5" i="43"/>
  <c r="H5" i="43"/>
  <c r="F5" i="43"/>
  <c r="S5" i="43"/>
  <c r="I135" i="42"/>
  <c r="H135" i="42"/>
  <c r="G135" i="42"/>
  <c r="T5" i="42"/>
  <c r="P5" i="42"/>
  <c r="I5" i="42"/>
  <c r="H5" i="42"/>
  <c r="F5" i="42"/>
  <c r="S5" i="42"/>
  <c r="M135" i="41"/>
  <c r="K135" i="41"/>
  <c r="I135" i="41"/>
  <c r="H135" i="41"/>
  <c r="G135" i="41"/>
  <c r="S5" i="41"/>
  <c r="P5" i="41"/>
  <c r="L133" i="40"/>
  <c r="K133" i="40"/>
  <c r="T5" i="40"/>
  <c r="P5" i="40"/>
  <c r="N5" i="40"/>
  <c r="F5" i="40"/>
  <c r="O133" i="39"/>
  <c r="N133" i="39"/>
  <c r="M133" i="39"/>
  <c r="K133" i="39"/>
  <c r="L133" i="39"/>
  <c r="R5" i="39"/>
  <c r="Q5" i="39"/>
  <c r="P5" i="39"/>
  <c r="T5" i="39"/>
  <c r="N5" i="39"/>
  <c r="L5" i="39"/>
  <c r="M5" i="39"/>
  <c r="J5" i="39"/>
  <c r="I5" i="39"/>
  <c r="H5" i="39"/>
  <c r="F5" i="39"/>
  <c r="O133" i="38"/>
  <c r="N133" i="38"/>
  <c r="M133" i="38"/>
  <c r="K133" i="38"/>
  <c r="L133" i="38"/>
  <c r="I133" i="38"/>
  <c r="H133" i="38"/>
  <c r="G133" i="38"/>
  <c r="R5" i="38"/>
  <c r="Q5" i="38"/>
  <c r="N5" i="38"/>
  <c r="J5" i="38"/>
  <c r="I5" i="38"/>
  <c r="F5" i="38"/>
  <c r="M123" i="37"/>
  <c r="L123" i="37"/>
  <c r="K123" i="37"/>
  <c r="I123" i="37"/>
  <c r="T5" i="37"/>
  <c r="O5" i="37"/>
  <c r="H29" i="35"/>
  <c r="AZ7" i="35"/>
  <c r="AX7" i="35"/>
  <c r="AR7" i="35"/>
  <c r="AP7" i="35"/>
  <c r="AO7" i="35"/>
  <c r="AE7" i="35"/>
  <c r="AF7" i="35"/>
  <c r="X7" i="35"/>
  <c r="P7" i="35"/>
  <c r="H7" i="35"/>
  <c r="O74" i="33"/>
  <c r="O52" i="33"/>
  <c r="O8" i="33"/>
  <c r="O96" i="31"/>
  <c r="N96" i="31"/>
  <c r="J96" i="31"/>
  <c r="F96" i="31"/>
  <c r="D96" i="31"/>
  <c r="L96" i="31"/>
  <c r="O74" i="31"/>
  <c r="D74" i="31"/>
  <c r="N74" i="31"/>
  <c r="H74" i="31"/>
  <c r="F74" i="31"/>
  <c r="N52" i="31"/>
  <c r="D52" i="31"/>
  <c r="L52" i="31"/>
  <c r="H52" i="31"/>
  <c r="N30" i="31"/>
  <c r="J30" i="31"/>
  <c r="F30" i="31"/>
  <c r="J8" i="31"/>
  <c r="H8" i="31"/>
  <c r="N8" i="31"/>
  <c r="L8" i="31"/>
  <c r="D8" i="31"/>
  <c r="H272" i="30"/>
  <c r="F272" i="30"/>
  <c r="D272" i="30"/>
  <c r="O272" i="30"/>
  <c r="J272" i="30"/>
  <c r="C271" i="30"/>
  <c r="B270" i="30"/>
  <c r="N250" i="30"/>
  <c r="H250" i="30"/>
  <c r="F250" i="30"/>
  <c r="D250" i="30"/>
  <c r="O250" i="30"/>
  <c r="L250" i="30"/>
  <c r="J250" i="30"/>
  <c r="C249" i="30"/>
  <c r="B248" i="30"/>
  <c r="H228" i="30"/>
  <c r="D228" i="30"/>
  <c r="J228" i="30"/>
  <c r="C227" i="30"/>
  <c r="F228" i="30" s="1"/>
  <c r="B226" i="30"/>
  <c r="H206" i="30"/>
  <c r="D206" i="30"/>
  <c r="O206" i="30"/>
  <c r="J206" i="30"/>
  <c r="C205" i="30"/>
  <c r="F206" i="30" s="1"/>
  <c r="B204" i="30"/>
  <c r="N184" i="30"/>
  <c r="H184" i="30"/>
  <c r="D184" i="30"/>
  <c r="C183" i="30"/>
  <c r="F184" i="30" s="1"/>
  <c r="B182" i="30"/>
  <c r="H162" i="30"/>
  <c r="D162" i="30"/>
  <c r="O162" i="30"/>
  <c r="C161" i="30"/>
  <c r="F162" i="30" s="1"/>
  <c r="B160" i="30"/>
  <c r="N140" i="30"/>
  <c r="D140" i="30"/>
  <c r="O140" i="30"/>
  <c r="H140" i="30"/>
  <c r="C139" i="30"/>
  <c r="F140" i="30" s="1"/>
  <c r="B138" i="30"/>
  <c r="D118" i="30"/>
  <c r="O118" i="30"/>
  <c r="H118" i="30"/>
  <c r="C117" i="30"/>
  <c r="F118" i="30" s="1"/>
  <c r="B116" i="30"/>
  <c r="F96" i="30"/>
  <c r="D96" i="30"/>
  <c r="L96" i="30"/>
  <c r="H96" i="30"/>
  <c r="C95" i="30"/>
  <c r="O74" i="30"/>
  <c r="N74" i="30"/>
  <c r="F74" i="30"/>
  <c r="D74" i="30"/>
  <c r="H74" i="30"/>
  <c r="C73" i="30"/>
  <c r="O52" i="30"/>
  <c r="N52" i="30"/>
  <c r="L52" i="30"/>
  <c r="D52" i="30"/>
  <c r="C51" i="30"/>
  <c r="N30" i="30"/>
  <c r="J30" i="30"/>
  <c r="H30" i="30"/>
  <c r="D30" i="30"/>
  <c r="L30" i="30"/>
  <c r="C29" i="30"/>
  <c r="L8" i="30"/>
  <c r="J8" i="30"/>
  <c r="H8" i="30"/>
  <c r="D8" i="30"/>
  <c r="F8" i="30"/>
  <c r="C7" i="30"/>
  <c r="K6" i="28"/>
  <c r="J6" i="28"/>
  <c r="B4" i="28"/>
  <c r="J6" i="27"/>
  <c r="I6" i="27"/>
  <c r="M6" i="27"/>
  <c r="K6" i="27"/>
  <c r="L6" i="27"/>
  <c r="B3" i="27"/>
  <c r="K6" i="26"/>
  <c r="I6" i="26"/>
  <c r="M6" i="26"/>
  <c r="L6" i="26"/>
  <c r="B4" i="26"/>
  <c r="AA7" i="22"/>
  <c r="Z7" i="22"/>
  <c r="AB7" i="22"/>
  <c r="N7" i="22"/>
  <c r="K7" i="22"/>
  <c r="M7" i="22"/>
  <c r="B4" i="22"/>
  <c r="I8" i="21"/>
  <c r="B5" i="21"/>
  <c r="V7" i="19"/>
  <c r="U7" i="19"/>
  <c r="N7" i="19"/>
  <c r="M7" i="19"/>
  <c r="B4" i="19"/>
  <c r="AB6" i="18"/>
  <c r="AA6" i="18"/>
  <c r="T6" i="18"/>
  <c r="S6" i="18"/>
  <c r="B3" i="18"/>
  <c r="W7" i="17"/>
  <c r="Y7" i="17"/>
  <c r="X7" i="17"/>
  <c r="M7" i="17"/>
  <c r="J7" i="17"/>
  <c r="I7" i="17"/>
  <c r="B4" i="17"/>
  <c r="AA7" i="16"/>
  <c r="Z7" i="16"/>
  <c r="M7" i="16"/>
  <c r="J7" i="16"/>
  <c r="L7" i="16"/>
  <c r="B4" i="16"/>
  <c r="AA7" i="15"/>
  <c r="K7" i="15"/>
  <c r="J7" i="15"/>
  <c r="B4" i="15"/>
  <c r="V9" i="14"/>
  <c r="T9" i="14"/>
  <c r="U9" i="14"/>
  <c r="K9" i="14"/>
  <c r="I9" i="14"/>
  <c r="J9" i="14"/>
  <c r="B6" i="14"/>
  <c r="AA6" i="13"/>
  <c r="K6" i="13"/>
  <c r="J6" i="13"/>
  <c r="B3" i="13"/>
  <c r="V5" i="12"/>
  <c r="U5" i="12"/>
  <c r="N5" i="12"/>
  <c r="M5" i="12"/>
  <c r="W6" i="6"/>
  <c r="S6" i="6"/>
  <c r="B3" i="6"/>
  <c r="W6" i="5"/>
  <c r="V6" i="5"/>
  <c r="U6" i="5"/>
  <c r="S6" i="5"/>
  <c r="M6" i="5"/>
  <c r="B3" i="5"/>
  <c r="N152" i="3"/>
  <c r="L152" i="3"/>
  <c r="K152" i="3"/>
  <c r="N79" i="3"/>
  <c r="L79" i="3"/>
  <c r="K79" i="3"/>
  <c r="M79" i="3"/>
  <c r="N6" i="3"/>
  <c r="L6" i="3"/>
  <c r="K6" i="3"/>
  <c r="J6" i="3"/>
  <c r="M6" i="3"/>
  <c r="N6" i="2"/>
  <c r="L6" i="2"/>
  <c r="K6" i="2"/>
  <c r="J6" i="2"/>
  <c r="B39" i="1"/>
  <c r="B38" i="1"/>
  <c r="B37" i="1"/>
  <c r="M2" i="1"/>
  <c r="J39" i="2" l="1"/>
  <c r="M39" i="2"/>
  <c r="K39" i="2"/>
  <c r="L39" i="2"/>
  <c r="J15" i="2"/>
  <c r="K15" i="2"/>
  <c r="J22" i="2"/>
  <c r="N22" i="2"/>
  <c r="K22" i="2"/>
  <c r="K59" i="2"/>
  <c r="J59" i="2"/>
  <c r="J20" i="3"/>
  <c r="N20" i="3"/>
  <c r="K20" i="3"/>
  <c r="M20" i="3"/>
  <c r="L20" i="3"/>
  <c r="N93" i="3"/>
  <c r="J93" i="3"/>
  <c r="M93" i="3"/>
  <c r="K93" i="3"/>
  <c r="L93" i="3"/>
  <c r="N109" i="3"/>
  <c r="K109" i="3"/>
  <c r="M109" i="3"/>
  <c r="L109" i="3"/>
  <c r="J109" i="3"/>
  <c r="I120" i="3"/>
  <c r="M41" i="12"/>
  <c r="F42" i="2"/>
  <c r="L47" i="3"/>
  <c r="K47" i="3"/>
  <c r="M47" i="3"/>
  <c r="J47" i="3"/>
  <c r="F121" i="3"/>
  <c r="M17" i="6"/>
  <c r="N36" i="3"/>
  <c r="M36" i="3"/>
  <c r="L36" i="3"/>
  <c r="J36" i="3"/>
  <c r="K36" i="3"/>
  <c r="E114" i="3"/>
  <c r="N63" i="2"/>
  <c r="N73" i="2"/>
  <c r="M73" i="2"/>
  <c r="L73" i="2"/>
  <c r="N8" i="3"/>
  <c r="M8" i="3"/>
  <c r="L8" i="3"/>
  <c r="K8" i="3"/>
  <c r="J8" i="3"/>
  <c r="N24" i="3"/>
  <c r="K24" i="3"/>
  <c r="M24" i="3"/>
  <c r="J24" i="3"/>
  <c r="L24" i="3"/>
  <c r="J40" i="3"/>
  <c r="M40" i="3"/>
  <c r="K40" i="3"/>
  <c r="L40" i="3"/>
  <c r="J71" i="3"/>
  <c r="N71" i="3"/>
  <c r="M71" i="3"/>
  <c r="L71" i="3"/>
  <c r="K71" i="3"/>
  <c r="N143" i="3"/>
  <c r="K143" i="3"/>
  <c r="J143" i="3"/>
  <c r="N81" i="3"/>
  <c r="M81" i="3"/>
  <c r="K81" i="3"/>
  <c r="J81" i="3"/>
  <c r="L81" i="3"/>
  <c r="J97" i="3"/>
  <c r="N97" i="3"/>
  <c r="M97" i="3"/>
  <c r="L97" i="3"/>
  <c r="K97" i="3"/>
  <c r="E118" i="3"/>
  <c r="G121" i="3"/>
  <c r="S46" i="5"/>
  <c r="U46" i="5"/>
  <c r="W46" i="5"/>
  <c r="K14" i="14"/>
  <c r="J14" i="14"/>
  <c r="I14" i="14"/>
  <c r="H120" i="3"/>
  <c r="E42" i="2"/>
  <c r="L72" i="2"/>
  <c r="N72" i="2"/>
  <c r="M72" i="2"/>
  <c r="N67" i="3"/>
  <c r="M67" i="3"/>
  <c r="J67" i="3"/>
  <c r="L67" i="3"/>
  <c r="K67" i="3"/>
  <c r="G117" i="3"/>
  <c r="W35" i="5"/>
  <c r="U35" i="5"/>
  <c r="S35" i="5"/>
  <c r="W20" i="15"/>
  <c r="AA20" i="15"/>
  <c r="Z20" i="15"/>
  <c r="Y20" i="15"/>
  <c r="X20" i="15"/>
  <c r="K55" i="3"/>
  <c r="L55" i="3"/>
  <c r="M55" i="3"/>
  <c r="J55" i="3"/>
  <c r="F196" i="3"/>
  <c r="L44" i="6"/>
  <c r="J44" i="6"/>
  <c r="K48" i="3"/>
  <c r="J48" i="3"/>
  <c r="M48" i="3"/>
  <c r="L48" i="3"/>
  <c r="J101" i="3"/>
  <c r="N101" i="3"/>
  <c r="K101" i="3"/>
  <c r="M101" i="3"/>
  <c r="L101" i="3"/>
  <c r="M33" i="5"/>
  <c r="K21" i="2"/>
  <c r="J21" i="2"/>
  <c r="F113" i="3"/>
  <c r="H116" i="3"/>
  <c r="S17" i="9"/>
  <c r="R17" i="9"/>
  <c r="G135" i="14"/>
  <c r="F117" i="3"/>
  <c r="N7" i="2"/>
  <c r="K7" i="2"/>
  <c r="J7" i="2"/>
  <c r="N12" i="3"/>
  <c r="M12" i="3"/>
  <c r="L12" i="3"/>
  <c r="K12" i="3"/>
  <c r="J12" i="3"/>
  <c r="N28" i="3"/>
  <c r="M28" i="3"/>
  <c r="K28" i="3"/>
  <c r="L28" i="3"/>
  <c r="J28" i="3"/>
  <c r="K85" i="3"/>
  <c r="J85" i="3"/>
  <c r="N85" i="3"/>
  <c r="M85" i="3"/>
  <c r="L85" i="3"/>
  <c r="E122" i="3"/>
  <c r="N11" i="2"/>
  <c r="J11" i="2"/>
  <c r="K11" i="2"/>
  <c r="N16" i="3"/>
  <c r="M16" i="3"/>
  <c r="L16" i="3"/>
  <c r="K16" i="3"/>
  <c r="J16" i="3"/>
  <c r="N32" i="3"/>
  <c r="M32" i="3"/>
  <c r="J32" i="3"/>
  <c r="L32" i="3"/>
  <c r="K32" i="3"/>
  <c r="J56" i="3"/>
  <c r="M56" i="3"/>
  <c r="K56" i="3"/>
  <c r="L56" i="3"/>
  <c r="J63" i="3"/>
  <c r="N63" i="3"/>
  <c r="M63" i="3"/>
  <c r="L63" i="3"/>
  <c r="K63" i="3"/>
  <c r="J89" i="3"/>
  <c r="N89" i="3"/>
  <c r="M89" i="3"/>
  <c r="L89" i="3"/>
  <c r="K89" i="3"/>
  <c r="G113" i="3"/>
  <c r="N105" i="3"/>
  <c r="M105" i="3"/>
  <c r="I116" i="3"/>
  <c r="L105" i="3"/>
  <c r="J105" i="3"/>
  <c r="K105" i="3"/>
  <c r="W9" i="6"/>
  <c r="S11" i="9"/>
  <c r="R11" i="9"/>
  <c r="S20" i="9"/>
  <c r="R20" i="9"/>
  <c r="D10" i="11"/>
  <c r="D55" i="11"/>
  <c r="K15" i="14"/>
  <c r="J15" i="14"/>
  <c r="I15" i="14"/>
  <c r="H23" i="14"/>
  <c r="C63" i="16"/>
  <c r="N144" i="3"/>
  <c r="K144" i="3"/>
  <c r="J144" i="3"/>
  <c r="F118" i="3"/>
  <c r="W22" i="5"/>
  <c r="M26" i="5"/>
  <c r="I26" i="5"/>
  <c r="K26" i="5"/>
  <c r="M15" i="9"/>
  <c r="D11" i="11"/>
  <c r="L30" i="15"/>
  <c r="K30" i="15"/>
  <c r="M30" i="15"/>
  <c r="J30" i="15"/>
  <c r="I30" i="15"/>
  <c r="K8" i="2"/>
  <c r="J8" i="2"/>
  <c r="N8" i="2"/>
  <c r="M25" i="3"/>
  <c r="L25" i="3"/>
  <c r="K25" i="3"/>
  <c r="J25" i="3"/>
  <c r="N25" i="3"/>
  <c r="M42" i="3"/>
  <c r="L42" i="3"/>
  <c r="K42" i="3"/>
  <c r="J42" i="3"/>
  <c r="M50" i="3"/>
  <c r="L50" i="3"/>
  <c r="K50" i="3"/>
  <c r="J50" i="3"/>
  <c r="M58" i="3"/>
  <c r="L58" i="3"/>
  <c r="K58" i="3"/>
  <c r="J58" i="3"/>
  <c r="M82" i="3"/>
  <c r="L82" i="3"/>
  <c r="K82" i="3"/>
  <c r="J82" i="3"/>
  <c r="N82" i="3"/>
  <c r="M90" i="3"/>
  <c r="L90" i="3"/>
  <c r="K90" i="3"/>
  <c r="J90" i="3"/>
  <c r="N90" i="3"/>
  <c r="M102" i="3"/>
  <c r="L102" i="3"/>
  <c r="K102" i="3"/>
  <c r="J102" i="3"/>
  <c r="N102" i="3"/>
  <c r="I113" i="3"/>
  <c r="G122" i="3"/>
  <c r="K141" i="3"/>
  <c r="J141" i="3"/>
  <c r="N141" i="3"/>
  <c r="K163" i="3"/>
  <c r="J163" i="3"/>
  <c r="N163" i="3"/>
  <c r="N214" i="3"/>
  <c r="K214" i="3"/>
  <c r="J214" i="3"/>
  <c r="W13" i="5"/>
  <c r="U13" i="5"/>
  <c r="S13" i="5"/>
  <c r="U21" i="5"/>
  <c r="S21" i="5"/>
  <c r="M29" i="5"/>
  <c r="K29" i="5"/>
  <c r="I29" i="5"/>
  <c r="M9" i="9"/>
  <c r="P12" i="9"/>
  <c r="O12" i="9"/>
  <c r="P21" i="9"/>
  <c r="O21" i="9"/>
  <c r="D66" i="11"/>
  <c r="V14" i="12"/>
  <c r="U14" i="12"/>
  <c r="L110" i="13"/>
  <c r="K110" i="13"/>
  <c r="J110" i="13"/>
  <c r="I110" i="13"/>
  <c r="D121" i="16"/>
  <c r="J170" i="3"/>
  <c r="K170" i="3"/>
  <c r="N178" i="3"/>
  <c r="J178" i="3"/>
  <c r="K178" i="3"/>
  <c r="N182" i="3"/>
  <c r="K182" i="3"/>
  <c r="J182" i="3"/>
  <c r="W32" i="5"/>
  <c r="S32" i="5"/>
  <c r="U32" i="5"/>
  <c r="M41" i="3"/>
  <c r="L41" i="3"/>
  <c r="J41" i="3"/>
  <c r="K41" i="3"/>
  <c r="M57" i="3"/>
  <c r="L57" i="3"/>
  <c r="J57" i="3"/>
  <c r="K57" i="3"/>
  <c r="F114" i="3"/>
  <c r="H195" i="3"/>
  <c r="W16" i="5"/>
  <c r="V16" i="5"/>
  <c r="U16" i="5"/>
  <c r="T16" i="5"/>
  <c r="S16" i="5"/>
  <c r="L24" i="5"/>
  <c r="J24" i="5"/>
  <c r="W7" i="6"/>
  <c r="V7" i="6"/>
  <c r="T7" i="6"/>
  <c r="T22" i="6"/>
  <c r="V22" i="6"/>
  <c r="W22" i="6"/>
  <c r="T38" i="6"/>
  <c r="V38" i="6"/>
  <c r="W38" i="6"/>
  <c r="M76" i="15"/>
  <c r="K76" i="15"/>
  <c r="J76" i="15"/>
  <c r="I76" i="15"/>
  <c r="L76" i="15"/>
  <c r="K12" i="2"/>
  <c r="J12" i="2"/>
  <c r="N12" i="2"/>
  <c r="M23" i="2"/>
  <c r="L23" i="2"/>
  <c r="K23" i="2"/>
  <c r="J23" i="2"/>
  <c r="N23" i="2"/>
  <c r="M9" i="3"/>
  <c r="L9" i="3"/>
  <c r="K9" i="3"/>
  <c r="J9" i="3"/>
  <c r="N9" i="3"/>
  <c r="M37" i="3"/>
  <c r="L37" i="3"/>
  <c r="K37" i="3"/>
  <c r="J37" i="3"/>
  <c r="N37" i="3"/>
  <c r="M94" i="3"/>
  <c r="L94" i="3"/>
  <c r="K94" i="3"/>
  <c r="J94" i="3"/>
  <c r="N94" i="3"/>
  <c r="E115" i="3"/>
  <c r="M110" i="3"/>
  <c r="I121" i="3"/>
  <c r="L110" i="3"/>
  <c r="K110" i="3"/>
  <c r="J110" i="3"/>
  <c r="N110" i="3"/>
  <c r="K167" i="3"/>
  <c r="J167" i="3"/>
  <c r="I195" i="3"/>
  <c r="N184" i="3"/>
  <c r="K184" i="3"/>
  <c r="J184" i="3"/>
  <c r="K216" i="3"/>
  <c r="J216" i="3"/>
  <c r="N216" i="3"/>
  <c r="U15" i="5"/>
  <c r="W15" i="5"/>
  <c r="S15" i="5"/>
  <c r="S23" i="5"/>
  <c r="W23" i="5"/>
  <c r="U23" i="5"/>
  <c r="U37" i="5"/>
  <c r="S37" i="5"/>
  <c r="V26" i="6"/>
  <c r="T26" i="6"/>
  <c r="W42" i="6"/>
  <c r="V42" i="6"/>
  <c r="T42" i="6"/>
  <c r="L43" i="3"/>
  <c r="K43" i="3"/>
  <c r="J43" i="3"/>
  <c r="M43" i="3"/>
  <c r="L51" i="3"/>
  <c r="K51" i="3"/>
  <c r="J51" i="3"/>
  <c r="M51" i="3"/>
  <c r="L59" i="3"/>
  <c r="K59" i="3"/>
  <c r="J59" i="3"/>
  <c r="M59" i="3"/>
  <c r="H114" i="3"/>
  <c r="F115" i="3"/>
  <c r="H118" i="3"/>
  <c r="F119" i="3"/>
  <c r="H122" i="3"/>
  <c r="F123" i="3"/>
  <c r="W49" i="5"/>
  <c r="W8" i="5"/>
  <c r="U8" i="5"/>
  <c r="S8" i="5"/>
  <c r="U10" i="5"/>
  <c r="W10" i="5"/>
  <c r="S10" i="5"/>
  <c r="T12" i="5"/>
  <c r="S12" i="5"/>
  <c r="W12" i="5"/>
  <c r="V12" i="5"/>
  <c r="U12" i="5"/>
  <c r="U18" i="5"/>
  <c r="S18" i="5"/>
  <c r="S31" i="5"/>
  <c r="W31" i="5"/>
  <c r="U31" i="5"/>
  <c r="U45" i="5"/>
  <c r="S45" i="5"/>
  <c r="W45" i="5"/>
  <c r="W23" i="6"/>
  <c r="U23" i="6"/>
  <c r="S23" i="6"/>
  <c r="W39" i="6"/>
  <c r="U39" i="6"/>
  <c r="S39" i="6"/>
  <c r="I10" i="9"/>
  <c r="I19" i="9"/>
  <c r="D67" i="11"/>
  <c r="L50" i="13"/>
  <c r="K50" i="13"/>
  <c r="J50" i="13"/>
  <c r="I50" i="13"/>
  <c r="I106" i="14"/>
  <c r="K106" i="14"/>
  <c r="J106" i="14"/>
  <c r="C21" i="15"/>
  <c r="N158" i="3"/>
  <c r="K158" i="3"/>
  <c r="J158" i="3"/>
  <c r="H113" i="3"/>
  <c r="F122" i="3"/>
  <c r="W24" i="5"/>
  <c r="U24" i="5"/>
  <c r="S24" i="5"/>
  <c r="M32" i="5"/>
  <c r="W40" i="5"/>
  <c r="S40" i="5"/>
  <c r="U40" i="5"/>
  <c r="M25" i="12"/>
  <c r="N25" i="12"/>
  <c r="E63" i="16"/>
  <c r="K16" i="2"/>
  <c r="J16" i="2"/>
  <c r="M33" i="3"/>
  <c r="L33" i="3"/>
  <c r="K33" i="3"/>
  <c r="J33" i="3"/>
  <c r="N33" i="3"/>
  <c r="M68" i="3"/>
  <c r="L68" i="3"/>
  <c r="K68" i="3"/>
  <c r="J68" i="3"/>
  <c r="N68" i="3"/>
  <c r="M86" i="3"/>
  <c r="L86" i="3"/>
  <c r="K86" i="3"/>
  <c r="J86" i="3"/>
  <c r="N86" i="3"/>
  <c r="M98" i="3"/>
  <c r="L98" i="3"/>
  <c r="K98" i="3"/>
  <c r="J98" i="3"/>
  <c r="N98" i="3"/>
  <c r="G118" i="3"/>
  <c r="E123" i="3"/>
  <c r="K137" i="3"/>
  <c r="J137" i="3"/>
  <c r="N137" i="3"/>
  <c r="K155" i="3"/>
  <c r="J155" i="3"/>
  <c r="N155" i="3"/>
  <c r="K171" i="3"/>
  <c r="J171" i="3"/>
  <c r="I190" i="3"/>
  <c r="K179" i="3"/>
  <c r="J179" i="3"/>
  <c r="N179" i="3"/>
  <c r="N215" i="3"/>
  <c r="K215" i="3"/>
  <c r="J215" i="3"/>
  <c r="W11" i="5"/>
  <c r="K15" i="5"/>
  <c r="I15" i="5"/>
  <c r="U19" i="5"/>
  <c r="S19" i="5"/>
  <c r="K23" i="5"/>
  <c r="I23" i="5"/>
  <c r="K10" i="3"/>
  <c r="J10" i="3"/>
  <c r="N10" i="3"/>
  <c r="L10" i="3"/>
  <c r="M10" i="3"/>
  <c r="K14" i="3"/>
  <c r="J14" i="3"/>
  <c r="N14" i="3"/>
  <c r="M14" i="3"/>
  <c r="L14" i="3"/>
  <c r="K18" i="3"/>
  <c r="N18" i="3"/>
  <c r="J18" i="3"/>
  <c r="M18" i="3"/>
  <c r="L18" i="3"/>
  <c r="K22" i="3"/>
  <c r="N22" i="3"/>
  <c r="J22" i="3"/>
  <c r="M22" i="3"/>
  <c r="L22" i="3"/>
  <c r="K26" i="3"/>
  <c r="N26" i="3"/>
  <c r="J26" i="3"/>
  <c r="M26" i="3"/>
  <c r="L26" i="3"/>
  <c r="K30" i="3"/>
  <c r="J30" i="3"/>
  <c r="N30" i="3"/>
  <c r="M30" i="3"/>
  <c r="L30" i="3"/>
  <c r="K34" i="3"/>
  <c r="J34" i="3"/>
  <c r="N34" i="3"/>
  <c r="M34" i="3"/>
  <c r="L34" i="3"/>
  <c r="K38" i="3"/>
  <c r="J38" i="3"/>
  <c r="N38" i="3"/>
  <c r="M38" i="3"/>
  <c r="L38" i="3"/>
  <c r="K44" i="3"/>
  <c r="J44" i="3"/>
  <c r="M44" i="3"/>
  <c r="L44" i="3"/>
  <c r="K52" i="3"/>
  <c r="J52" i="3"/>
  <c r="M52" i="3"/>
  <c r="L52" i="3"/>
  <c r="K60" i="3"/>
  <c r="J60" i="3"/>
  <c r="L60" i="3"/>
  <c r="M60" i="3"/>
  <c r="K65" i="3"/>
  <c r="J65" i="3"/>
  <c r="N65" i="3"/>
  <c r="M65" i="3"/>
  <c r="L65" i="3"/>
  <c r="K69" i="3"/>
  <c r="N69" i="3"/>
  <c r="J69" i="3"/>
  <c r="M69" i="3"/>
  <c r="L69" i="3"/>
  <c r="K83" i="3"/>
  <c r="N83" i="3"/>
  <c r="J83" i="3"/>
  <c r="L83" i="3"/>
  <c r="M83" i="3"/>
  <c r="K87" i="3"/>
  <c r="J87" i="3"/>
  <c r="N87" i="3"/>
  <c r="M87" i="3"/>
  <c r="L87" i="3"/>
  <c r="K91" i="3"/>
  <c r="J91" i="3"/>
  <c r="N91" i="3"/>
  <c r="M91" i="3"/>
  <c r="L91" i="3"/>
  <c r="K95" i="3"/>
  <c r="J95" i="3"/>
  <c r="N95" i="3"/>
  <c r="M95" i="3"/>
  <c r="L95" i="3"/>
  <c r="K99" i="3"/>
  <c r="N99" i="3"/>
  <c r="J99" i="3"/>
  <c r="L99" i="3"/>
  <c r="M99" i="3"/>
  <c r="K103" i="3"/>
  <c r="J103" i="3"/>
  <c r="I114" i="3"/>
  <c r="N103" i="3"/>
  <c r="M103" i="3"/>
  <c r="L103" i="3"/>
  <c r="G115" i="3"/>
  <c r="E116" i="3"/>
  <c r="K107" i="3"/>
  <c r="I118" i="3"/>
  <c r="J107" i="3"/>
  <c r="N107" i="3"/>
  <c r="M107" i="3"/>
  <c r="L107" i="3"/>
  <c r="G119" i="3"/>
  <c r="E120" i="3"/>
  <c r="K111" i="3"/>
  <c r="J111" i="3"/>
  <c r="I122" i="3"/>
  <c r="N111" i="3"/>
  <c r="M111" i="3"/>
  <c r="L111" i="3"/>
  <c r="G123" i="3"/>
  <c r="U7" i="5"/>
  <c r="S7" i="5"/>
  <c r="W7" i="5"/>
  <c r="S39" i="5"/>
  <c r="U39" i="5"/>
  <c r="W39" i="5"/>
  <c r="T11" i="6"/>
  <c r="W11" i="6"/>
  <c r="V11" i="6"/>
  <c r="W36" i="6"/>
  <c r="I13" i="9"/>
  <c r="D84" i="11"/>
  <c r="I152" i="13"/>
  <c r="K152" i="13"/>
  <c r="K109" i="14"/>
  <c r="J109" i="14"/>
  <c r="I109" i="14"/>
  <c r="L81" i="16"/>
  <c r="J81" i="16"/>
  <c r="I81" i="16"/>
  <c r="K81" i="16"/>
  <c r="N136" i="3"/>
  <c r="J136" i="3"/>
  <c r="K136" i="3"/>
  <c r="K166" i="3"/>
  <c r="J166" i="3"/>
  <c r="J174" i="3"/>
  <c r="K174" i="3"/>
  <c r="G196" i="3"/>
  <c r="H117" i="3"/>
  <c r="H196" i="3"/>
  <c r="U26" i="5"/>
  <c r="S26" i="5"/>
  <c r="W51" i="5"/>
  <c r="U51" i="5"/>
  <c r="S51" i="5"/>
  <c r="M13" i="3"/>
  <c r="L13" i="3"/>
  <c r="K13" i="3"/>
  <c r="J13" i="3"/>
  <c r="N13" i="3"/>
  <c r="M17" i="3"/>
  <c r="L17" i="3"/>
  <c r="K17" i="3"/>
  <c r="J17" i="3"/>
  <c r="N17" i="3"/>
  <c r="M21" i="3"/>
  <c r="L21" i="3"/>
  <c r="K21" i="3"/>
  <c r="J21" i="3"/>
  <c r="N21" i="3"/>
  <c r="M29" i="3"/>
  <c r="L29" i="3"/>
  <c r="K29" i="3"/>
  <c r="J29" i="3"/>
  <c r="N29" i="3"/>
  <c r="M106" i="3"/>
  <c r="L106" i="3"/>
  <c r="I117" i="3"/>
  <c r="K106" i="3"/>
  <c r="J106" i="3"/>
  <c r="N106" i="3"/>
  <c r="E119" i="3"/>
  <c r="K145" i="3"/>
  <c r="J145" i="3"/>
  <c r="N145" i="3"/>
  <c r="I186" i="3"/>
  <c r="K175" i="3"/>
  <c r="J175" i="3"/>
  <c r="N175" i="3"/>
  <c r="K185" i="3"/>
  <c r="J185" i="3"/>
  <c r="N185" i="3"/>
  <c r="I196" i="3"/>
  <c r="K21" i="5"/>
  <c r="I21" i="5"/>
  <c r="I25" i="5"/>
  <c r="M25" i="5"/>
  <c r="K25" i="5"/>
  <c r="W48" i="5"/>
  <c r="U48" i="5"/>
  <c r="S48" i="5"/>
  <c r="J45" i="3"/>
  <c r="M45" i="3"/>
  <c r="L45" i="3"/>
  <c r="K45" i="3"/>
  <c r="J53" i="3"/>
  <c r="M53" i="3"/>
  <c r="K53" i="3"/>
  <c r="L53" i="3"/>
  <c r="J61" i="3"/>
  <c r="M61" i="3"/>
  <c r="L61" i="3"/>
  <c r="K61" i="3"/>
  <c r="H115" i="3"/>
  <c r="F116" i="3"/>
  <c r="H119" i="3"/>
  <c r="F120" i="3"/>
  <c r="H123" i="3"/>
  <c r="W30" i="5"/>
  <c r="W47" i="5"/>
  <c r="W15" i="6"/>
  <c r="V15" i="6"/>
  <c r="T15" i="6"/>
  <c r="T30" i="6"/>
  <c r="V30" i="6"/>
  <c r="T46" i="6"/>
  <c r="V46" i="6"/>
  <c r="E14" i="9"/>
  <c r="D38" i="11"/>
  <c r="X39" i="12"/>
  <c r="L158" i="13"/>
  <c r="J158" i="13"/>
  <c r="L141" i="16"/>
  <c r="K141" i="16"/>
  <c r="J141" i="16"/>
  <c r="I141" i="16"/>
  <c r="M141" i="16"/>
  <c r="N140" i="3"/>
  <c r="K140" i="3"/>
  <c r="J140" i="3"/>
  <c r="N154" i="3"/>
  <c r="J154" i="3"/>
  <c r="K154" i="3"/>
  <c r="N162" i="3"/>
  <c r="K162" i="3"/>
  <c r="J162" i="3"/>
  <c r="N218" i="3"/>
  <c r="J218" i="3"/>
  <c r="K218" i="3"/>
  <c r="W43" i="5"/>
  <c r="U43" i="5"/>
  <c r="S43" i="5"/>
  <c r="U28" i="6"/>
  <c r="S28" i="6"/>
  <c r="U44" i="6"/>
  <c r="S44" i="6"/>
  <c r="M49" i="3"/>
  <c r="L49" i="3"/>
  <c r="J49" i="3"/>
  <c r="K49" i="3"/>
  <c r="H121" i="3"/>
  <c r="I194" i="3"/>
  <c r="N183" i="3"/>
  <c r="J183" i="3"/>
  <c r="K183" i="3"/>
  <c r="U29" i="5"/>
  <c r="S29" i="5"/>
  <c r="W29" i="5"/>
  <c r="M64" i="3"/>
  <c r="L64" i="3"/>
  <c r="K64" i="3"/>
  <c r="J64" i="3"/>
  <c r="N64" i="3"/>
  <c r="M72" i="3"/>
  <c r="L72" i="3"/>
  <c r="K72" i="3"/>
  <c r="J72" i="3"/>
  <c r="N72" i="3"/>
  <c r="G114" i="3"/>
  <c r="K159" i="3"/>
  <c r="J159" i="3"/>
  <c r="N159" i="3"/>
  <c r="N10" i="2"/>
  <c r="I17" i="2"/>
  <c r="G18" i="2"/>
  <c r="K20" i="2"/>
  <c r="J20" i="2"/>
  <c r="G42" i="2"/>
  <c r="E43" i="2"/>
  <c r="E67" i="2"/>
  <c r="L7" i="3"/>
  <c r="M7" i="3"/>
  <c r="N7" i="3"/>
  <c r="K7" i="3"/>
  <c r="J7" i="3"/>
  <c r="L11" i="3"/>
  <c r="N11" i="3"/>
  <c r="M11" i="3"/>
  <c r="K11" i="3"/>
  <c r="J11" i="3"/>
  <c r="L15" i="3"/>
  <c r="N15" i="3"/>
  <c r="M15" i="3"/>
  <c r="K15" i="3"/>
  <c r="J15" i="3"/>
  <c r="L19" i="3"/>
  <c r="M19" i="3"/>
  <c r="N19" i="3"/>
  <c r="K19" i="3"/>
  <c r="J19" i="3"/>
  <c r="L23" i="3"/>
  <c r="M23" i="3"/>
  <c r="N23" i="3"/>
  <c r="K23" i="3"/>
  <c r="J23" i="3"/>
  <c r="N27" i="3"/>
  <c r="M27" i="3"/>
  <c r="L27" i="3"/>
  <c r="K27" i="3"/>
  <c r="J27" i="3"/>
  <c r="L31" i="3"/>
  <c r="N31" i="3"/>
  <c r="M31" i="3"/>
  <c r="K31" i="3"/>
  <c r="J31" i="3"/>
  <c r="L35" i="3"/>
  <c r="M35" i="3"/>
  <c r="N35" i="3"/>
  <c r="K35" i="3"/>
  <c r="J35" i="3"/>
  <c r="M39" i="3"/>
  <c r="L39" i="3"/>
  <c r="N39" i="3"/>
  <c r="J39" i="3"/>
  <c r="K39" i="3"/>
  <c r="L46" i="3"/>
  <c r="M46" i="3"/>
  <c r="J46" i="3"/>
  <c r="K46" i="3"/>
  <c r="L54" i="3"/>
  <c r="M54" i="3"/>
  <c r="K54" i="3"/>
  <c r="J54" i="3"/>
  <c r="L62" i="3"/>
  <c r="M62" i="3"/>
  <c r="N62" i="3"/>
  <c r="K62" i="3"/>
  <c r="J62" i="3"/>
  <c r="M66" i="3"/>
  <c r="L66" i="3"/>
  <c r="N66" i="3"/>
  <c r="K66" i="3"/>
  <c r="J66" i="3"/>
  <c r="L70" i="3"/>
  <c r="N70" i="3"/>
  <c r="M70" i="3"/>
  <c r="J70" i="3"/>
  <c r="K70" i="3"/>
  <c r="M80" i="3"/>
  <c r="N80" i="3"/>
  <c r="L80" i="3"/>
  <c r="K80" i="3"/>
  <c r="J80" i="3"/>
  <c r="M84" i="3"/>
  <c r="L84" i="3"/>
  <c r="N84" i="3"/>
  <c r="K84" i="3"/>
  <c r="J84" i="3"/>
  <c r="M88" i="3"/>
  <c r="L88" i="3"/>
  <c r="N88" i="3"/>
  <c r="K88" i="3"/>
  <c r="J88" i="3"/>
  <c r="M92" i="3"/>
  <c r="L92" i="3"/>
  <c r="N92" i="3"/>
  <c r="K92" i="3"/>
  <c r="J92" i="3"/>
  <c r="L96" i="3"/>
  <c r="N96" i="3"/>
  <c r="M96" i="3"/>
  <c r="J96" i="3"/>
  <c r="K96" i="3"/>
  <c r="L100" i="3"/>
  <c r="M100" i="3"/>
  <c r="N100" i="3"/>
  <c r="K100" i="3"/>
  <c r="J100" i="3"/>
  <c r="E113" i="3"/>
  <c r="N104" i="3"/>
  <c r="I115" i="3"/>
  <c r="M104" i="3"/>
  <c r="L104" i="3"/>
  <c r="K104" i="3"/>
  <c r="J104" i="3"/>
  <c r="G116" i="3"/>
  <c r="E117" i="3"/>
  <c r="I119" i="3"/>
  <c r="M108" i="3"/>
  <c r="L108" i="3"/>
  <c r="N108" i="3"/>
  <c r="K108" i="3"/>
  <c r="J108" i="3"/>
  <c r="G120" i="3"/>
  <c r="E121" i="3"/>
  <c r="L112" i="3"/>
  <c r="M112" i="3"/>
  <c r="N112" i="3"/>
  <c r="I123" i="3"/>
  <c r="J112" i="3"/>
  <c r="K112" i="3"/>
  <c r="K135" i="3"/>
  <c r="N135" i="3"/>
  <c r="J135" i="3"/>
  <c r="N153" i="3"/>
  <c r="N157" i="3"/>
  <c r="N161" i="3"/>
  <c r="I188" i="3"/>
  <c r="N177" i="3"/>
  <c r="I192" i="3"/>
  <c r="N181" i="3"/>
  <c r="M208" i="3"/>
  <c r="N208" i="3"/>
  <c r="L208" i="3"/>
  <c r="U27" i="5"/>
  <c r="S27" i="5"/>
  <c r="W12" i="6"/>
  <c r="T18" i="6"/>
  <c r="V18" i="6"/>
  <c r="W34" i="6"/>
  <c r="V34" i="6"/>
  <c r="T34" i="6"/>
  <c r="T50" i="6"/>
  <c r="V50" i="6"/>
  <c r="G11" i="9"/>
  <c r="E17" i="9"/>
  <c r="G20" i="9"/>
  <c r="D39" i="11"/>
  <c r="V8" i="12"/>
  <c r="U8" i="12"/>
  <c r="AA17" i="15"/>
  <c r="F49" i="16"/>
  <c r="U20" i="18"/>
  <c r="M13" i="9"/>
  <c r="G14" i="9"/>
  <c r="P15" i="9"/>
  <c r="O15" i="9"/>
  <c r="I17" i="9"/>
  <c r="E21" i="9"/>
  <c r="D58" i="11"/>
  <c r="G107" i="14"/>
  <c r="I107" i="15"/>
  <c r="M107" i="15"/>
  <c r="J107" i="15"/>
  <c r="L107" i="15"/>
  <c r="K107" i="15"/>
  <c r="Z13" i="16"/>
  <c r="X13" i="16"/>
  <c r="O36" i="18"/>
  <c r="U34" i="5"/>
  <c r="W34" i="5"/>
  <c r="S34" i="5"/>
  <c r="S9" i="9"/>
  <c r="R9" i="9"/>
  <c r="I11" i="9"/>
  <c r="E15" i="9"/>
  <c r="M16" i="9"/>
  <c r="S18" i="9"/>
  <c r="R18" i="9"/>
  <c r="P19" i="9"/>
  <c r="O19" i="9"/>
  <c r="I20" i="9"/>
  <c r="D14" i="11"/>
  <c r="D31" i="11"/>
  <c r="D42" i="11"/>
  <c r="D59" i="11"/>
  <c r="D88" i="11"/>
  <c r="J6" i="12"/>
  <c r="I6" i="12"/>
  <c r="N6" i="12"/>
  <c r="M6" i="12"/>
  <c r="X19" i="12"/>
  <c r="M21" i="12"/>
  <c r="N21" i="12"/>
  <c r="X35" i="12"/>
  <c r="M37" i="12"/>
  <c r="AA16" i="13"/>
  <c r="K40" i="14"/>
  <c r="J40" i="14"/>
  <c r="I40" i="14"/>
  <c r="C79" i="14"/>
  <c r="I81" i="14"/>
  <c r="K81" i="14"/>
  <c r="J81" i="14"/>
  <c r="AA18" i="15"/>
  <c r="F91" i="15"/>
  <c r="M96" i="15"/>
  <c r="L96" i="15"/>
  <c r="K96" i="15"/>
  <c r="J96" i="15"/>
  <c r="I96" i="15"/>
  <c r="L123" i="15"/>
  <c r="J123" i="15"/>
  <c r="I123" i="15"/>
  <c r="K123" i="15"/>
  <c r="M123" i="15"/>
  <c r="M126" i="16"/>
  <c r="L126" i="16"/>
  <c r="K126" i="16"/>
  <c r="J126" i="16"/>
  <c r="I126" i="16"/>
  <c r="E9" i="17"/>
  <c r="L30" i="17"/>
  <c r="K30" i="17"/>
  <c r="J30" i="17"/>
  <c r="I30" i="17"/>
  <c r="L76" i="18"/>
  <c r="E9" i="9"/>
  <c r="G12" i="9"/>
  <c r="S12" i="9"/>
  <c r="R12" i="9"/>
  <c r="P13" i="9"/>
  <c r="O13" i="9"/>
  <c r="G21" i="9"/>
  <c r="D15" i="11"/>
  <c r="D43" i="11"/>
  <c r="J10" i="12"/>
  <c r="I10" i="12"/>
  <c r="N10" i="12"/>
  <c r="M10" i="12"/>
  <c r="M11" i="12"/>
  <c r="J11" i="12"/>
  <c r="N11" i="12"/>
  <c r="I11" i="12"/>
  <c r="A12" i="12"/>
  <c r="D79" i="14"/>
  <c r="K101" i="14"/>
  <c r="J101" i="14"/>
  <c r="I101" i="14"/>
  <c r="M58" i="15"/>
  <c r="L58" i="15"/>
  <c r="I58" i="15"/>
  <c r="K58" i="15"/>
  <c r="J58" i="15"/>
  <c r="E105" i="15"/>
  <c r="I150" i="15"/>
  <c r="M150" i="15"/>
  <c r="L150" i="15"/>
  <c r="K150" i="15"/>
  <c r="J150" i="15"/>
  <c r="C37" i="17"/>
  <c r="I9" i="9"/>
  <c r="E13" i="9"/>
  <c r="M14" i="9"/>
  <c r="G15" i="9"/>
  <c r="S16" i="9"/>
  <c r="R16" i="9"/>
  <c r="I18" i="9"/>
  <c r="D34" i="11"/>
  <c r="D62" i="11"/>
  <c r="D80" i="11"/>
  <c r="N14" i="12"/>
  <c r="M14" i="12"/>
  <c r="N13" i="12"/>
  <c r="M13" i="12"/>
  <c r="M17" i="12"/>
  <c r="N17" i="12"/>
  <c r="M33" i="12"/>
  <c r="N33" i="12"/>
  <c r="M49" i="12"/>
  <c r="N49" i="12"/>
  <c r="AA17" i="13"/>
  <c r="C51" i="14"/>
  <c r="K144" i="14"/>
  <c r="J144" i="14"/>
  <c r="I144" i="14"/>
  <c r="E163" i="14"/>
  <c r="K34" i="16"/>
  <c r="J34" i="16"/>
  <c r="L34" i="16"/>
  <c r="I34" i="16"/>
  <c r="L88" i="16"/>
  <c r="K88" i="16"/>
  <c r="J88" i="16"/>
  <c r="I88" i="16"/>
  <c r="G161" i="16"/>
  <c r="G22" i="18"/>
  <c r="R10" i="9"/>
  <c r="S10" i="9"/>
  <c r="O11" i="9"/>
  <c r="P11" i="9"/>
  <c r="I12" i="9"/>
  <c r="E16" i="9"/>
  <c r="M17" i="9"/>
  <c r="G19" i="9"/>
  <c r="S19" i="9"/>
  <c r="R19" i="9"/>
  <c r="O20" i="9"/>
  <c r="P20" i="9"/>
  <c r="I21" i="9"/>
  <c r="D18" i="11"/>
  <c r="D35" i="11"/>
  <c r="D63" i="11"/>
  <c r="L144" i="13"/>
  <c r="K144" i="13"/>
  <c r="J144" i="13"/>
  <c r="I144" i="13"/>
  <c r="K32" i="14"/>
  <c r="J32" i="14"/>
  <c r="I32" i="14"/>
  <c r="E51" i="14"/>
  <c r="K134" i="14"/>
  <c r="J134" i="14"/>
  <c r="I134" i="14"/>
  <c r="F163" i="14"/>
  <c r="Y16" i="16"/>
  <c r="W16" i="16"/>
  <c r="L38" i="16"/>
  <c r="J38" i="16"/>
  <c r="I38" i="16"/>
  <c r="K38" i="16"/>
  <c r="H37" i="16"/>
  <c r="Y34" i="18"/>
  <c r="AA26" i="18"/>
  <c r="Z26" i="18"/>
  <c r="Z85" i="18"/>
  <c r="AA85" i="18"/>
  <c r="W10" i="6"/>
  <c r="G13" i="9"/>
  <c r="P14" i="9"/>
  <c r="O14" i="9"/>
  <c r="M21" i="9"/>
  <c r="D19" i="11"/>
  <c r="D54" i="11"/>
  <c r="M29" i="12"/>
  <c r="N29" i="12"/>
  <c r="X43" i="12"/>
  <c r="M45" i="12"/>
  <c r="N45" i="12"/>
  <c r="L41" i="13"/>
  <c r="K41" i="13"/>
  <c r="J41" i="13"/>
  <c r="I41" i="13"/>
  <c r="K75" i="14"/>
  <c r="J75" i="14"/>
  <c r="I75" i="14"/>
  <c r="E135" i="14"/>
  <c r="G49" i="15"/>
  <c r="I89" i="15"/>
  <c r="M89" i="15"/>
  <c r="L89" i="15"/>
  <c r="K89" i="15"/>
  <c r="J89" i="15"/>
  <c r="G51" i="16"/>
  <c r="L113" i="17"/>
  <c r="J113" i="17"/>
  <c r="C8" i="18"/>
  <c r="J27" i="18"/>
  <c r="I27" i="18"/>
  <c r="X16" i="12"/>
  <c r="N18" i="12"/>
  <c r="M18" i="12"/>
  <c r="X20" i="12"/>
  <c r="N22" i="12"/>
  <c r="M22" i="12"/>
  <c r="N26" i="12"/>
  <c r="M26" i="12"/>
  <c r="N30" i="12"/>
  <c r="M30" i="12"/>
  <c r="N34" i="12"/>
  <c r="M34" i="12"/>
  <c r="M38" i="12"/>
  <c r="L38" i="12"/>
  <c r="K38" i="12"/>
  <c r="M42" i="12"/>
  <c r="N46" i="12"/>
  <c r="M46" i="12"/>
  <c r="N50" i="12"/>
  <c r="M50" i="12"/>
  <c r="I50" i="12"/>
  <c r="J50" i="12"/>
  <c r="AA8" i="13"/>
  <c r="AA9" i="13"/>
  <c r="L24" i="13"/>
  <c r="K24" i="13"/>
  <c r="J24" i="13"/>
  <c r="I24" i="13"/>
  <c r="L93" i="13"/>
  <c r="K93" i="13"/>
  <c r="J93" i="13"/>
  <c r="I93" i="13"/>
  <c r="E23" i="14"/>
  <c r="I29" i="14"/>
  <c r="J29" i="14"/>
  <c r="K29" i="14"/>
  <c r="H37" i="14"/>
  <c r="K57" i="14"/>
  <c r="J57" i="14"/>
  <c r="I57" i="14"/>
  <c r="H65" i="14"/>
  <c r="G93" i="14"/>
  <c r="K92" i="14"/>
  <c r="J92" i="14"/>
  <c r="I92" i="14"/>
  <c r="I98" i="14"/>
  <c r="J98" i="14"/>
  <c r="K98" i="14"/>
  <c r="K126" i="14"/>
  <c r="J126" i="14"/>
  <c r="I126" i="14"/>
  <c r="K161" i="14"/>
  <c r="J161" i="14"/>
  <c r="I161" i="14"/>
  <c r="AA9" i="15"/>
  <c r="AA10" i="15"/>
  <c r="W10" i="15"/>
  <c r="Y10" i="15"/>
  <c r="M24" i="15"/>
  <c r="L24" i="15"/>
  <c r="I24" i="15"/>
  <c r="J24" i="15"/>
  <c r="K24" i="15"/>
  <c r="J62" i="15"/>
  <c r="I62" i="15"/>
  <c r="M62" i="15"/>
  <c r="L62" i="15"/>
  <c r="K62" i="15"/>
  <c r="L82" i="15"/>
  <c r="K82" i="15"/>
  <c r="M82" i="15"/>
  <c r="J82" i="15"/>
  <c r="I82" i="15"/>
  <c r="M145" i="15"/>
  <c r="K145" i="15"/>
  <c r="J145" i="15"/>
  <c r="I145" i="15"/>
  <c r="L145" i="15"/>
  <c r="L10" i="16"/>
  <c r="K10" i="16"/>
  <c r="H9" i="16"/>
  <c r="M103" i="16" s="1"/>
  <c r="J10" i="16"/>
  <c r="I10" i="16"/>
  <c r="G21" i="16"/>
  <c r="D23" i="16"/>
  <c r="F35" i="16"/>
  <c r="M60" i="16"/>
  <c r="K60" i="16"/>
  <c r="J60" i="16"/>
  <c r="I60" i="16"/>
  <c r="L60" i="16"/>
  <c r="I90" i="16"/>
  <c r="M90" i="16"/>
  <c r="J90" i="16"/>
  <c r="K90" i="16"/>
  <c r="L90" i="16"/>
  <c r="D93" i="16"/>
  <c r="K103" i="16"/>
  <c r="J103" i="16"/>
  <c r="L103" i="16"/>
  <c r="I103" i="16"/>
  <c r="C119" i="16"/>
  <c r="C133" i="16"/>
  <c r="L16" i="17"/>
  <c r="K16" i="17"/>
  <c r="J16" i="17"/>
  <c r="I16" i="17"/>
  <c r="J30" i="18"/>
  <c r="I30" i="18"/>
  <c r="G64" i="18"/>
  <c r="J74" i="18"/>
  <c r="I74" i="18"/>
  <c r="M92" i="18"/>
  <c r="D132" i="18"/>
  <c r="D79" i="11"/>
  <c r="D83" i="11"/>
  <c r="D87" i="11"/>
  <c r="N7" i="12"/>
  <c r="M7" i="12"/>
  <c r="J7" i="12"/>
  <c r="I7" i="12"/>
  <c r="A11" i="12"/>
  <c r="N12" i="12"/>
  <c r="M12" i="12"/>
  <c r="J12" i="12"/>
  <c r="I12" i="12"/>
  <c r="AA12" i="13"/>
  <c r="AA13" i="13"/>
  <c r="L32" i="13"/>
  <c r="K32" i="13"/>
  <c r="J32" i="13"/>
  <c r="I32" i="13"/>
  <c r="L101" i="13"/>
  <c r="K101" i="13"/>
  <c r="J101" i="13"/>
  <c r="I101" i="13"/>
  <c r="G23" i="14"/>
  <c r="I20" i="14"/>
  <c r="K20" i="14"/>
  <c r="J20" i="14"/>
  <c r="K49" i="14"/>
  <c r="J49" i="14"/>
  <c r="I49" i="14"/>
  <c r="I55" i="14"/>
  <c r="J55" i="14"/>
  <c r="K55" i="14"/>
  <c r="K83" i="14"/>
  <c r="J83" i="14"/>
  <c r="I83" i="14"/>
  <c r="K118" i="14"/>
  <c r="J118" i="14"/>
  <c r="I118" i="14"/>
  <c r="I124" i="14"/>
  <c r="K124" i="14"/>
  <c r="J124" i="14"/>
  <c r="K152" i="14"/>
  <c r="J152" i="14"/>
  <c r="I152" i="14"/>
  <c r="C163" i="14"/>
  <c r="AA13" i="15"/>
  <c r="AA14" i="15"/>
  <c r="G35" i="15"/>
  <c r="M32" i="15"/>
  <c r="L32" i="15"/>
  <c r="K32" i="15"/>
  <c r="J32" i="15"/>
  <c r="I32" i="15"/>
  <c r="L38" i="15"/>
  <c r="K38" i="15"/>
  <c r="J38" i="15"/>
  <c r="I38" i="15"/>
  <c r="M38" i="15"/>
  <c r="D49" i="15"/>
  <c r="L99" i="15"/>
  <c r="K99" i="15"/>
  <c r="I99" i="15"/>
  <c r="M99" i="15"/>
  <c r="J99" i="15"/>
  <c r="L142" i="15"/>
  <c r="K142" i="15"/>
  <c r="M142" i="15"/>
  <c r="J142" i="15"/>
  <c r="I142" i="15"/>
  <c r="L18" i="16"/>
  <c r="K18" i="16"/>
  <c r="I18" i="16"/>
  <c r="M18" i="16"/>
  <c r="J18" i="16"/>
  <c r="E49" i="16"/>
  <c r="L57" i="16"/>
  <c r="K57" i="16"/>
  <c r="M57" i="16"/>
  <c r="J57" i="16"/>
  <c r="I57" i="16"/>
  <c r="C107" i="16"/>
  <c r="G119" i="16"/>
  <c r="C121" i="16"/>
  <c r="M157" i="16"/>
  <c r="L157" i="16"/>
  <c r="I157" i="16"/>
  <c r="J157" i="16"/>
  <c r="K157" i="16"/>
  <c r="C21" i="17"/>
  <c r="L44" i="17"/>
  <c r="K44" i="17"/>
  <c r="J44" i="17"/>
  <c r="I44" i="17"/>
  <c r="O34" i="18"/>
  <c r="E36" i="18"/>
  <c r="S42" i="18"/>
  <c r="R42" i="18"/>
  <c r="AA56" i="18"/>
  <c r="Z56" i="18"/>
  <c r="D8" i="11"/>
  <c r="D12" i="11"/>
  <c r="D16" i="11"/>
  <c r="D20" i="11"/>
  <c r="D32" i="11"/>
  <c r="D36" i="11"/>
  <c r="D40" i="11"/>
  <c r="D44" i="11"/>
  <c r="D56" i="11"/>
  <c r="D60" i="11"/>
  <c r="D64" i="11"/>
  <c r="J16" i="12"/>
  <c r="I16" i="12"/>
  <c r="M16" i="12"/>
  <c r="N16" i="12"/>
  <c r="J20" i="12"/>
  <c r="I20" i="12"/>
  <c r="M20" i="12"/>
  <c r="N20" i="12"/>
  <c r="J24" i="12"/>
  <c r="I24" i="12"/>
  <c r="M24" i="12"/>
  <c r="N24" i="12"/>
  <c r="J28" i="12"/>
  <c r="I28" i="12"/>
  <c r="M28" i="12"/>
  <c r="N28" i="12"/>
  <c r="J32" i="12"/>
  <c r="I32" i="12"/>
  <c r="M32" i="12"/>
  <c r="N32" i="12"/>
  <c r="J36" i="12"/>
  <c r="I36" i="12"/>
  <c r="M36" i="12"/>
  <c r="J40" i="12"/>
  <c r="I40" i="12"/>
  <c r="M40" i="12"/>
  <c r="J44" i="12"/>
  <c r="I44" i="12"/>
  <c r="M44" i="12"/>
  <c r="N44" i="12"/>
  <c r="J48" i="12"/>
  <c r="I48" i="12"/>
  <c r="M48" i="12"/>
  <c r="N48" i="12"/>
  <c r="J52" i="12"/>
  <c r="I52" i="12"/>
  <c r="M52" i="12"/>
  <c r="N52" i="12"/>
  <c r="L58" i="13"/>
  <c r="K58" i="13"/>
  <c r="J58" i="13"/>
  <c r="I58" i="13"/>
  <c r="L127" i="13"/>
  <c r="K127" i="13"/>
  <c r="J127" i="13"/>
  <c r="I127" i="13"/>
  <c r="F51" i="14"/>
  <c r="K58" i="14"/>
  <c r="J58" i="14"/>
  <c r="I58" i="14"/>
  <c r="I63" i="14"/>
  <c r="K63" i="14"/>
  <c r="J63" i="14"/>
  <c r="K91" i="14"/>
  <c r="J91" i="14"/>
  <c r="I91" i="14"/>
  <c r="K127" i="14"/>
  <c r="J127" i="14"/>
  <c r="I127" i="14"/>
  <c r="H135" i="14"/>
  <c r="I132" i="14"/>
  <c r="K132" i="14"/>
  <c r="J132" i="14"/>
  <c r="K160" i="14"/>
  <c r="J160" i="14"/>
  <c r="I160" i="14"/>
  <c r="D21" i="15"/>
  <c r="L73" i="15"/>
  <c r="K73" i="15"/>
  <c r="M73" i="15"/>
  <c r="J73" i="15"/>
  <c r="I73" i="15"/>
  <c r="G105" i="15"/>
  <c r="E65" i="16"/>
  <c r="M112" i="16"/>
  <c r="K112" i="16"/>
  <c r="J112" i="16"/>
  <c r="L112" i="16"/>
  <c r="I112" i="16"/>
  <c r="M123" i="16"/>
  <c r="L123" i="16"/>
  <c r="K123" i="16"/>
  <c r="J123" i="16"/>
  <c r="I123" i="16"/>
  <c r="K56" i="17"/>
  <c r="I56" i="17"/>
  <c r="K159" i="17"/>
  <c r="M159" i="17"/>
  <c r="I159" i="17"/>
  <c r="O8" i="18"/>
  <c r="T23" i="18"/>
  <c r="S23" i="18"/>
  <c r="Q22" i="18"/>
  <c r="R23" i="18"/>
  <c r="U50" i="18"/>
  <c r="J79" i="18"/>
  <c r="I79" i="18"/>
  <c r="H78" i="18"/>
  <c r="V148" i="18"/>
  <c r="E10" i="9"/>
  <c r="M10" i="9"/>
  <c r="S13" i="9"/>
  <c r="R13" i="9"/>
  <c r="I14" i="9"/>
  <c r="G16" i="9"/>
  <c r="P16" i="9"/>
  <c r="O16" i="9"/>
  <c r="E18" i="9"/>
  <c r="M18" i="9"/>
  <c r="D77" i="11"/>
  <c r="D81" i="11"/>
  <c r="D85" i="11"/>
  <c r="D89" i="11"/>
  <c r="T15" i="14"/>
  <c r="K48" i="14"/>
  <c r="J48" i="14"/>
  <c r="I48" i="14"/>
  <c r="K84" i="14"/>
  <c r="J84" i="14"/>
  <c r="I84" i="14"/>
  <c r="I89" i="14"/>
  <c r="K89" i="14"/>
  <c r="J89" i="14"/>
  <c r="K117" i="14"/>
  <c r="J117" i="14"/>
  <c r="I117" i="14"/>
  <c r="K153" i="14"/>
  <c r="J153" i="14"/>
  <c r="I153" i="14"/>
  <c r="I158" i="14"/>
  <c r="K158" i="14"/>
  <c r="J158" i="14"/>
  <c r="L11" i="15"/>
  <c r="K11" i="15"/>
  <c r="J11" i="15"/>
  <c r="I11" i="15"/>
  <c r="M11" i="15"/>
  <c r="J28" i="15"/>
  <c r="I28" i="15"/>
  <c r="M28" i="15"/>
  <c r="L28" i="15"/>
  <c r="K28" i="15"/>
  <c r="K33" i="15"/>
  <c r="J33" i="15"/>
  <c r="M33" i="15"/>
  <c r="L33" i="15"/>
  <c r="I33" i="15"/>
  <c r="L56" i="15"/>
  <c r="K56" i="15"/>
  <c r="I56" i="15"/>
  <c r="M56" i="15"/>
  <c r="J56" i="15"/>
  <c r="L97" i="15"/>
  <c r="J97" i="15"/>
  <c r="I97" i="15"/>
  <c r="M97" i="15"/>
  <c r="K97" i="15"/>
  <c r="H105" i="15"/>
  <c r="F119" i="15"/>
  <c r="L151" i="15"/>
  <c r="K151" i="15"/>
  <c r="M151" i="15"/>
  <c r="J151" i="15"/>
  <c r="I151" i="15"/>
  <c r="L17" i="16"/>
  <c r="J17" i="16"/>
  <c r="I17" i="16"/>
  <c r="M17" i="16"/>
  <c r="K17" i="16"/>
  <c r="L66" i="16"/>
  <c r="K66" i="16"/>
  <c r="M66" i="16"/>
  <c r="J66" i="16"/>
  <c r="I66" i="16"/>
  <c r="H65" i="16"/>
  <c r="K90" i="17"/>
  <c r="I90" i="17"/>
  <c r="K99" i="17"/>
  <c r="I99" i="17"/>
  <c r="X8" i="18"/>
  <c r="AA18" i="18"/>
  <c r="Z18" i="18"/>
  <c r="AA60" i="18"/>
  <c r="Z60" i="18"/>
  <c r="L106" i="18"/>
  <c r="G9" i="9"/>
  <c r="O9" i="9"/>
  <c r="P9" i="9"/>
  <c r="E11" i="9"/>
  <c r="M11" i="9"/>
  <c r="R14" i="9"/>
  <c r="S14" i="9"/>
  <c r="I15" i="9"/>
  <c r="G17" i="9"/>
  <c r="O17" i="9"/>
  <c r="P17" i="9"/>
  <c r="E19" i="9"/>
  <c r="M19" i="9"/>
  <c r="D9" i="11"/>
  <c r="D13" i="11"/>
  <c r="D17" i="11"/>
  <c r="D21" i="11"/>
  <c r="D33" i="11"/>
  <c r="D37" i="11"/>
  <c r="D41" i="11"/>
  <c r="D57" i="11"/>
  <c r="D61" i="11"/>
  <c r="D65" i="11"/>
  <c r="I12" i="14"/>
  <c r="J12" i="14"/>
  <c r="K12" i="14"/>
  <c r="K22" i="14"/>
  <c r="J22" i="14"/>
  <c r="I22" i="14"/>
  <c r="K41" i="14"/>
  <c r="J41" i="14"/>
  <c r="I41" i="14"/>
  <c r="I46" i="14"/>
  <c r="J46" i="14"/>
  <c r="K46" i="14"/>
  <c r="K74" i="14"/>
  <c r="J74" i="14"/>
  <c r="I74" i="14"/>
  <c r="D93" i="14"/>
  <c r="K110" i="14"/>
  <c r="J110" i="14"/>
  <c r="I110" i="14"/>
  <c r="D121" i="14"/>
  <c r="I115" i="14"/>
  <c r="J115" i="14"/>
  <c r="K115" i="14"/>
  <c r="C149" i="14"/>
  <c r="K143" i="14"/>
  <c r="J143" i="14"/>
  <c r="I143" i="14"/>
  <c r="L15" i="15"/>
  <c r="K15" i="15"/>
  <c r="J15" i="15"/>
  <c r="I15" i="15"/>
  <c r="M15" i="15"/>
  <c r="L65" i="15"/>
  <c r="K65" i="15"/>
  <c r="M65" i="15"/>
  <c r="J65" i="15"/>
  <c r="I65" i="15"/>
  <c r="I81" i="15"/>
  <c r="M81" i="15"/>
  <c r="L81" i="15"/>
  <c r="K81" i="15"/>
  <c r="J81" i="15"/>
  <c r="M104" i="15"/>
  <c r="L104" i="15"/>
  <c r="K104" i="15"/>
  <c r="J104" i="15"/>
  <c r="I104" i="15"/>
  <c r="G119" i="15"/>
  <c r="C21" i="16"/>
  <c r="Y20" i="16"/>
  <c r="W20" i="16"/>
  <c r="F79" i="16"/>
  <c r="L83" i="16"/>
  <c r="K83" i="16"/>
  <c r="H91" i="16"/>
  <c r="I83" i="16"/>
  <c r="J83" i="16"/>
  <c r="M83" i="16"/>
  <c r="L89" i="16"/>
  <c r="J89" i="16"/>
  <c r="I89" i="16"/>
  <c r="M89" i="16"/>
  <c r="K89" i="16"/>
  <c r="L132" i="16"/>
  <c r="K132" i="16"/>
  <c r="J132" i="16"/>
  <c r="I132" i="16"/>
  <c r="M132" i="16"/>
  <c r="C147" i="16"/>
  <c r="E149" i="16"/>
  <c r="M155" i="16"/>
  <c r="L155" i="16"/>
  <c r="K155" i="16"/>
  <c r="J155" i="16"/>
  <c r="I155" i="16"/>
  <c r="K125" i="17"/>
  <c r="I125" i="17"/>
  <c r="M125" i="17"/>
  <c r="P48" i="18"/>
  <c r="Z81" i="18"/>
  <c r="AA81" i="18"/>
  <c r="D118" i="18"/>
  <c r="G10" i="9"/>
  <c r="P10" i="9"/>
  <c r="O10" i="9"/>
  <c r="E12" i="9"/>
  <c r="M12" i="9"/>
  <c r="S15" i="9"/>
  <c r="R15" i="9"/>
  <c r="I16" i="9"/>
  <c r="G18" i="9"/>
  <c r="P18" i="9"/>
  <c r="O18" i="9"/>
  <c r="E20" i="9"/>
  <c r="M20" i="9"/>
  <c r="D78" i="11"/>
  <c r="D82" i="11"/>
  <c r="D86" i="11"/>
  <c r="D90" i="11"/>
  <c r="C37" i="14"/>
  <c r="K31" i="14"/>
  <c r="J31" i="14"/>
  <c r="I31" i="14"/>
  <c r="F65" i="14"/>
  <c r="K67" i="14"/>
  <c r="J67" i="14"/>
  <c r="I67" i="14"/>
  <c r="I72" i="14"/>
  <c r="K72" i="14"/>
  <c r="J72" i="14"/>
  <c r="F93" i="14"/>
  <c r="K100" i="14"/>
  <c r="J100" i="14"/>
  <c r="I100" i="14"/>
  <c r="E121" i="14"/>
  <c r="I141" i="14"/>
  <c r="K141" i="14"/>
  <c r="J141" i="14"/>
  <c r="H149" i="14"/>
  <c r="L19" i="15"/>
  <c r="K19" i="15"/>
  <c r="J19" i="15"/>
  <c r="I19" i="15"/>
  <c r="M19" i="15"/>
  <c r="J54" i="15"/>
  <c r="I54" i="15"/>
  <c r="K54" i="15"/>
  <c r="M54" i="15"/>
  <c r="L54" i="15"/>
  <c r="M122" i="15"/>
  <c r="L122" i="15"/>
  <c r="I122" i="15"/>
  <c r="K122" i="15"/>
  <c r="J122" i="15"/>
  <c r="E133" i="15"/>
  <c r="M128" i="15"/>
  <c r="K128" i="15"/>
  <c r="J128" i="15"/>
  <c r="L128" i="15"/>
  <c r="I128" i="15"/>
  <c r="I158" i="15"/>
  <c r="M158" i="15"/>
  <c r="L158" i="15"/>
  <c r="K158" i="15"/>
  <c r="J158" i="15"/>
  <c r="E9" i="16"/>
  <c r="F21" i="16"/>
  <c r="D35" i="16"/>
  <c r="M43" i="16"/>
  <c r="K43" i="16"/>
  <c r="J43" i="16"/>
  <c r="L43" i="16"/>
  <c r="I43" i="16"/>
  <c r="I73" i="16"/>
  <c r="M73" i="16"/>
  <c r="L73" i="16"/>
  <c r="K73" i="16"/>
  <c r="J73" i="16"/>
  <c r="M80" i="16"/>
  <c r="H79" i="16"/>
  <c r="L80" i="16"/>
  <c r="K80" i="16"/>
  <c r="J80" i="16"/>
  <c r="I80" i="16"/>
  <c r="C93" i="16"/>
  <c r="F105" i="16"/>
  <c r="F147" i="16"/>
  <c r="G149" i="16"/>
  <c r="S82" i="18"/>
  <c r="Q90" i="18"/>
  <c r="R82" i="18"/>
  <c r="K13" i="14"/>
  <c r="J13" i="14"/>
  <c r="I13" i="14"/>
  <c r="F23" i="14"/>
  <c r="K21" i="14"/>
  <c r="J21" i="14"/>
  <c r="I21" i="14"/>
  <c r="K30" i="14"/>
  <c r="J30" i="14"/>
  <c r="I30" i="14"/>
  <c r="K39" i="14"/>
  <c r="I39" i="14"/>
  <c r="J39" i="14"/>
  <c r="D51" i="14"/>
  <c r="K47" i="14"/>
  <c r="J47" i="14"/>
  <c r="I47" i="14"/>
  <c r="K56" i="14"/>
  <c r="J56" i="14"/>
  <c r="I56" i="14"/>
  <c r="G65" i="14"/>
  <c r="K64" i="14"/>
  <c r="J64" i="14"/>
  <c r="I64" i="14"/>
  <c r="K73" i="14"/>
  <c r="J73" i="14"/>
  <c r="I73" i="14"/>
  <c r="K82" i="14"/>
  <c r="J82" i="14"/>
  <c r="I82" i="14"/>
  <c r="E93" i="14"/>
  <c r="K90" i="14"/>
  <c r="I90" i="14"/>
  <c r="J90" i="14"/>
  <c r="K99" i="14"/>
  <c r="H107" i="14"/>
  <c r="J99" i="14"/>
  <c r="I99" i="14"/>
  <c r="C121" i="14"/>
  <c r="K116" i="14"/>
  <c r="I116" i="14"/>
  <c r="J116" i="14"/>
  <c r="K125" i="14"/>
  <c r="J125" i="14"/>
  <c r="I125" i="14"/>
  <c r="F135" i="14"/>
  <c r="K133" i="14"/>
  <c r="J133" i="14"/>
  <c r="I133" i="14"/>
  <c r="K142" i="14"/>
  <c r="J142" i="14"/>
  <c r="I142" i="14"/>
  <c r="K151" i="14"/>
  <c r="J151" i="14"/>
  <c r="I151" i="14"/>
  <c r="D163" i="14"/>
  <c r="K159" i="14"/>
  <c r="I159" i="14"/>
  <c r="J159" i="14"/>
  <c r="M12" i="15"/>
  <c r="L12" i="15"/>
  <c r="K12" i="15"/>
  <c r="J12" i="15"/>
  <c r="I12" i="15"/>
  <c r="M16" i="15"/>
  <c r="L16" i="15"/>
  <c r="K16" i="15"/>
  <c r="J16" i="15"/>
  <c r="I16" i="15"/>
  <c r="L20" i="15"/>
  <c r="M20" i="15"/>
  <c r="K20" i="15"/>
  <c r="I20" i="15"/>
  <c r="J20" i="15"/>
  <c r="K25" i="15"/>
  <c r="J25" i="15"/>
  <c r="M25" i="15"/>
  <c r="L25" i="15"/>
  <c r="I25" i="15"/>
  <c r="M27" i="15"/>
  <c r="L27" i="15"/>
  <c r="K27" i="15"/>
  <c r="J27" i="15"/>
  <c r="I27" i="15"/>
  <c r="H35" i="15"/>
  <c r="M29" i="15"/>
  <c r="L29" i="15"/>
  <c r="K29" i="15"/>
  <c r="J29" i="15"/>
  <c r="I29" i="15"/>
  <c r="C49" i="15"/>
  <c r="K59" i="15"/>
  <c r="J59" i="15"/>
  <c r="M59" i="15"/>
  <c r="I59" i="15"/>
  <c r="L59" i="15"/>
  <c r="M61" i="15"/>
  <c r="L61" i="15"/>
  <c r="K61" i="15"/>
  <c r="J61" i="15"/>
  <c r="I61" i="15"/>
  <c r="M68" i="15"/>
  <c r="K68" i="15"/>
  <c r="J68" i="15"/>
  <c r="I68" i="15"/>
  <c r="L68" i="15"/>
  <c r="G91" i="15"/>
  <c r="L90" i="15"/>
  <c r="K90" i="15"/>
  <c r="M90" i="15"/>
  <c r="J90" i="15"/>
  <c r="I90" i="15"/>
  <c r="F105" i="15"/>
  <c r="I98" i="15"/>
  <c r="M98" i="15"/>
  <c r="L98" i="15"/>
  <c r="J98" i="15"/>
  <c r="K98" i="15"/>
  <c r="D119" i="15"/>
  <c r="M113" i="15"/>
  <c r="L113" i="15"/>
  <c r="K113" i="15"/>
  <c r="J113" i="15"/>
  <c r="I113" i="15"/>
  <c r="L114" i="15"/>
  <c r="J114" i="15"/>
  <c r="I114" i="15"/>
  <c r="M114" i="15"/>
  <c r="K114" i="15"/>
  <c r="M137" i="15"/>
  <c r="K137" i="15"/>
  <c r="J137" i="15"/>
  <c r="L137" i="15"/>
  <c r="I137" i="15"/>
  <c r="L159" i="15"/>
  <c r="K159" i="15"/>
  <c r="M159" i="15"/>
  <c r="J159" i="15"/>
  <c r="I159" i="15"/>
  <c r="G9" i="16"/>
  <c r="E21" i="16"/>
  <c r="L14" i="16"/>
  <c r="K14" i="16"/>
  <c r="M14" i="16"/>
  <c r="J14" i="16"/>
  <c r="I14" i="16"/>
  <c r="Z17" i="16"/>
  <c r="X17" i="16"/>
  <c r="E35" i="16"/>
  <c r="M28" i="16"/>
  <c r="L28" i="16"/>
  <c r="K28" i="16"/>
  <c r="J28" i="16"/>
  <c r="I28" i="16"/>
  <c r="L29" i="16"/>
  <c r="J29" i="16"/>
  <c r="I29" i="16"/>
  <c r="M29" i="16"/>
  <c r="K29" i="16"/>
  <c r="D49" i="16"/>
  <c r="M52" i="16"/>
  <c r="H51" i="16"/>
  <c r="K52" i="16"/>
  <c r="J52" i="16"/>
  <c r="L52" i="16"/>
  <c r="I52" i="16"/>
  <c r="G65" i="16"/>
  <c r="L74" i="16"/>
  <c r="K74" i="16"/>
  <c r="M74" i="16"/>
  <c r="J74" i="16"/>
  <c r="I74" i="16"/>
  <c r="C79" i="16"/>
  <c r="I82" i="16"/>
  <c r="M82" i="16"/>
  <c r="L82" i="16"/>
  <c r="K82" i="16"/>
  <c r="J82" i="16"/>
  <c r="M97" i="16"/>
  <c r="L97" i="16"/>
  <c r="K97" i="16"/>
  <c r="H105" i="16"/>
  <c r="J97" i="16"/>
  <c r="I97" i="16"/>
  <c r="L98" i="16"/>
  <c r="J98" i="16"/>
  <c r="I98" i="16"/>
  <c r="M98" i="16"/>
  <c r="K98" i="16"/>
  <c r="D119" i="16"/>
  <c r="L124" i="16"/>
  <c r="K124" i="16"/>
  <c r="J124" i="16"/>
  <c r="I124" i="16"/>
  <c r="M124" i="16"/>
  <c r="E147" i="16"/>
  <c r="D9" i="17"/>
  <c r="L20" i="17"/>
  <c r="K20" i="17"/>
  <c r="J20" i="17"/>
  <c r="I20" i="17"/>
  <c r="L53" i="17"/>
  <c r="J53" i="17"/>
  <c r="D65" i="17"/>
  <c r="L87" i="17"/>
  <c r="J87" i="17"/>
  <c r="F93" i="17"/>
  <c r="M122" i="17"/>
  <c r="H121" i="17"/>
  <c r="L122" i="17"/>
  <c r="J122" i="17"/>
  <c r="L8" i="18"/>
  <c r="J19" i="18"/>
  <c r="I19" i="18"/>
  <c r="P22" i="18"/>
  <c r="X34" i="18"/>
  <c r="D36" i="18"/>
  <c r="E50" i="18"/>
  <c r="S53" i="18"/>
  <c r="R53" i="18"/>
  <c r="Y104" i="18"/>
  <c r="AA96" i="18"/>
  <c r="Z96" i="18"/>
  <c r="K16" i="14"/>
  <c r="J16" i="14"/>
  <c r="I16" i="14"/>
  <c r="K25" i="14"/>
  <c r="J25" i="14"/>
  <c r="I25" i="14"/>
  <c r="D37" i="14"/>
  <c r="K33" i="14"/>
  <c r="J33" i="14"/>
  <c r="I33" i="14"/>
  <c r="K42" i="14"/>
  <c r="J42" i="14"/>
  <c r="I42" i="14"/>
  <c r="G51" i="14"/>
  <c r="K50" i="14"/>
  <c r="J50" i="14"/>
  <c r="I50" i="14"/>
  <c r="K59" i="14"/>
  <c r="J59" i="14"/>
  <c r="I59" i="14"/>
  <c r="K68" i="14"/>
  <c r="J68" i="14"/>
  <c r="I68" i="14"/>
  <c r="E79" i="14"/>
  <c r="K76" i="14"/>
  <c r="J76" i="14"/>
  <c r="I76" i="14"/>
  <c r="K85" i="14"/>
  <c r="J85" i="14"/>
  <c r="I85" i="14"/>
  <c r="H93" i="14"/>
  <c r="C107" i="14"/>
  <c r="K102" i="14"/>
  <c r="J102" i="14"/>
  <c r="I102" i="14"/>
  <c r="K111" i="14"/>
  <c r="J111" i="14"/>
  <c r="I111" i="14"/>
  <c r="F121" i="14"/>
  <c r="K119" i="14"/>
  <c r="J119" i="14"/>
  <c r="I119" i="14"/>
  <c r="K128" i="14"/>
  <c r="J128" i="14"/>
  <c r="I128" i="14"/>
  <c r="K137" i="14"/>
  <c r="J137" i="14"/>
  <c r="I137" i="14"/>
  <c r="D149" i="14"/>
  <c r="K145" i="14"/>
  <c r="J145" i="14"/>
  <c r="I145" i="14"/>
  <c r="K154" i="14"/>
  <c r="J154" i="14"/>
  <c r="I154" i="14"/>
  <c r="G163" i="14"/>
  <c r="K162" i="14"/>
  <c r="J162" i="14"/>
  <c r="I162" i="14"/>
  <c r="E21" i="15"/>
  <c r="J37" i="15"/>
  <c r="I37" i="15"/>
  <c r="M37" i="15"/>
  <c r="L37" i="15"/>
  <c r="K37" i="15"/>
  <c r="L39" i="15"/>
  <c r="K39" i="15"/>
  <c r="M39" i="15"/>
  <c r="J39" i="15"/>
  <c r="I39" i="15"/>
  <c r="M41" i="15"/>
  <c r="K41" i="15"/>
  <c r="H49" i="15"/>
  <c r="J41" i="15"/>
  <c r="I41" i="15"/>
  <c r="L41" i="15"/>
  <c r="C63" i="15"/>
  <c r="C77" i="15"/>
  <c r="I72" i="15"/>
  <c r="L72" i="15"/>
  <c r="K72" i="15"/>
  <c r="J72" i="15"/>
  <c r="M72" i="15"/>
  <c r="M87" i="15"/>
  <c r="L87" i="15"/>
  <c r="K87" i="15"/>
  <c r="J87" i="15"/>
  <c r="I87" i="15"/>
  <c r="L88" i="15"/>
  <c r="J88" i="15"/>
  <c r="I88" i="15"/>
  <c r="M88" i="15"/>
  <c r="K88" i="15"/>
  <c r="M111" i="15"/>
  <c r="K111" i="15"/>
  <c r="J111" i="15"/>
  <c r="L111" i="15"/>
  <c r="I111" i="15"/>
  <c r="H119" i="15"/>
  <c r="G133" i="15"/>
  <c r="C147" i="15"/>
  <c r="I141" i="15"/>
  <c r="L141" i="15"/>
  <c r="K141" i="15"/>
  <c r="J141" i="15"/>
  <c r="M141" i="15"/>
  <c r="M156" i="15"/>
  <c r="L156" i="15"/>
  <c r="K156" i="15"/>
  <c r="J156" i="15"/>
  <c r="I156" i="15"/>
  <c r="L157" i="15"/>
  <c r="J157" i="15"/>
  <c r="I157" i="15"/>
  <c r="M157" i="15"/>
  <c r="K157" i="15"/>
  <c r="Y12" i="16"/>
  <c r="W12" i="16"/>
  <c r="L13" i="16"/>
  <c r="J13" i="16"/>
  <c r="I13" i="16"/>
  <c r="M13" i="16"/>
  <c r="K13" i="16"/>
  <c r="H21" i="16"/>
  <c r="E23" i="16"/>
  <c r="M26" i="16"/>
  <c r="K26" i="16"/>
  <c r="J26" i="16"/>
  <c r="L26" i="16"/>
  <c r="I26" i="16"/>
  <c r="C37" i="16"/>
  <c r="G49" i="16"/>
  <c r="L48" i="16"/>
  <c r="K48" i="16"/>
  <c r="M48" i="16"/>
  <c r="J48" i="16"/>
  <c r="I48" i="16"/>
  <c r="F63" i="16"/>
  <c r="I56" i="16"/>
  <c r="L56" i="16"/>
  <c r="K56" i="16"/>
  <c r="J56" i="16"/>
  <c r="M56" i="16"/>
  <c r="D77" i="16"/>
  <c r="M71" i="16"/>
  <c r="L71" i="16"/>
  <c r="K71" i="16"/>
  <c r="J71" i="16"/>
  <c r="I71" i="16"/>
  <c r="L72" i="16"/>
  <c r="J72" i="16"/>
  <c r="I72" i="16"/>
  <c r="M72" i="16"/>
  <c r="K72" i="16"/>
  <c r="G93" i="16"/>
  <c r="M95" i="16"/>
  <c r="K95" i="16"/>
  <c r="J95" i="16"/>
  <c r="L95" i="16"/>
  <c r="I95" i="16"/>
  <c r="D107" i="16"/>
  <c r="L117" i="16"/>
  <c r="K117" i="16"/>
  <c r="M117" i="16"/>
  <c r="J117" i="16"/>
  <c r="I117" i="16"/>
  <c r="E121" i="16"/>
  <c r="D133" i="16"/>
  <c r="M129" i="16"/>
  <c r="L129" i="16"/>
  <c r="K129" i="16"/>
  <c r="J129" i="16"/>
  <c r="I129" i="16"/>
  <c r="D135" i="16"/>
  <c r="L150" i="16"/>
  <c r="K150" i="16"/>
  <c r="J150" i="16"/>
  <c r="I150" i="16"/>
  <c r="H149" i="16"/>
  <c r="M150" i="16"/>
  <c r="L47" i="17"/>
  <c r="K47" i="17"/>
  <c r="J47" i="17"/>
  <c r="I47" i="17"/>
  <c r="K82" i="17"/>
  <c r="I82" i="17"/>
  <c r="K116" i="17"/>
  <c r="I116" i="17"/>
  <c r="Y8" i="18"/>
  <c r="AA9" i="18"/>
  <c r="Z9" i="18"/>
  <c r="T39" i="18"/>
  <c r="S39" i="18"/>
  <c r="R39" i="18"/>
  <c r="Y50" i="18"/>
  <c r="Z51" i="18"/>
  <c r="AA51" i="18"/>
  <c r="M62" i="18"/>
  <c r="R68" i="18"/>
  <c r="S68" i="18"/>
  <c r="Q76" i="18"/>
  <c r="M78" i="18"/>
  <c r="N92" i="18"/>
  <c r="J17" i="14"/>
  <c r="I17" i="14"/>
  <c r="K17" i="14"/>
  <c r="J26" i="14"/>
  <c r="I26" i="14"/>
  <c r="K26" i="14"/>
  <c r="E37" i="14"/>
  <c r="J34" i="14"/>
  <c r="I34" i="14"/>
  <c r="K34" i="14"/>
  <c r="J43" i="14"/>
  <c r="I43" i="14"/>
  <c r="H51" i="14"/>
  <c r="K43" i="14"/>
  <c r="C65" i="14"/>
  <c r="J60" i="14"/>
  <c r="I60" i="14"/>
  <c r="K60" i="14"/>
  <c r="J69" i="14"/>
  <c r="I69" i="14"/>
  <c r="K69" i="14"/>
  <c r="F79" i="14"/>
  <c r="J77" i="14"/>
  <c r="I77" i="14"/>
  <c r="K77" i="14"/>
  <c r="J86" i="14"/>
  <c r="I86" i="14"/>
  <c r="K86" i="14"/>
  <c r="J95" i="14"/>
  <c r="I95" i="14"/>
  <c r="K95" i="14"/>
  <c r="D107" i="14"/>
  <c r="J103" i="14"/>
  <c r="I103" i="14"/>
  <c r="K103" i="14"/>
  <c r="J112" i="14"/>
  <c r="I112" i="14"/>
  <c r="K112" i="14"/>
  <c r="G121" i="14"/>
  <c r="J120" i="14"/>
  <c r="I120" i="14"/>
  <c r="K120" i="14"/>
  <c r="J129" i="14"/>
  <c r="I129" i="14"/>
  <c r="K129" i="14"/>
  <c r="J138" i="14"/>
  <c r="I138" i="14"/>
  <c r="K138" i="14"/>
  <c r="E149" i="14"/>
  <c r="J146" i="14"/>
  <c r="I146" i="14"/>
  <c r="K146" i="14"/>
  <c r="J155" i="14"/>
  <c r="I155" i="14"/>
  <c r="H163" i="14"/>
  <c r="K155" i="14"/>
  <c r="J10" i="15"/>
  <c r="I10" i="15"/>
  <c r="L10" i="15"/>
  <c r="M10" i="15"/>
  <c r="K10" i="15"/>
  <c r="F21" i="15"/>
  <c r="J14" i="15"/>
  <c r="I14" i="15"/>
  <c r="L14" i="15"/>
  <c r="M14" i="15"/>
  <c r="K14" i="15"/>
  <c r="J18" i="15"/>
  <c r="I18" i="15"/>
  <c r="L18" i="15"/>
  <c r="K18" i="15"/>
  <c r="M18" i="15"/>
  <c r="K42" i="15"/>
  <c r="J42" i="15"/>
  <c r="L42" i="15"/>
  <c r="I42" i="15"/>
  <c r="M42" i="15"/>
  <c r="M44" i="15"/>
  <c r="L44" i="15"/>
  <c r="J44" i="15"/>
  <c r="I44" i="15"/>
  <c r="K44" i="15"/>
  <c r="J46" i="15"/>
  <c r="I46" i="15"/>
  <c r="L46" i="15"/>
  <c r="M46" i="15"/>
  <c r="K46" i="15"/>
  <c r="D63" i="15"/>
  <c r="D77" i="15"/>
  <c r="M79" i="15"/>
  <c r="L79" i="15"/>
  <c r="J79" i="15"/>
  <c r="I79" i="15"/>
  <c r="K79" i="15"/>
  <c r="L80" i="15"/>
  <c r="J80" i="15"/>
  <c r="I80" i="15"/>
  <c r="M80" i="15"/>
  <c r="K80" i="15"/>
  <c r="M102" i="15"/>
  <c r="K102" i="15"/>
  <c r="J102" i="15"/>
  <c r="L102" i="15"/>
  <c r="I102" i="15"/>
  <c r="L125" i="15"/>
  <c r="K125" i="15"/>
  <c r="J125" i="15"/>
  <c r="I125" i="15"/>
  <c r="H133" i="15"/>
  <c r="M125" i="15"/>
  <c r="I132" i="15"/>
  <c r="K132" i="15"/>
  <c r="J132" i="15"/>
  <c r="M132" i="15"/>
  <c r="L132" i="15"/>
  <c r="F147" i="15"/>
  <c r="L149" i="15"/>
  <c r="J149" i="15"/>
  <c r="I149" i="15"/>
  <c r="M149" i="15"/>
  <c r="K149" i="15"/>
  <c r="C161" i="15"/>
  <c r="Y19" i="16"/>
  <c r="X19" i="16"/>
  <c r="Z19" i="16"/>
  <c r="W19" i="16"/>
  <c r="F23" i="16"/>
  <c r="E37" i="16"/>
  <c r="L40" i="16"/>
  <c r="K40" i="16"/>
  <c r="J40" i="16"/>
  <c r="I40" i="16"/>
  <c r="M40" i="16"/>
  <c r="I47" i="16"/>
  <c r="K47" i="16"/>
  <c r="J47" i="16"/>
  <c r="M47" i="16"/>
  <c r="L47" i="16"/>
  <c r="G63" i="16"/>
  <c r="M62" i="16"/>
  <c r="L62" i="16"/>
  <c r="J62" i="16"/>
  <c r="I62" i="16"/>
  <c r="K62" i="16"/>
  <c r="F77" i="16"/>
  <c r="M86" i="16"/>
  <c r="K86" i="16"/>
  <c r="J86" i="16"/>
  <c r="L86" i="16"/>
  <c r="I86" i="16"/>
  <c r="E107" i="16"/>
  <c r="L109" i="16"/>
  <c r="K109" i="16"/>
  <c r="J109" i="16"/>
  <c r="I109" i="16"/>
  <c r="M109" i="16"/>
  <c r="I116" i="16"/>
  <c r="K116" i="16"/>
  <c r="J116" i="16"/>
  <c r="M116" i="16"/>
  <c r="L116" i="16"/>
  <c r="F121" i="16"/>
  <c r="E133" i="16"/>
  <c r="M131" i="16"/>
  <c r="L131" i="16"/>
  <c r="I131" i="16"/>
  <c r="K131" i="16"/>
  <c r="J131" i="16"/>
  <c r="F135" i="16"/>
  <c r="L158" i="16"/>
  <c r="K158" i="16"/>
  <c r="J158" i="16"/>
  <c r="I158" i="16"/>
  <c r="M158" i="16"/>
  <c r="L12" i="17"/>
  <c r="K12" i="17"/>
  <c r="J12" i="17"/>
  <c r="I12" i="17"/>
  <c r="C51" i="17"/>
  <c r="M70" i="17"/>
  <c r="L70" i="17"/>
  <c r="J70" i="17"/>
  <c r="E79" i="17"/>
  <c r="L104" i="17"/>
  <c r="J104" i="17"/>
  <c r="G107" i="17"/>
  <c r="L139" i="17"/>
  <c r="J139" i="17"/>
  <c r="K10" i="18"/>
  <c r="J10" i="18"/>
  <c r="I10" i="18"/>
  <c r="R72" i="18"/>
  <c r="T72" i="18"/>
  <c r="S72" i="18"/>
  <c r="C23" i="14"/>
  <c r="I18" i="14"/>
  <c r="K18" i="14"/>
  <c r="J18" i="14"/>
  <c r="I27" i="14"/>
  <c r="K27" i="14"/>
  <c r="J27" i="14"/>
  <c r="F37" i="14"/>
  <c r="I35" i="14"/>
  <c r="K35" i="14"/>
  <c r="J35" i="14"/>
  <c r="I44" i="14"/>
  <c r="K44" i="14"/>
  <c r="J44" i="14"/>
  <c r="I53" i="14"/>
  <c r="K53" i="14"/>
  <c r="J53" i="14"/>
  <c r="D65" i="14"/>
  <c r="I61" i="14"/>
  <c r="K61" i="14"/>
  <c r="J61" i="14"/>
  <c r="I70" i="14"/>
  <c r="K70" i="14"/>
  <c r="J70" i="14"/>
  <c r="G79" i="14"/>
  <c r="I78" i="14"/>
  <c r="K78" i="14"/>
  <c r="J78" i="14"/>
  <c r="I87" i="14"/>
  <c r="K87" i="14"/>
  <c r="J87" i="14"/>
  <c r="I96" i="14"/>
  <c r="K96" i="14"/>
  <c r="J96" i="14"/>
  <c r="E107" i="14"/>
  <c r="I104" i="14"/>
  <c r="K104" i="14"/>
  <c r="J104" i="14"/>
  <c r="I113" i="14"/>
  <c r="H121" i="14"/>
  <c r="K113" i="14"/>
  <c r="J113" i="14"/>
  <c r="C135" i="14"/>
  <c r="I130" i="14"/>
  <c r="K130" i="14"/>
  <c r="J130" i="14"/>
  <c r="I139" i="14"/>
  <c r="K139" i="14"/>
  <c r="J139" i="14"/>
  <c r="F149" i="14"/>
  <c r="I147" i="14"/>
  <c r="K147" i="14"/>
  <c r="J147" i="14"/>
  <c r="I156" i="14"/>
  <c r="K156" i="14"/>
  <c r="J156" i="14"/>
  <c r="G21" i="15"/>
  <c r="C35" i="15"/>
  <c r="J45" i="15"/>
  <c r="I45" i="15"/>
  <c r="K45" i="15"/>
  <c r="M45" i="15"/>
  <c r="L45" i="15"/>
  <c r="L47" i="15"/>
  <c r="K47" i="15"/>
  <c r="I47" i="15"/>
  <c r="M47" i="15"/>
  <c r="J47" i="15"/>
  <c r="E63" i="15"/>
  <c r="E77" i="15"/>
  <c r="M70" i="15"/>
  <c r="L70" i="15"/>
  <c r="I70" i="15"/>
  <c r="K70" i="15"/>
  <c r="J70" i="15"/>
  <c r="L71" i="15"/>
  <c r="J71" i="15"/>
  <c r="I71" i="15"/>
  <c r="K71" i="15"/>
  <c r="M71" i="15"/>
  <c r="D91" i="15"/>
  <c r="M94" i="15"/>
  <c r="K94" i="15"/>
  <c r="J94" i="15"/>
  <c r="I94" i="15"/>
  <c r="L94" i="15"/>
  <c r="L116" i="15"/>
  <c r="K116" i="15"/>
  <c r="I116" i="15"/>
  <c r="M116" i="15"/>
  <c r="J116" i="15"/>
  <c r="I124" i="15"/>
  <c r="J124" i="15"/>
  <c r="L124" i="15"/>
  <c r="M124" i="15"/>
  <c r="K124" i="15"/>
  <c r="M139" i="15"/>
  <c r="L139" i="15"/>
  <c r="I139" i="15"/>
  <c r="H147" i="15"/>
  <c r="K139" i="15"/>
  <c r="J139" i="15"/>
  <c r="L140" i="15"/>
  <c r="J140" i="15"/>
  <c r="I140" i="15"/>
  <c r="K140" i="15"/>
  <c r="M140" i="15"/>
  <c r="D161" i="15"/>
  <c r="R9" i="16"/>
  <c r="Y15" i="16"/>
  <c r="X15" i="16"/>
  <c r="W15" i="16"/>
  <c r="Z15" i="16"/>
  <c r="G23" i="16"/>
  <c r="L31" i="16"/>
  <c r="K31" i="16"/>
  <c r="I31" i="16"/>
  <c r="M31" i="16"/>
  <c r="J31" i="16"/>
  <c r="F37" i="16"/>
  <c r="I39" i="16"/>
  <c r="J39" i="16"/>
  <c r="L39" i="16"/>
  <c r="M39" i="16"/>
  <c r="K39" i="16"/>
  <c r="D51" i="16"/>
  <c r="M54" i="16"/>
  <c r="L54" i="16"/>
  <c r="I54" i="16"/>
  <c r="K54" i="16"/>
  <c r="J54" i="16"/>
  <c r="L55" i="16"/>
  <c r="J55" i="16"/>
  <c r="I55" i="16"/>
  <c r="K55" i="16"/>
  <c r="H63" i="16"/>
  <c r="M55" i="16"/>
  <c r="G77" i="16"/>
  <c r="E91" i="16"/>
  <c r="L100" i="16"/>
  <c r="K100" i="16"/>
  <c r="I100" i="16"/>
  <c r="M100" i="16"/>
  <c r="J100" i="16"/>
  <c r="I108" i="16"/>
  <c r="J108" i="16"/>
  <c r="L108" i="16"/>
  <c r="H107" i="16"/>
  <c r="M108" i="16"/>
  <c r="K108" i="16"/>
  <c r="G135" i="16"/>
  <c r="M138" i="16"/>
  <c r="L138" i="16"/>
  <c r="K138" i="16"/>
  <c r="J138" i="16"/>
  <c r="I138" i="16"/>
  <c r="M140" i="16"/>
  <c r="L140" i="16"/>
  <c r="I140" i="16"/>
  <c r="J140" i="16"/>
  <c r="K140" i="16"/>
  <c r="D161" i="16"/>
  <c r="L39" i="17"/>
  <c r="K39" i="17"/>
  <c r="J39" i="17"/>
  <c r="I39" i="17"/>
  <c r="K73" i="17"/>
  <c r="I73" i="17"/>
  <c r="K108" i="17"/>
  <c r="I108" i="17"/>
  <c r="M108" i="17"/>
  <c r="K142" i="17"/>
  <c r="I142" i="17"/>
  <c r="I157" i="17"/>
  <c r="K157" i="17"/>
  <c r="S13" i="18"/>
  <c r="R13" i="18"/>
  <c r="AA16" i="18"/>
  <c r="Z16" i="18"/>
  <c r="C34" i="18"/>
  <c r="E48" i="18"/>
  <c r="R46" i="18"/>
  <c r="S46" i="18"/>
  <c r="T94" i="18"/>
  <c r="R94" i="18"/>
  <c r="S94" i="18"/>
  <c r="J11" i="14"/>
  <c r="K11" i="14"/>
  <c r="I11" i="14"/>
  <c r="D23" i="14"/>
  <c r="J19" i="14"/>
  <c r="K19" i="14"/>
  <c r="I19" i="14"/>
  <c r="J28" i="14"/>
  <c r="K28" i="14"/>
  <c r="I28" i="14"/>
  <c r="G37" i="14"/>
  <c r="J36" i="14"/>
  <c r="K36" i="14"/>
  <c r="I36" i="14"/>
  <c r="J45" i="14"/>
  <c r="K45" i="14"/>
  <c r="I45" i="14"/>
  <c r="J54" i="14"/>
  <c r="K54" i="14"/>
  <c r="I54" i="14"/>
  <c r="E65" i="14"/>
  <c r="J62" i="14"/>
  <c r="I62" i="14"/>
  <c r="K62" i="14"/>
  <c r="H79" i="14"/>
  <c r="J71" i="14"/>
  <c r="K71" i="14"/>
  <c r="I71" i="14"/>
  <c r="C93" i="14"/>
  <c r="J88" i="14"/>
  <c r="K88" i="14"/>
  <c r="I88" i="14"/>
  <c r="J97" i="14"/>
  <c r="K97" i="14"/>
  <c r="I97" i="14"/>
  <c r="F107" i="14"/>
  <c r="J105" i="14"/>
  <c r="K105" i="14"/>
  <c r="I105" i="14"/>
  <c r="J114" i="14"/>
  <c r="K114" i="14"/>
  <c r="I114" i="14"/>
  <c r="J123" i="14"/>
  <c r="K123" i="14"/>
  <c r="I123" i="14"/>
  <c r="D135" i="14"/>
  <c r="J131" i="14"/>
  <c r="I131" i="14"/>
  <c r="K131" i="14"/>
  <c r="J140" i="14"/>
  <c r="K140" i="14"/>
  <c r="I140" i="14"/>
  <c r="G149" i="14"/>
  <c r="J148" i="14"/>
  <c r="I148" i="14"/>
  <c r="K148" i="14"/>
  <c r="J157" i="14"/>
  <c r="I157" i="14"/>
  <c r="K157" i="14"/>
  <c r="M9" i="15"/>
  <c r="J9" i="15"/>
  <c r="L9" i="15"/>
  <c r="K9" i="15"/>
  <c r="I9" i="15"/>
  <c r="H21" i="15"/>
  <c r="M13" i="15"/>
  <c r="J13" i="15"/>
  <c r="L13" i="15"/>
  <c r="K13" i="15"/>
  <c r="I13" i="15"/>
  <c r="M17" i="15"/>
  <c r="J17" i="15"/>
  <c r="K17" i="15"/>
  <c r="I17" i="15"/>
  <c r="L17" i="15"/>
  <c r="F35" i="15"/>
  <c r="K51" i="15"/>
  <c r="J51" i="15"/>
  <c r="L51" i="15"/>
  <c r="M51" i="15"/>
  <c r="I51" i="15"/>
  <c r="M53" i="15"/>
  <c r="L53" i="15"/>
  <c r="J53" i="15"/>
  <c r="K53" i="15"/>
  <c r="I53" i="15"/>
  <c r="M55" i="15"/>
  <c r="H63" i="15"/>
  <c r="J55" i="15"/>
  <c r="L55" i="15"/>
  <c r="K55" i="15"/>
  <c r="I55" i="15"/>
  <c r="F77" i="15"/>
  <c r="E91" i="15"/>
  <c r="M85" i="15"/>
  <c r="K85" i="15"/>
  <c r="J85" i="15"/>
  <c r="L85" i="15"/>
  <c r="I85" i="15"/>
  <c r="C105" i="15"/>
  <c r="L108" i="15"/>
  <c r="K108" i="15"/>
  <c r="J108" i="15"/>
  <c r="M108" i="15"/>
  <c r="I108" i="15"/>
  <c r="I115" i="15"/>
  <c r="K115" i="15"/>
  <c r="L115" i="15"/>
  <c r="J115" i="15"/>
  <c r="M115" i="15"/>
  <c r="M130" i="15"/>
  <c r="L130" i="15"/>
  <c r="J130" i="15"/>
  <c r="K130" i="15"/>
  <c r="I130" i="15"/>
  <c r="L131" i="15"/>
  <c r="J131" i="15"/>
  <c r="I131" i="15"/>
  <c r="M131" i="15"/>
  <c r="K131" i="15"/>
  <c r="G161" i="15"/>
  <c r="M154" i="15"/>
  <c r="K154" i="15"/>
  <c r="J154" i="15"/>
  <c r="L154" i="15"/>
  <c r="I154" i="15"/>
  <c r="S9" i="16"/>
  <c r="Y11" i="16"/>
  <c r="X11" i="16"/>
  <c r="Z11" i="16"/>
  <c r="W11" i="16"/>
  <c r="C35" i="16"/>
  <c r="I30" i="16"/>
  <c r="K30" i="16"/>
  <c r="L30" i="16"/>
  <c r="J30" i="16"/>
  <c r="M30" i="16"/>
  <c r="G37" i="16"/>
  <c r="M45" i="16"/>
  <c r="L45" i="16"/>
  <c r="J45" i="16"/>
  <c r="K45" i="16"/>
  <c r="I45" i="16"/>
  <c r="L46" i="16"/>
  <c r="J46" i="16"/>
  <c r="I46" i="16"/>
  <c r="M46" i="16"/>
  <c r="K46" i="16"/>
  <c r="F51" i="16"/>
  <c r="M69" i="16"/>
  <c r="K69" i="16"/>
  <c r="J69" i="16"/>
  <c r="H77" i="16"/>
  <c r="L69" i="16"/>
  <c r="I69" i="16"/>
  <c r="G91" i="16"/>
  <c r="C105" i="16"/>
  <c r="I99" i="16"/>
  <c r="K99" i="16"/>
  <c r="M99" i="16"/>
  <c r="L99" i="16"/>
  <c r="J99" i="16"/>
  <c r="M114" i="16"/>
  <c r="L114" i="16"/>
  <c r="J114" i="16"/>
  <c r="I114" i="16"/>
  <c r="K114" i="16"/>
  <c r="L115" i="16"/>
  <c r="J115" i="16"/>
  <c r="I115" i="16"/>
  <c r="M115" i="16"/>
  <c r="K115" i="16"/>
  <c r="M146" i="16"/>
  <c r="L146" i="16"/>
  <c r="K146" i="16"/>
  <c r="J146" i="16"/>
  <c r="I146" i="16"/>
  <c r="F161" i="16"/>
  <c r="L27" i="17"/>
  <c r="K27" i="17"/>
  <c r="J27" i="17"/>
  <c r="H35" i="17"/>
  <c r="I27" i="17"/>
  <c r="L61" i="17"/>
  <c r="J61" i="17"/>
  <c r="L96" i="17"/>
  <c r="J96" i="17"/>
  <c r="L130" i="17"/>
  <c r="J130" i="17"/>
  <c r="J154" i="17"/>
  <c r="L154" i="17"/>
  <c r="L158" i="17"/>
  <c r="J158" i="17"/>
  <c r="J17" i="18"/>
  <c r="I17" i="18"/>
  <c r="F22" i="18"/>
  <c r="L34" i="18"/>
  <c r="S31" i="18"/>
  <c r="R31" i="18"/>
  <c r="S38" i="18"/>
  <c r="R38" i="18"/>
  <c r="O48" i="18"/>
  <c r="S44" i="18"/>
  <c r="R44" i="18"/>
  <c r="S95" i="18"/>
  <c r="R95" i="18"/>
  <c r="K117" i="18"/>
  <c r="J117" i="18"/>
  <c r="I117" i="18"/>
  <c r="L13" i="17"/>
  <c r="I13" i="17"/>
  <c r="H21" i="17"/>
  <c r="K13" i="17"/>
  <c r="J13" i="17"/>
  <c r="L17" i="17"/>
  <c r="I17" i="17"/>
  <c r="J17" i="17"/>
  <c r="K17" i="17"/>
  <c r="G23" i="17"/>
  <c r="F35" i="17"/>
  <c r="M29" i="17"/>
  <c r="L29" i="17"/>
  <c r="I29" i="17"/>
  <c r="K29" i="17"/>
  <c r="J29" i="17"/>
  <c r="H37" i="17"/>
  <c r="L38" i="17"/>
  <c r="I38" i="17"/>
  <c r="K38" i="17"/>
  <c r="J38" i="17"/>
  <c r="G49" i="17"/>
  <c r="M46" i="17"/>
  <c r="L46" i="17"/>
  <c r="I46" i="17"/>
  <c r="J46" i="17"/>
  <c r="K46" i="17"/>
  <c r="M141" i="17"/>
  <c r="L141" i="17"/>
  <c r="J141" i="17"/>
  <c r="L150" i="17"/>
  <c r="J150" i="17"/>
  <c r="F20" i="18"/>
  <c r="K14" i="18"/>
  <c r="I14" i="18"/>
  <c r="J14" i="18"/>
  <c r="N22" i="18"/>
  <c r="X22" i="18"/>
  <c r="J24" i="18"/>
  <c r="I24" i="18"/>
  <c r="M36" i="18"/>
  <c r="Z39" i="18"/>
  <c r="AA39" i="18"/>
  <c r="M48" i="18"/>
  <c r="X48" i="18"/>
  <c r="Z42" i="18"/>
  <c r="AA42" i="18"/>
  <c r="Z43" i="18"/>
  <c r="AA43" i="18"/>
  <c r="T47" i="18"/>
  <c r="R47" i="18"/>
  <c r="S47" i="18"/>
  <c r="C50" i="18"/>
  <c r="Z52" i="18"/>
  <c r="AA52" i="18"/>
  <c r="E62" i="18"/>
  <c r="T56" i="18"/>
  <c r="S56" i="18"/>
  <c r="R56" i="18"/>
  <c r="Z59" i="18"/>
  <c r="AA59" i="18"/>
  <c r="W64" i="18"/>
  <c r="AA69" i="18"/>
  <c r="Z69" i="18"/>
  <c r="E78" i="18"/>
  <c r="X78" i="18"/>
  <c r="R81" i="18"/>
  <c r="S81" i="18"/>
  <c r="J87" i="18"/>
  <c r="I87" i="18"/>
  <c r="F92" i="18"/>
  <c r="P104" i="18"/>
  <c r="K109" i="18"/>
  <c r="I109" i="18"/>
  <c r="J109" i="18"/>
  <c r="E135" i="16"/>
  <c r="D147" i="16"/>
  <c r="M143" i="16"/>
  <c r="L143" i="16"/>
  <c r="K143" i="16"/>
  <c r="J143" i="16"/>
  <c r="I143" i="16"/>
  <c r="F149" i="16"/>
  <c r="M152" i="16"/>
  <c r="L152" i="16"/>
  <c r="K152" i="16"/>
  <c r="J152" i="16"/>
  <c r="I152" i="16"/>
  <c r="E161" i="16"/>
  <c r="M160" i="16"/>
  <c r="L160" i="16"/>
  <c r="K160" i="16"/>
  <c r="J160" i="16"/>
  <c r="I160" i="16"/>
  <c r="C9" i="17"/>
  <c r="H23" i="17"/>
  <c r="L24" i="17"/>
  <c r="K24" i="17"/>
  <c r="I24" i="17"/>
  <c r="J24" i="17"/>
  <c r="G35" i="17"/>
  <c r="L32" i="17"/>
  <c r="K32" i="17"/>
  <c r="J32" i="17"/>
  <c r="I32" i="17"/>
  <c r="L41" i="17"/>
  <c r="K41" i="17"/>
  <c r="H49" i="17"/>
  <c r="J41" i="17"/>
  <c r="I41" i="17"/>
  <c r="W8" i="18"/>
  <c r="S10" i="18"/>
  <c r="R10" i="18"/>
  <c r="Z13" i="18"/>
  <c r="AA13" i="18"/>
  <c r="T17" i="18"/>
  <c r="R17" i="18"/>
  <c r="S17" i="18"/>
  <c r="E22" i="18"/>
  <c r="O22" i="18"/>
  <c r="AA23" i="18"/>
  <c r="Y22" i="18"/>
  <c r="Z23" i="18"/>
  <c r="S25" i="18"/>
  <c r="R25" i="18"/>
  <c r="W34" i="18"/>
  <c r="S27" i="18"/>
  <c r="R27" i="18"/>
  <c r="T30" i="18"/>
  <c r="S30" i="18"/>
  <c r="R30" i="18"/>
  <c r="R33" i="18"/>
  <c r="S33" i="18"/>
  <c r="C36" i="18"/>
  <c r="N36" i="18"/>
  <c r="N48" i="18"/>
  <c r="AA40" i="18"/>
  <c r="Z40" i="18"/>
  <c r="Y48" i="18"/>
  <c r="D50" i="18"/>
  <c r="F62" i="18"/>
  <c r="Z55" i="18"/>
  <c r="AA55" i="18"/>
  <c r="AA65" i="18"/>
  <c r="Y64" i="18"/>
  <c r="Z65" i="18"/>
  <c r="G78" i="18"/>
  <c r="O90" i="18"/>
  <c r="K83" i="18"/>
  <c r="J83" i="18"/>
  <c r="I83" i="18"/>
  <c r="S86" i="18"/>
  <c r="R86" i="18"/>
  <c r="Z89" i="18"/>
  <c r="AA89" i="18"/>
  <c r="V104" i="18"/>
  <c r="I98" i="18"/>
  <c r="J98" i="18"/>
  <c r="N148" i="18"/>
  <c r="M23" i="15"/>
  <c r="J23" i="15"/>
  <c r="L23" i="15"/>
  <c r="K23" i="15"/>
  <c r="I23" i="15"/>
  <c r="D35" i="15"/>
  <c r="I31" i="15"/>
  <c r="M31" i="15"/>
  <c r="L31" i="15"/>
  <c r="K31" i="15"/>
  <c r="J31" i="15"/>
  <c r="I40" i="15"/>
  <c r="L40" i="15"/>
  <c r="K40" i="15"/>
  <c r="J40" i="15"/>
  <c r="M40" i="15"/>
  <c r="E49" i="15"/>
  <c r="I48" i="15"/>
  <c r="J48" i="15"/>
  <c r="L48" i="15"/>
  <c r="M48" i="15"/>
  <c r="K48" i="15"/>
  <c r="F63" i="15"/>
  <c r="I57" i="15"/>
  <c r="M57" i="15"/>
  <c r="J57" i="15"/>
  <c r="K57" i="15"/>
  <c r="L57" i="15"/>
  <c r="I66" i="15"/>
  <c r="M66" i="15"/>
  <c r="L66" i="15"/>
  <c r="K66" i="15"/>
  <c r="J66" i="15"/>
  <c r="G77" i="15"/>
  <c r="K74" i="15"/>
  <c r="I74" i="15"/>
  <c r="M74" i="15"/>
  <c r="L74" i="15"/>
  <c r="J74" i="15"/>
  <c r="K83" i="15"/>
  <c r="I83" i="15"/>
  <c r="H91" i="15"/>
  <c r="M83" i="15"/>
  <c r="L83" i="15"/>
  <c r="J83" i="15"/>
  <c r="K100" i="15"/>
  <c r="I100" i="15"/>
  <c r="L100" i="15"/>
  <c r="M100" i="15"/>
  <c r="J100" i="15"/>
  <c r="K109" i="15"/>
  <c r="I109" i="15"/>
  <c r="J109" i="15"/>
  <c r="M109" i="15"/>
  <c r="L109" i="15"/>
  <c r="K117" i="15"/>
  <c r="I117" i="15"/>
  <c r="L117" i="15"/>
  <c r="J117" i="15"/>
  <c r="M117" i="15"/>
  <c r="C133" i="15"/>
  <c r="K126" i="15"/>
  <c r="I126" i="15"/>
  <c r="M126" i="15"/>
  <c r="L126" i="15"/>
  <c r="J126" i="15"/>
  <c r="K135" i="15"/>
  <c r="I135" i="15"/>
  <c r="M135" i="15"/>
  <c r="L135" i="15"/>
  <c r="J135" i="15"/>
  <c r="D147" i="15"/>
  <c r="K143" i="15"/>
  <c r="I143" i="15"/>
  <c r="M143" i="15"/>
  <c r="L143" i="15"/>
  <c r="J143" i="15"/>
  <c r="K152" i="15"/>
  <c r="I152" i="15"/>
  <c r="M152" i="15"/>
  <c r="L152" i="15"/>
  <c r="J152" i="15"/>
  <c r="E161" i="15"/>
  <c r="K160" i="15"/>
  <c r="I160" i="15"/>
  <c r="J160" i="15"/>
  <c r="M160" i="15"/>
  <c r="L160" i="15"/>
  <c r="C9" i="16"/>
  <c r="K24" i="16"/>
  <c r="I24" i="16"/>
  <c r="J24" i="16"/>
  <c r="H23" i="16"/>
  <c r="M24" i="16"/>
  <c r="L24" i="16"/>
  <c r="G35" i="16"/>
  <c r="K32" i="16"/>
  <c r="I32" i="16"/>
  <c r="L32" i="16"/>
  <c r="J32" i="16"/>
  <c r="M32" i="16"/>
  <c r="K41" i="16"/>
  <c r="I41" i="16"/>
  <c r="H49" i="16"/>
  <c r="M41" i="16"/>
  <c r="L41" i="16"/>
  <c r="J41" i="16"/>
  <c r="K58" i="16"/>
  <c r="I58" i="16"/>
  <c r="M58" i="16"/>
  <c r="L58" i="16"/>
  <c r="J58" i="16"/>
  <c r="C65" i="16"/>
  <c r="K67" i="16"/>
  <c r="I67" i="16"/>
  <c r="M67" i="16"/>
  <c r="L67" i="16"/>
  <c r="J67" i="16"/>
  <c r="K75" i="16"/>
  <c r="I75" i="16"/>
  <c r="J75" i="16"/>
  <c r="M75" i="16"/>
  <c r="L75" i="16"/>
  <c r="D79" i="16"/>
  <c r="C91" i="16"/>
  <c r="K84" i="16"/>
  <c r="I84" i="16"/>
  <c r="L84" i="16"/>
  <c r="J84" i="16"/>
  <c r="M84" i="16"/>
  <c r="E93" i="16"/>
  <c r="D105" i="16"/>
  <c r="K101" i="16"/>
  <c r="I101" i="16"/>
  <c r="L101" i="16"/>
  <c r="J101" i="16"/>
  <c r="M101" i="16"/>
  <c r="F107" i="16"/>
  <c r="K110" i="16"/>
  <c r="I110" i="16"/>
  <c r="M110" i="16"/>
  <c r="L110" i="16"/>
  <c r="J110" i="16"/>
  <c r="E119" i="16"/>
  <c r="K118" i="16"/>
  <c r="I118" i="16"/>
  <c r="M118" i="16"/>
  <c r="L118" i="16"/>
  <c r="J118" i="16"/>
  <c r="G121" i="16"/>
  <c r="F133" i="16"/>
  <c r="K127" i="16"/>
  <c r="J127" i="16"/>
  <c r="I127" i="16"/>
  <c r="M127" i="16"/>
  <c r="L127" i="16"/>
  <c r="K136" i="16"/>
  <c r="J136" i="16"/>
  <c r="I136" i="16"/>
  <c r="M136" i="16"/>
  <c r="H135" i="16"/>
  <c r="L136" i="16"/>
  <c r="G147" i="16"/>
  <c r="K144" i="16"/>
  <c r="J144" i="16"/>
  <c r="I144" i="16"/>
  <c r="M144" i="16"/>
  <c r="L144" i="16"/>
  <c r="K153" i="16"/>
  <c r="J153" i="16"/>
  <c r="I153" i="16"/>
  <c r="H161" i="16"/>
  <c r="M153" i="16"/>
  <c r="L153" i="16"/>
  <c r="F9" i="17"/>
  <c r="K11" i="17"/>
  <c r="J11" i="17"/>
  <c r="I11" i="17"/>
  <c r="L11" i="17"/>
  <c r="D21" i="17"/>
  <c r="K15" i="17"/>
  <c r="J15" i="17"/>
  <c r="I15" i="17"/>
  <c r="L15" i="17"/>
  <c r="K19" i="17"/>
  <c r="J19" i="17"/>
  <c r="I19" i="17"/>
  <c r="L19" i="17"/>
  <c r="C23" i="17"/>
  <c r="K25" i="17"/>
  <c r="J25" i="17"/>
  <c r="I25" i="17"/>
  <c r="M25" i="17"/>
  <c r="L25" i="17"/>
  <c r="K33" i="17"/>
  <c r="J33" i="17"/>
  <c r="I33" i="17"/>
  <c r="L33" i="17"/>
  <c r="D37" i="17"/>
  <c r="C49" i="17"/>
  <c r="K42" i="17"/>
  <c r="J42" i="17"/>
  <c r="I42" i="17"/>
  <c r="M42" i="17"/>
  <c r="L42" i="17"/>
  <c r="D8" i="18"/>
  <c r="P8" i="18"/>
  <c r="L20" i="18"/>
  <c r="V20" i="18"/>
  <c r="J13" i="18"/>
  <c r="I13" i="18"/>
  <c r="J15" i="18"/>
  <c r="I15" i="18"/>
  <c r="K23" i="18"/>
  <c r="J23" i="18"/>
  <c r="I23" i="18"/>
  <c r="H22" i="18"/>
  <c r="D34" i="18"/>
  <c r="P34" i="18"/>
  <c r="J31" i="18"/>
  <c r="I31" i="18"/>
  <c r="F36" i="18"/>
  <c r="F48" i="18"/>
  <c r="S40" i="18"/>
  <c r="R40" i="18"/>
  <c r="Q48" i="18"/>
  <c r="S43" i="18"/>
  <c r="R43" i="18"/>
  <c r="AA47" i="18"/>
  <c r="Z47" i="18"/>
  <c r="S52" i="18"/>
  <c r="R52" i="18"/>
  <c r="N62" i="18"/>
  <c r="J70" i="18"/>
  <c r="I70" i="18"/>
  <c r="T73" i="18"/>
  <c r="S73" i="18"/>
  <c r="R73" i="18"/>
  <c r="O78" i="18"/>
  <c r="W90" i="18"/>
  <c r="AA86" i="18"/>
  <c r="Z86" i="18"/>
  <c r="AA95" i="18"/>
  <c r="Z95" i="18"/>
  <c r="J97" i="18"/>
  <c r="I97" i="18"/>
  <c r="X118" i="18"/>
  <c r="L132" i="18"/>
  <c r="K135" i="18"/>
  <c r="J135" i="18"/>
  <c r="I135" i="18"/>
  <c r="H134" i="18"/>
  <c r="D161" i="22"/>
  <c r="M26" i="15"/>
  <c r="L26" i="15"/>
  <c r="I26" i="15"/>
  <c r="J26" i="15"/>
  <c r="K26" i="15"/>
  <c r="E35" i="15"/>
  <c r="M34" i="15"/>
  <c r="L34" i="15"/>
  <c r="K34" i="15"/>
  <c r="J34" i="15"/>
  <c r="I34" i="15"/>
  <c r="F49" i="15"/>
  <c r="K43" i="15"/>
  <c r="J43" i="15"/>
  <c r="I43" i="15"/>
  <c r="M43" i="15"/>
  <c r="L43" i="15"/>
  <c r="I52" i="15"/>
  <c r="K52" i="15"/>
  <c r="J52" i="15"/>
  <c r="L52" i="15"/>
  <c r="M52" i="15"/>
  <c r="G63" i="15"/>
  <c r="M60" i="15"/>
  <c r="L60" i="15"/>
  <c r="I60" i="15"/>
  <c r="K60" i="15"/>
  <c r="J60" i="15"/>
  <c r="J69" i="15"/>
  <c r="H77" i="15"/>
  <c r="K69" i="15"/>
  <c r="I69" i="15"/>
  <c r="M69" i="15"/>
  <c r="L69" i="15"/>
  <c r="J86" i="15"/>
  <c r="K86" i="15"/>
  <c r="I86" i="15"/>
  <c r="M86" i="15"/>
  <c r="L86" i="15"/>
  <c r="J95" i="15"/>
  <c r="L95" i="15"/>
  <c r="K95" i="15"/>
  <c r="I95" i="15"/>
  <c r="M95" i="15"/>
  <c r="J103" i="15"/>
  <c r="M103" i="15"/>
  <c r="L103" i="15"/>
  <c r="K103" i="15"/>
  <c r="I103" i="15"/>
  <c r="C119" i="15"/>
  <c r="J112" i="15"/>
  <c r="M112" i="15"/>
  <c r="L112" i="15"/>
  <c r="K112" i="15"/>
  <c r="I112" i="15"/>
  <c r="J121" i="15"/>
  <c r="M121" i="15"/>
  <c r="L121" i="15"/>
  <c r="K121" i="15"/>
  <c r="I121" i="15"/>
  <c r="D133" i="15"/>
  <c r="J129" i="15"/>
  <c r="M129" i="15"/>
  <c r="I129" i="15"/>
  <c r="K129" i="15"/>
  <c r="L129" i="15"/>
  <c r="J138" i="15"/>
  <c r="K138" i="15"/>
  <c r="L138" i="15"/>
  <c r="I138" i="15"/>
  <c r="M138" i="15"/>
  <c r="E147" i="15"/>
  <c r="J146" i="15"/>
  <c r="I146" i="15"/>
  <c r="L146" i="15"/>
  <c r="M146" i="15"/>
  <c r="K146" i="15"/>
  <c r="F161" i="15"/>
  <c r="J155" i="15"/>
  <c r="K155" i="15"/>
  <c r="I155" i="15"/>
  <c r="M155" i="15"/>
  <c r="L155" i="15"/>
  <c r="D9" i="16"/>
  <c r="J12" i="16"/>
  <c r="K12" i="16"/>
  <c r="I12" i="16"/>
  <c r="M12" i="16"/>
  <c r="L12" i="16"/>
  <c r="J16" i="16"/>
  <c r="L16" i="16"/>
  <c r="K16" i="16"/>
  <c r="I16" i="16"/>
  <c r="M16" i="16"/>
  <c r="J20" i="16"/>
  <c r="M20" i="16"/>
  <c r="L20" i="16"/>
  <c r="K20" i="16"/>
  <c r="I20" i="16"/>
  <c r="J27" i="16"/>
  <c r="H35" i="16"/>
  <c r="M27" i="16"/>
  <c r="L27" i="16"/>
  <c r="K27" i="16"/>
  <c r="I27" i="16"/>
  <c r="J44" i="16"/>
  <c r="M44" i="16"/>
  <c r="I44" i="16"/>
  <c r="L44" i="16"/>
  <c r="K44" i="16"/>
  <c r="C51" i="16"/>
  <c r="J53" i="16"/>
  <c r="K53" i="16"/>
  <c r="L53" i="16"/>
  <c r="I53" i="16"/>
  <c r="M53" i="16"/>
  <c r="J61" i="16"/>
  <c r="I61" i="16"/>
  <c r="L61" i="16"/>
  <c r="M61" i="16"/>
  <c r="K61" i="16"/>
  <c r="D65" i="16"/>
  <c r="C77" i="16"/>
  <c r="J70" i="16"/>
  <c r="K70" i="16"/>
  <c r="I70" i="16"/>
  <c r="M70" i="16"/>
  <c r="L70" i="16"/>
  <c r="E79" i="16"/>
  <c r="D91" i="16"/>
  <c r="J87" i="16"/>
  <c r="M87" i="16"/>
  <c r="L87" i="16"/>
  <c r="K87" i="16"/>
  <c r="I87" i="16"/>
  <c r="F93" i="16"/>
  <c r="J96" i="16"/>
  <c r="M96" i="16"/>
  <c r="L96" i="16"/>
  <c r="K96" i="16"/>
  <c r="I96" i="16"/>
  <c r="E105" i="16"/>
  <c r="J104" i="16"/>
  <c r="M104" i="16"/>
  <c r="L104" i="16"/>
  <c r="K104" i="16"/>
  <c r="I104" i="16"/>
  <c r="G107" i="16"/>
  <c r="F119" i="16"/>
  <c r="J113" i="16"/>
  <c r="M113" i="16"/>
  <c r="I113" i="16"/>
  <c r="K113" i="16"/>
  <c r="L113" i="16"/>
  <c r="J122" i="16"/>
  <c r="I122" i="16"/>
  <c r="L122" i="16"/>
  <c r="K122" i="16"/>
  <c r="H121" i="16"/>
  <c r="M122" i="16"/>
  <c r="G133" i="16"/>
  <c r="J130" i="16"/>
  <c r="I130" i="16"/>
  <c r="L130" i="16"/>
  <c r="M130" i="16"/>
  <c r="K130" i="16"/>
  <c r="J139" i="16"/>
  <c r="I139" i="16"/>
  <c r="H147" i="16"/>
  <c r="L139" i="16"/>
  <c r="M139" i="16"/>
  <c r="K139" i="16"/>
  <c r="J156" i="16"/>
  <c r="I156" i="16"/>
  <c r="L156" i="16"/>
  <c r="M156" i="16"/>
  <c r="K156" i="16"/>
  <c r="G9" i="17"/>
  <c r="E21" i="17"/>
  <c r="D23" i="17"/>
  <c r="C35" i="17"/>
  <c r="J28" i="17"/>
  <c r="I28" i="17"/>
  <c r="L28" i="17"/>
  <c r="K28" i="17"/>
  <c r="M28" i="17"/>
  <c r="E37" i="17"/>
  <c r="D49" i="17"/>
  <c r="J45" i="17"/>
  <c r="I45" i="17"/>
  <c r="L45" i="17"/>
  <c r="K45" i="17"/>
  <c r="G8" i="18"/>
  <c r="S9" i="18"/>
  <c r="R9" i="18"/>
  <c r="Q8" i="18"/>
  <c r="T9" i="18"/>
  <c r="C20" i="18"/>
  <c r="M20" i="18"/>
  <c r="AA12" i="18"/>
  <c r="Z12" i="18"/>
  <c r="Y20" i="18"/>
  <c r="AA14" i="18"/>
  <c r="Z14" i="18"/>
  <c r="S16" i="18"/>
  <c r="R16" i="18"/>
  <c r="T16" i="18"/>
  <c r="S18" i="18"/>
  <c r="R18" i="18"/>
  <c r="U22" i="18"/>
  <c r="G34" i="18"/>
  <c r="S26" i="18"/>
  <c r="R26" i="18"/>
  <c r="T26" i="18"/>
  <c r="Q34" i="18"/>
  <c r="AA29" i="18"/>
  <c r="Z29" i="18"/>
  <c r="G36" i="18"/>
  <c r="U36" i="18"/>
  <c r="J39" i="18"/>
  <c r="I39" i="18"/>
  <c r="G48" i="18"/>
  <c r="U48" i="18"/>
  <c r="K44" i="18"/>
  <c r="J44" i="18"/>
  <c r="I44" i="18"/>
  <c r="L50" i="18"/>
  <c r="K53" i="18"/>
  <c r="J53" i="18"/>
  <c r="I53" i="18"/>
  <c r="R59" i="18"/>
  <c r="T59" i="18"/>
  <c r="S59" i="18"/>
  <c r="O64" i="18"/>
  <c r="J66" i="18"/>
  <c r="I66" i="18"/>
  <c r="S69" i="18"/>
  <c r="R69" i="18"/>
  <c r="Z72" i="18"/>
  <c r="AA72" i="18"/>
  <c r="P78" i="18"/>
  <c r="AA82" i="18"/>
  <c r="Z82" i="18"/>
  <c r="Y90" i="18"/>
  <c r="U92" i="18"/>
  <c r="Z94" i="18"/>
  <c r="AA94" i="18"/>
  <c r="E104" i="18"/>
  <c r="J101" i="18"/>
  <c r="I101" i="18"/>
  <c r="K101" i="18"/>
  <c r="I108" i="18"/>
  <c r="J108" i="18"/>
  <c r="K130" i="18"/>
  <c r="J130" i="18"/>
  <c r="I130" i="18"/>
  <c r="H41" i="21"/>
  <c r="J41" i="21"/>
  <c r="I41" i="21"/>
  <c r="I125" i="16"/>
  <c r="H133" i="16"/>
  <c r="K125" i="16"/>
  <c r="J125" i="16"/>
  <c r="M125" i="16"/>
  <c r="L125" i="16"/>
  <c r="I142" i="16"/>
  <c r="K142" i="16"/>
  <c r="J142" i="16"/>
  <c r="M142" i="16"/>
  <c r="L142" i="16"/>
  <c r="C149" i="16"/>
  <c r="I151" i="16"/>
  <c r="K151" i="16"/>
  <c r="L151" i="16"/>
  <c r="M151" i="16"/>
  <c r="J151" i="16"/>
  <c r="I159" i="16"/>
  <c r="K159" i="16"/>
  <c r="J159" i="16"/>
  <c r="M159" i="16"/>
  <c r="L159" i="16"/>
  <c r="I10" i="17"/>
  <c r="K10" i="17"/>
  <c r="J10" i="17"/>
  <c r="H9" i="17"/>
  <c r="M13" i="17" s="1"/>
  <c r="M10" i="17"/>
  <c r="L10" i="17"/>
  <c r="F21" i="17"/>
  <c r="I14" i="17"/>
  <c r="K14" i="17"/>
  <c r="J14" i="17"/>
  <c r="L14" i="17"/>
  <c r="M14" i="17"/>
  <c r="I18" i="17"/>
  <c r="K18" i="17"/>
  <c r="J18" i="17"/>
  <c r="L18" i="17"/>
  <c r="M18" i="17"/>
  <c r="E23" i="17"/>
  <c r="D35" i="17"/>
  <c r="I31" i="17"/>
  <c r="K31" i="17"/>
  <c r="J31" i="17"/>
  <c r="M31" i="17"/>
  <c r="L31" i="17"/>
  <c r="F37" i="17"/>
  <c r="I40" i="17"/>
  <c r="K40" i="17"/>
  <c r="J40" i="17"/>
  <c r="L40" i="17"/>
  <c r="M40" i="17"/>
  <c r="E49" i="17"/>
  <c r="I48" i="17"/>
  <c r="K48" i="17"/>
  <c r="J48" i="17"/>
  <c r="L48" i="17"/>
  <c r="M48" i="17"/>
  <c r="J57" i="17"/>
  <c r="M57" i="17"/>
  <c r="L57" i="17"/>
  <c r="J66" i="17"/>
  <c r="M66" i="17"/>
  <c r="L66" i="17"/>
  <c r="J74" i="17"/>
  <c r="L74" i="17"/>
  <c r="M74" i="17"/>
  <c r="J83" i="17"/>
  <c r="L83" i="17"/>
  <c r="M83" i="17"/>
  <c r="J100" i="17"/>
  <c r="M100" i="17"/>
  <c r="L100" i="17"/>
  <c r="J109" i="17"/>
  <c r="L109" i="17"/>
  <c r="M109" i="17"/>
  <c r="J117" i="17"/>
  <c r="L117" i="17"/>
  <c r="M117" i="17"/>
  <c r="J126" i="17"/>
  <c r="M126" i="17"/>
  <c r="L126" i="17"/>
  <c r="J143" i="17"/>
  <c r="L143" i="17"/>
  <c r="M143" i="17"/>
  <c r="H8" i="18"/>
  <c r="K74" i="18" s="1"/>
  <c r="I9" i="18"/>
  <c r="K9" i="18"/>
  <c r="J9" i="18"/>
  <c r="J11" i="18"/>
  <c r="I11" i="18"/>
  <c r="K11" i="18"/>
  <c r="D20" i="18"/>
  <c r="N20" i="18"/>
  <c r="I18" i="18"/>
  <c r="J18" i="18"/>
  <c r="V22" i="18"/>
  <c r="I26" i="18"/>
  <c r="H34" i="18"/>
  <c r="K26" i="18"/>
  <c r="J26" i="18"/>
  <c r="J28" i="18"/>
  <c r="I28" i="18"/>
  <c r="K28" i="18"/>
  <c r="Z30" i="18"/>
  <c r="AA30" i="18"/>
  <c r="Z33" i="18"/>
  <c r="AA33" i="18"/>
  <c r="V36" i="18"/>
  <c r="K40" i="18"/>
  <c r="J40" i="18"/>
  <c r="I40" i="18"/>
  <c r="H48" i="18"/>
  <c r="V48" i="18"/>
  <c r="I43" i="18"/>
  <c r="J43" i="18"/>
  <c r="AA44" i="18"/>
  <c r="Z44" i="18"/>
  <c r="M50" i="18"/>
  <c r="AA53" i="18"/>
  <c r="Z53" i="18"/>
  <c r="U62" i="18"/>
  <c r="R55" i="18"/>
  <c r="S55" i="18"/>
  <c r="T55" i="18"/>
  <c r="K61" i="18"/>
  <c r="J61" i="18"/>
  <c r="I61" i="18"/>
  <c r="T65" i="18"/>
  <c r="S65" i="18"/>
  <c r="R65" i="18"/>
  <c r="Q64" i="18"/>
  <c r="C76" i="18"/>
  <c r="Z68" i="18"/>
  <c r="AA68" i="18"/>
  <c r="Y76" i="18"/>
  <c r="U78" i="18"/>
  <c r="G90" i="18"/>
  <c r="R89" i="18"/>
  <c r="S89" i="18"/>
  <c r="T89" i="18"/>
  <c r="C92" i="18"/>
  <c r="V92" i="18"/>
  <c r="G104" i="18"/>
  <c r="T97" i="18"/>
  <c r="S97" i="18"/>
  <c r="R97" i="18"/>
  <c r="K152" i="18"/>
  <c r="J152" i="18"/>
  <c r="I152" i="18"/>
  <c r="H160" i="18"/>
  <c r="M67" i="15"/>
  <c r="L67" i="15"/>
  <c r="K67" i="15"/>
  <c r="J67" i="15"/>
  <c r="I67" i="15"/>
  <c r="M75" i="15"/>
  <c r="L75" i="15"/>
  <c r="I75" i="15"/>
  <c r="J75" i="15"/>
  <c r="K75" i="15"/>
  <c r="C91" i="15"/>
  <c r="M84" i="15"/>
  <c r="J84" i="15"/>
  <c r="L84" i="15"/>
  <c r="K84" i="15"/>
  <c r="I84" i="15"/>
  <c r="M93" i="15"/>
  <c r="I93" i="15"/>
  <c r="K93" i="15"/>
  <c r="L93" i="15"/>
  <c r="J93" i="15"/>
  <c r="D105" i="15"/>
  <c r="M101" i="15"/>
  <c r="J101" i="15"/>
  <c r="I101" i="15"/>
  <c r="L101" i="15"/>
  <c r="K101" i="15"/>
  <c r="M110" i="15"/>
  <c r="K110" i="15"/>
  <c r="J110" i="15"/>
  <c r="I110" i="15"/>
  <c r="L110" i="15"/>
  <c r="E119" i="15"/>
  <c r="M118" i="15"/>
  <c r="L118" i="15"/>
  <c r="K118" i="15"/>
  <c r="J118" i="15"/>
  <c r="I118" i="15"/>
  <c r="F133" i="15"/>
  <c r="M127" i="15"/>
  <c r="L127" i="15"/>
  <c r="K127" i="15"/>
  <c r="J127" i="15"/>
  <c r="I127" i="15"/>
  <c r="M136" i="15"/>
  <c r="L136" i="15"/>
  <c r="K136" i="15"/>
  <c r="I136" i="15"/>
  <c r="J136" i="15"/>
  <c r="G147" i="15"/>
  <c r="M144" i="15"/>
  <c r="L144" i="15"/>
  <c r="I144" i="15"/>
  <c r="K144" i="15"/>
  <c r="J144" i="15"/>
  <c r="H161" i="15"/>
  <c r="M153" i="15"/>
  <c r="J153" i="15"/>
  <c r="L153" i="15"/>
  <c r="K153" i="15"/>
  <c r="I153" i="15"/>
  <c r="F9" i="16"/>
  <c r="Q9" i="16"/>
  <c r="M11" i="16"/>
  <c r="J11" i="16"/>
  <c r="L11" i="16"/>
  <c r="K11" i="16"/>
  <c r="I11" i="16"/>
  <c r="D21" i="16"/>
  <c r="M15" i="16"/>
  <c r="I15" i="16"/>
  <c r="K15" i="16"/>
  <c r="L15" i="16"/>
  <c r="J15" i="16"/>
  <c r="M19" i="16"/>
  <c r="J19" i="16"/>
  <c r="I19" i="16"/>
  <c r="L19" i="16"/>
  <c r="K19" i="16"/>
  <c r="C23" i="16"/>
  <c r="M25" i="16"/>
  <c r="K25" i="16"/>
  <c r="J25" i="16"/>
  <c r="I25" i="16"/>
  <c r="L25" i="16"/>
  <c r="M33" i="16"/>
  <c r="L33" i="16"/>
  <c r="K33" i="16"/>
  <c r="J33" i="16"/>
  <c r="I33" i="16"/>
  <c r="D37" i="16"/>
  <c r="C49" i="16"/>
  <c r="M42" i="16"/>
  <c r="L42" i="16"/>
  <c r="K42" i="16"/>
  <c r="J42" i="16"/>
  <c r="I42" i="16"/>
  <c r="E51" i="16"/>
  <c r="D63" i="16"/>
  <c r="M59" i="16"/>
  <c r="L59" i="16"/>
  <c r="I59" i="16"/>
  <c r="K59" i="16"/>
  <c r="J59" i="16"/>
  <c r="F65" i="16"/>
  <c r="M68" i="16"/>
  <c r="J68" i="16"/>
  <c r="L68" i="16"/>
  <c r="K68" i="16"/>
  <c r="I68" i="16"/>
  <c r="E77" i="16"/>
  <c r="M76" i="16"/>
  <c r="I76" i="16"/>
  <c r="K76" i="16"/>
  <c r="J76" i="16"/>
  <c r="L76" i="16"/>
  <c r="G79" i="16"/>
  <c r="F91" i="16"/>
  <c r="M85" i="16"/>
  <c r="J85" i="16"/>
  <c r="I85" i="16"/>
  <c r="L85" i="16"/>
  <c r="K85" i="16"/>
  <c r="M94" i="16"/>
  <c r="H93" i="16"/>
  <c r="K94" i="16"/>
  <c r="J94" i="16"/>
  <c r="I94" i="16"/>
  <c r="L94" i="16"/>
  <c r="G105" i="16"/>
  <c r="M102" i="16"/>
  <c r="L102" i="16"/>
  <c r="K102" i="16"/>
  <c r="J102" i="16"/>
  <c r="I102" i="16"/>
  <c r="H119" i="16"/>
  <c r="M111" i="16"/>
  <c r="L111" i="16"/>
  <c r="K111" i="16"/>
  <c r="J111" i="16"/>
  <c r="I111" i="16"/>
  <c r="M128" i="16"/>
  <c r="J128" i="16"/>
  <c r="I128" i="16"/>
  <c r="L128" i="16"/>
  <c r="K128" i="16"/>
  <c r="C135" i="16"/>
  <c r="M137" i="16"/>
  <c r="J137" i="16"/>
  <c r="L137" i="16"/>
  <c r="K137" i="16"/>
  <c r="I137" i="16"/>
  <c r="M145" i="16"/>
  <c r="J145" i="16"/>
  <c r="L145" i="16"/>
  <c r="K145" i="16"/>
  <c r="I145" i="16"/>
  <c r="D149" i="16"/>
  <c r="C161" i="16"/>
  <c r="M154" i="16"/>
  <c r="J154" i="16"/>
  <c r="L154" i="16"/>
  <c r="K154" i="16"/>
  <c r="I154" i="16"/>
  <c r="G21" i="17"/>
  <c r="F23" i="17"/>
  <c r="M26" i="17"/>
  <c r="J26" i="17"/>
  <c r="I26" i="17"/>
  <c r="L26" i="17"/>
  <c r="K26" i="17"/>
  <c r="E35" i="17"/>
  <c r="M34" i="17"/>
  <c r="J34" i="17"/>
  <c r="I34" i="17"/>
  <c r="L34" i="17"/>
  <c r="K34" i="17"/>
  <c r="G37" i="17"/>
  <c r="F49" i="17"/>
  <c r="M43" i="17"/>
  <c r="J43" i="17"/>
  <c r="I43" i="17"/>
  <c r="K43" i="17"/>
  <c r="L43" i="17"/>
  <c r="AA10" i="18"/>
  <c r="Z10" i="18"/>
  <c r="E20" i="18"/>
  <c r="S12" i="18"/>
  <c r="R12" i="18"/>
  <c r="T12" i="18"/>
  <c r="Q20" i="18"/>
  <c r="T14" i="18"/>
  <c r="S14" i="18"/>
  <c r="R14" i="18"/>
  <c r="AA17" i="18"/>
  <c r="Z17" i="18"/>
  <c r="M22" i="18"/>
  <c r="W22" i="18"/>
  <c r="AA25" i="18"/>
  <c r="Z25" i="18"/>
  <c r="AA27" i="18"/>
  <c r="Z27" i="18"/>
  <c r="S29" i="18"/>
  <c r="R29" i="18"/>
  <c r="T29" i="18"/>
  <c r="AA31" i="18"/>
  <c r="Z31" i="18"/>
  <c r="L36" i="18"/>
  <c r="W36" i="18"/>
  <c r="AA38" i="18"/>
  <c r="Z38" i="18"/>
  <c r="W48" i="18"/>
  <c r="Z46" i="18"/>
  <c r="AA46" i="18"/>
  <c r="Q50" i="18"/>
  <c r="R51" i="18"/>
  <c r="T51" i="18"/>
  <c r="S51" i="18"/>
  <c r="C62" i="18"/>
  <c r="V62" i="18"/>
  <c r="K57" i="18"/>
  <c r="J57" i="18"/>
  <c r="I57" i="18"/>
  <c r="T60" i="18"/>
  <c r="S60" i="18"/>
  <c r="R60" i="18"/>
  <c r="D76" i="18"/>
  <c r="AA73" i="18"/>
  <c r="Z73" i="18"/>
  <c r="W78" i="18"/>
  <c r="R85" i="18"/>
  <c r="T85" i="18"/>
  <c r="S85" i="18"/>
  <c r="E92" i="18"/>
  <c r="M104" i="18"/>
  <c r="H95" i="21"/>
  <c r="I95" i="21"/>
  <c r="J95" i="21"/>
  <c r="K47" i="18"/>
  <c r="J47" i="18"/>
  <c r="I47" i="18"/>
  <c r="J52" i="18"/>
  <c r="I52" i="18"/>
  <c r="K52" i="18"/>
  <c r="D62" i="18"/>
  <c r="L62" i="18"/>
  <c r="K56" i="18"/>
  <c r="J56" i="18"/>
  <c r="I56" i="18"/>
  <c r="K60" i="18"/>
  <c r="J60" i="18"/>
  <c r="I60" i="18"/>
  <c r="H64" i="18"/>
  <c r="K65" i="18"/>
  <c r="J65" i="18"/>
  <c r="I65" i="18"/>
  <c r="P64" i="18"/>
  <c r="X64" i="18"/>
  <c r="K69" i="18"/>
  <c r="J69" i="18"/>
  <c r="I69" i="18"/>
  <c r="K73" i="18"/>
  <c r="I73" i="18"/>
  <c r="J73" i="18"/>
  <c r="F78" i="18"/>
  <c r="N78" i="18"/>
  <c r="V78" i="18"/>
  <c r="K82" i="18"/>
  <c r="H90" i="18"/>
  <c r="I82" i="18"/>
  <c r="J82" i="18"/>
  <c r="P90" i="18"/>
  <c r="X90" i="18"/>
  <c r="K86" i="18"/>
  <c r="J86" i="18"/>
  <c r="I86" i="18"/>
  <c r="D92" i="18"/>
  <c r="L92" i="18"/>
  <c r="K95" i="18"/>
  <c r="J95" i="18"/>
  <c r="I95" i="18"/>
  <c r="F104" i="18"/>
  <c r="N104" i="18"/>
  <c r="X104" i="18"/>
  <c r="AA97" i="18"/>
  <c r="Z97" i="18"/>
  <c r="K99" i="18"/>
  <c r="I99" i="18"/>
  <c r="J99" i="18"/>
  <c r="I100" i="18"/>
  <c r="K100" i="18"/>
  <c r="J100" i="18"/>
  <c r="S102" i="18"/>
  <c r="T102" i="18"/>
  <c r="R102" i="18"/>
  <c r="K103" i="18"/>
  <c r="I103" i="18"/>
  <c r="J103" i="18"/>
  <c r="N106" i="18"/>
  <c r="V118" i="18"/>
  <c r="K113" i="18"/>
  <c r="I113" i="18"/>
  <c r="J113" i="18"/>
  <c r="X120" i="18"/>
  <c r="K129" i="18"/>
  <c r="I129" i="18"/>
  <c r="J129" i="18"/>
  <c r="F134" i="18"/>
  <c r="X146" i="18"/>
  <c r="F160" i="18"/>
  <c r="K96" i="18"/>
  <c r="J96" i="18"/>
  <c r="I96" i="18"/>
  <c r="H104" i="18"/>
  <c r="Q104" i="18"/>
  <c r="T96" i="18"/>
  <c r="S96" i="18"/>
  <c r="R96" i="18"/>
  <c r="AA98" i="18"/>
  <c r="Z98" i="18"/>
  <c r="F118" i="18"/>
  <c r="K114" i="18"/>
  <c r="J114" i="18"/>
  <c r="I114" i="18"/>
  <c r="K116" i="18"/>
  <c r="I116" i="18"/>
  <c r="J116" i="18"/>
  <c r="N134" i="18"/>
  <c r="K151" i="18"/>
  <c r="I151" i="18"/>
  <c r="J151" i="18"/>
  <c r="N160" i="18"/>
  <c r="G62" i="18"/>
  <c r="O62" i="18"/>
  <c r="W62" i="18"/>
  <c r="T57" i="18"/>
  <c r="S57" i="18"/>
  <c r="R57" i="18"/>
  <c r="AA57" i="18"/>
  <c r="Z57" i="18"/>
  <c r="T61" i="18"/>
  <c r="S61" i="18"/>
  <c r="R61" i="18"/>
  <c r="AA61" i="18"/>
  <c r="Z61" i="18"/>
  <c r="C64" i="18"/>
  <c r="T66" i="18"/>
  <c r="S66" i="18"/>
  <c r="R66" i="18"/>
  <c r="AA66" i="18"/>
  <c r="Z66" i="18"/>
  <c r="E76" i="18"/>
  <c r="M76" i="18"/>
  <c r="U76" i="18"/>
  <c r="T70" i="18"/>
  <c r="S70" i="18"/>
  <c r="R70" i="18"/>
  <c r="AA70" i="18"/>
  <c r="Z70" i="18"/>
  <c r="T74" i="18"/>
  <c r="S74" i="18"/>
  <c r="R74" i="18"/>
  <c r="AA74" i="18"/>
  <c r="Z74" i="18"/>
  <c r="T79" i="18"/>
  <c r="S79" i="18"/>
  <c r="R79" i="18"/>
  <c r="Q78" i="18"/>
  <c r="AA79" i="18"/>
  <c r="Z79" i="18"/>
  <c r="Y78" i="18"/>
  <c r="C90" i="18"/>
  <c r="T83" i="18"/>
  <c r="S83" i="18"/>
  <c r="R83" i="18"/>
  <c r="AA83" i="18"/>
  <c r="Z83" i="18"/>
  <c r="T87" i="18"/>
  <c r="S87" i="18"/>
  <c r="R87" i="18"/>
  <c r="AA87" i="18"/>
  <c r="Z87" i="18"/>
  <c r="G92" i="18"/>
  <c r="O92" i="18"/>
  <c r="W92" i="18"/>
  <c r="V106" i="18"/>
  <c r="K110" i="18"/>
  <c r="J110" i="18"/>
  <c r="I110" i="18"/>
  <c r="H118" i="18"/>
  <c r="K122" i="18"/>
  <c r="J122" i="18"/>
  <c r="I122" i="18"/>
  <c r="P134" i="18"/>
  <c r="K139" i="18"/>
  <c r="J139" i="18"/>
  <c r="I139" i="18"/>
  <c r="P160" i="18"/>
  <c r="K156" i="18"/>
  <c r="J156" i="18"/>
  <c r="I156" i="18"/>
  <c r="W23" i="19"/>
  <c r="C64" i="21"/>
  <c r="J32" i="18"/>
  <c r="I32" i="18"/>
  <c r="K32" i="18"/>
  <c r="J37" i="18"/>
  <c r="I37" i="18"/>
  <c r="K37" i="18"/>
  <c r="H36" i="18"/>
  <c r="P36" i="18"/>
  <c r="X36" i="18"/>
  <c r="J41" i="18"/>
  <c r="I41" i="18"/>
  <c r="K41" i="18"/>
  <c r="J45" i="18"/>
  <c r="I45" i="18"/>
  <c r="K45" i="18"/>
  <c r="F50" i="18"/>
  <c r="N50" i="18"/>
  <c r="V50" i="18"/>
  <c r="J54" i="18"/>
  <c r="I54" i="18"/>
  <c r="H62" i="18"/>
  <c r="K54" i="18"/>
  <c r="P62" i="18"/>
  <c r="X62" i="18"/>
  <c r="J58" i="18"/>
  <c r="I58" i="18"/>
  <c r="K58" i="18"/>
  <c r="D64" i="18"/>
  <c r="L64" i="18"/>
  <c r="J67" i="18"/>
  <c r="I67" i="18"/>
  <c r="K67" i="18"/>
  <c r="F76" i="18"/>
  <c r="N76" i="18"/>
  <c r="V76" i="18"/>
  <c r="J71" i="18"/>
  <c r="I71" i="18"/>
  <c r="K71" i="18"/>
  <c r="J75" i="18"/>
  <c r="I75" i="18"/>
  <c r="K75" i="18"/>
  <c r="J80" i="18"/>
  <c r="I80" i="18"/>
  <c r="K80" i="18"/>
  <c r="D90" i="18"/>
  <c r="L90" i="18"/>
  <c r="J84" i="18"/>
  <c r="I84" i="18"/>
  <c r="K84" i="18"/>
  <c r="J88" i="18"/>
  <c r="I88" i="18"/>
  <c r="K88" i="18"/>
  <c r="J93" i="18"/>
  <c r="I93" i="18"/>
  <c r="H92" i="18"/>
  <c r="K93" i="18"/>
  <c r="P92" i="18"/>
  <c r="X92" i="18"/>
  <c r="AA102" i="18"/>
  <c r="Z102" i="18"/>
  <c r="D106" i="18"/>
  <c r="L118" i="18"/>
  <c r="H120" i="18"/>
  <c r="K121" i="18"/>
  <c r="I121" i="18"/>
  <c r="J121" i="18"/>
  <c r="V134" i="18"/>
  <c r="K138" i="18"/>
  <c r="I138" i="18"/>
  <c r="J138" i="18"/>
  <c r="H146" i="18"/>
  <c r="D148" i="18"/>
  <c r="V160" i="18"/>
  <c r="K155" i="18"/>
  <c r="I155" i="18"/>
  <c r="J155" i="18"/>
  <c r="E8" i="18"/>
  <c r="M8" i="18"/>
  <c r="U8" i="18"/>
  <c r="R11" i="18"/>
  <c r="T11" i="18"/>
  <c r="S11" i="18"/>
  <c r="Z11" i="18"/>
  <c r="AA11" i="18"/>
  <c r="G20" i="18"/>
  <c r="O20" i="18"/>
  <c r="W20" i="18"/>
  <c r="R15" i="18"/>
  <c r="T15" i="18"/>
  <c r="S15" i="18"/>
  <c r="Z15" i="18"/>
  <c r="AA15" i="18"/>
  <c r="R19" i="18"/>
  <c r="S19" i="18"/>
  <c r="T19" i="18"/>
  <c r="Z19" i="18"/>
  <c r="AA19" i="18"/>
  <c r="C22" i="18"/>
  <c r="R24" i="18"/>
  <c r="S24" i="18"/>
  <c r="T24" i="18"/>
  <c r="Z24" i="18"/>
  <c r="AA24" i="18"/>
  <c r="E34" i="18"/>
  <c r="M34" i="18"/>
  <c r="U34" i="18"/>
  <c r="R28" i="18"/>
  <c r="T28" i="18"/>
  <c r="S28" i="18"/>
  <c r="Z28" i="18"/>
  <c r="AA28" i="18"/>
  <c r="R32" i="18"/>
  <c r="T32" i="18"/>
  <c r="S32" i="18"/>
  <c r="Z32" i="18"/>
  <c r="AA32" i="18"/>
  <c r="R37" i="18"/>
  <c r="T37" i="18"/>
  <c r="S37" i="18"/>
  <c r="Q36" i="18"/>
  <c r="Z37" i="18"/>
  <c r="AA37" i="18"/>
  <c r="Y36" i="18"/>
  <c r="C48" i="18"/>
  <c r="R41" i="18"/>
  <c r="T41" i="18"/>
  <c r="S41" i="18"/>
  <c r="Z41" i="18"/>
  <c r="AA41" i="18"/>
  <c r="R45" i="18"/>
  <c r="T45" i="18"/>
  <c r="S45" i="18"/>
  <c r="Z45" i="18"/>
  <c r="AA45" i="18"/>
  <c r="G50" i="18"/>
  <c r="O50" i="18"/>
  <c r="W50" i="18"/>
  <c r="R54" i="18"/>
  <c r="Q62" i="18"/>
  <c r="T54" i="18"/>
  <c r="S54" i="18"/>
  <c r="Z54" i="18"/>
  <c r="Y62" i="18"/>
  <c r="AA54" i="18"/>
  <c r="R58" i="18"/>
  <c r="T58" i="18"/>
  <c r="S58" i="18"/>
  <c r="Z58" i="18"/>
  <c r="AA58" i="18"/>
  <c r="E64" i="18"/>
  <c r="M64" i="18"/>
  <c r="U64" i="18"/>
  <c r="R67" i="18"/>
  <c r="T67" i="18"/>
  <c r="S67" i="18"/>
  <c r="Z67" i="18"/>
  <c r="AA67" i="18"/>
  <c r="G76" i="18"/>
  <c r="O76" i="18"/>
  <c r="W76" i="18"/>
  <c r="R71" i="18"/>
  <c r="T71" i="18"/>
  <c r="S71" i="18"/>
  <c r="Z71" i="18"/>
  <c r="AA71" i="18"/>
  <c r="R75" i="18"/>
  <c r="T75" i="18"/>
  <c r="S75" i="18"/>
  <c r="Z75" i="18"/>
  <c r="AA75" i="18"/>
  <c r="C78" i="18"/>
  <c r="R80" i="18"/>
  <c r="T80" i="18"/>
  <c r="S80" i="18"/>
  <c r="Z80" i="18"/>
  <c r="AA80" i="18"/>
  <c r="E90" i="18"/>
  <c r="M90" i="18"/>
  <c r="U90" i="18"/>
  <c r="R84" i="18"/>
  <c r="T84" i="18"/>
  <c r="S84" i="18"/>
  <c r="Z84" i="18"/>
  <c r="AA84" i="18"/>
  <c r="R88" i="18"/>
  <c r="T88" i="18"/>
  <c r="S88" i="18"/>
  <c r="Z88" i="18"/>
  <c r="AA88" i="18"/>
  <c r="R93" i="18"/>
  <c r="Q92" i="18"/>
  <c r="T93" i="18"/>
  <c r="S93" i="18"/>
  <c r="Z93" i="18"/>
  <c r="Y92" i="18"/>
  <c r="AA93" i="18"/>
  <c r="C104" i="18"/>
  <c r="S98" i="18"/>
  <c r="R98" i="18"/>
  <c r="T98" i="18"/>
  <c r="F106" i="18"/>
  <c r="N118" i="18"/>
  <c r="K126" i="18"/>
  <c r="J126" i="18"/>
  <c r="I126" i="18"/>
  <c r="X134" i="18"/>
  <c r="K143" i="18"/>
  <c r="J143" i="18"/>
  <c r="I143" i="18"/>
  <c r="F148" i="18"/>
  <c r="X160" i="18"/>
  <c r="H69" i="21"/>
  <c r="I69" i="21"/>
  <c r="J69" i="21"/>
  <c r="F8" i="18"/>
  <c r="N8" i="18"/>
  <c r="V8" i="18"/>
  <c r="H20" i="18"/>
  <c r="I12" i="18"/>
  <c r="J12" i="18"/>
  <c r="K12" i="18"/>
  <c r="P20" i="18"/>
  <c r="X20" i="18"/>
  <c r="I16" i="18"/>
  <c r="K16" i="18"/>
  <c r="J16" i="18"/>
  <c r="D22" i="18"/>
  <c r="L22" i="18"/>
  <c r="K25" i="18"/>
  <c r="J25" i="18"/>
  <c r="I25" i="18"/>
  <c r="F34" i="18"/>
  <c r="N34" i="18"/>
  <c r="V34" i="18"/>
  <c r="I29" i="18"/>
  <c r="K29" i="18"/>
  <c r="J29" i="18"/>
  <c r="K33" i="18"/>
  <c r="J33" i="18"/>
  <c r="I33" i="18"/>
  <c r="K38" i="18"/>
  <c r="J38" i="18"/>
  <c r="I38" i="18"/>
  <c r="D48" i="18"/>
  <c r="L48" i="18"/>
  <c r="J42" i="18"/>
  <c r="I42" i="18"/>
  <c r="K42" i="18"/>
  <c r="J46" i="18"/>
  <c r="I46" i="18"/>
  <c r="K46" i="18"/>
  <c r="H50" i="18"/>
  <c r="J51" i="18"/>
  <c r="K51" i="18"/>
  <c r="I51" i="18"/>
  <c r="P50" i="18"/>
  <c r="X50" i="18"/>
  <c r="J55" i="18"/>
  <c r="K55" i="18"/>
  <c r="I55" i="18"/>
  <c r="J59" i="18"/>
  <c r="I59" i="18"/>
  <c r="K59" i="18"/>
  <c r="F64" i="18"/>
  <c r="N64" i="18"/>
  <c r="V64" i="18"/>
  <c r="H76" i="18"/>
  <c r="J68" i="18"/>
  <c r="K68" i="18"/>
  <c r="I68" i="18"/>
  <c r="P76" i="18"/>
  <c r="X76" i="18"/>
  <c r="J72" i="18"/>
  <c r="I72" i="18"/>
  <c r="K72" i="18"/>
  <c r="D78" i="18"/>
  <c r="L78" i="18"/>
  <c r="J81" i="18"/>
  <c r="K81" i="18"/>
  <c r="I81" i="18"/>
  <c r="F90" i="18"/>
  <c r="N90" i="18"/>
  <c r="V90" i="18"/>
  <c r="J85" i="18"/>
  <c r="K85" i="18"/>
  <c r="I85" i="18"/>
  <c r="J89" i="18"/>
  <c r="K89" i="18"/>
  <c r="I89" i="18"/>
  <c r="J94" i="18"/>
  <c r="I94" i="18"/>
  <c r="K94" i="18"/>
  <c r="D104" i="18"/>
  <c r="L104" i="18"/>
  <c r="U104" i="18"/>
  <c r="P118" i="18"/>
  <c r="K112" i="18"/>
  <c r="I112" i="18"/>
  <c r="J112" i="18"/>
  <c r="P120" i="18"/>
  <c r="K125" i="18"/>
  <c r="I125" i="18"/>
  <c r="J125" i="18"/>
  <c r="P146" i="18"/>
  <c r="K142" i="18"/>
  <c r="I142" i="18"/>
  <c r="J142" i="18"/>
  <c r="L148" i="18"/>
  <c r="K159" i="18"/>
  <c r="I159" i="18"/>
  <c r="J159" i="18"/>
  <c r="O104" i="18"/>
  <c r="W104" i="18"/>
  <c r="S99" i="18"/>
  <c r="R99" i="18"/>
  <c r="T99" i="18"/>
  <c r="AA99" i="18"/>
  <c r="Z99" i="18"/>
  <c r="S103" i="18"/>
  <c r="T103" i="18"/>
  <c r="R103" i="18"/>
  <c r="AA103" i="18"/>
  <c r="Z103" i="18"/>
  <c r="C106" i="18"/>
  <c r="S108" i="18"/>
  <c r="T108" i="18"/>
  <c r="R108" i="18"/>
  <c r="AA108" i="18"/>
  <c r="Z108" i="18"/>
  <c r="E118" i="18"/>
  <c r="M118" i="18"/>
  <c r="U118" i="18"/>
  <c r="S112" i="18"/>
  <c r="T112" i="18"/>
  <c r="R112" i="18"/>
  <c r="AA112" i="18"/>
  <c r="Z112" i="18"/>
  <c r="T116" i="18"/>
  <c r="S116" i="18"/>
  <c r="R116" i="18"/>
  <c r="AA116" i="18"/>
  <c r="Z116" i="18"/>
  <c r="Q120" i="18"/>
  <c r="T121" i="18"/>
  <c r="S121" i="18"/>
  <c r="R121" i="18"/>
  <c r="Y120" i="18"/>
  <c r="AA121" i="18"/>
  <c r="Z121" i="18"/>
  <c r="C132" i="18"/>
  <c r="T125" i="18"/>
  <c r="S125" i="18"/>
  <c r="R125" i="18"/>
  <c r="AA125" i="18"/>
  <c r="Z125" i="18"/>
  <c r="T129" i="18"/>
  <c r="S129" i="18"/>
  <c r="R129" i="18"/>
  <c r="AA129" i="18"/>
  <c r="Z129" i="18"/>
  <c r="G134" i="18"/>
  <c r="O134" i="18"/>
  <c r="W134" i="18"/>
  <c r="T138" i="18"/>
  <c r="S138" i="18"/>
  <c r="Q146" i="18"/>
  <c r="R138" i="18"/>
  <c r="AA138" i="18"/>
  <c r="Y146" i="18"/>
  <c r="Z138" i="18"/>
  <c r="T142" i="18"/>
  <c r="S142" i="18"/>
  <c r="R142" i="18"/>
  <c r="AA142" i="18"/>
  <c r="Z142" i="18"/>
  <c r="E148" i="18"/>
  <c r="M148" i="18"/>
  <c r="U148" i="18"/>
  <c r="T151" i="18"/>
  <c r="S151" i="18"/>
  <c r="R151" i="18"/>
  <c r="AA151" i="18"/>
  <c r="Z151" i="18"/>
  <c r="G160" i="18"/>
  <c r="O160" i="18"/>
  <c r="W160" i="18"/>
  <c r="T155" i="18"/>
  <c r="S155" i="18"/>
  <c r="R155" i="18"/>
  <c r="AA155" i="18"/>
  <c r="Z155" i="18"/>
  <c r="T159" i="18"/>
  <c r="S159" i="18"/>
  <c r="R159" i="18"/>
  <c r="AA159" i="18"/>
  <c r="Z159" i="18"/>
  <c r="F134" i="21"/>
  <c r="T100" i="18"/>
  <c r="R100" i="18"/>
  <c r="S100" i="18"/>
  <c r="AA100" i="18"/>
  <c r="Z100" i="18"/>
  <c r="E106" i="18"/>
  <c r="M106" i="18"/>
  <c r="U106" i="18"/>
  <c r="T109" i="18"/>
  <c r="S109" i="18"/>
  <c r="R109" i="18"/>
  <c r="AA109" i="18"/>
  <c r="Z109" i="18"/>
  <c r="G118" i="18"/>
  <c r="O118" i="18"/>
  <c r="W118" i="18"/>
  <c r="T113" i="18"/>
  <c r="S113" i="18"/>
  <c r="R113" i="18"/>
  <c r="AA113" i="18"/>
  <c r="Z113" i="18"/>
  <c r="T117" i="18"/>
  <c r="S117" i="18"/>
  <c r="R117" i="18"/>
  <c r="AA117" i="18"/>
  <c r="Z117" i="18"/>
  <c r="C120" i="18"/>
  <c r="T122" i="18"/>
  <c r="S122" i="18"/>
  <c r="R122" i="18"/>
  <c r="AA122" i="18"/>
  <c r="Z122" i="18"/>
  <c r="E132" i="18"/>
  <c r="M132" i="18"/>
  <c r="U132" i="18"/>
  <c r="T126" i="18"/>
  <c r="S126" i="18"/>
  <c r="R126" i="18"/>
  <c r="AA126" i="18"/>
  <c r="Z126" i="18"/>
  <c r="T130" i="18"/>
  <c r="S130" i="18"/>
  <c r="R130" i="18"/>
  <c r="AA130" i="18"/>
  <c r="Z130" i="18"/>
  <c r="T135" i="18"/>
  <c r="S135" i="18"/>
  <c r="R135" i="18"/>
  <c r="Q134" i="18"/>
  <c r="AA135" i="18"/>
  <c r="Z135" i="18"/>
  <c r="Y134" i="18"/>
  <c r="C146" i="18"/>
  <c r="T139" i="18"/>
  <c r="S139" i="18"/>
  <c r="R139" i="18"/>
  <c r="AA139" i="18"/>
  <c r="Z139" i="18"/>
  <c r="T143" i="18"/>
  <c r="S143" i="18"/>
  <c r="R143" i="18"/>
  <c r="AA143" i="18"/>
  <c r="Z143" i="18"/>
  <c r="G148" i="18"/>
  <c r="O148" i="18"/>
  <c r="W148" i="18"/>
  <c r="T152" i="18"/>
  <c r="S152" i="18"/>
  <c r="R152" i="18"/>
  <c r="Q160" i="18"/>
  <c r="AA152" i="18"/>
  <c r="Z152" i="18"/>
  <c r="Y160" i="18"/>
  <c r="T156" i="18"/>
  <c r="S156" i="18"/>
  <c r="R156" i="18"/>
  <c r="AA156" i="18"/>
  <c r="Z156" i="18"/>
  <c r="E22" i="21"/>
  <c r="E64" i="21"/>
  <c r="E92" i="21"/>
  <c r="H110" i="21"/>
  <c r="J110" i="21"/>
  <c r="I110" i="21"/>
  <c r="H49" i="22"/>
  <c r="D120" i="18"/>
  <c r="L120" i="18"/>
  <c r="K123" i="18"/>
  <c r="J123" i="18"/>
  <c r="I123" i="18"/>
  <c r="F132" i="18"/>
  <c r="N132" i="18"/>
  <c r="V132" i="18"/>
  <c r="K127" i="18"/>
  <c r="J127" i="18"/>
  <c r="I127" i="18"/>
  <c r="K131" i="18"/>
  <c r="J131" i="18"/>
  <c r="I131" i="18"/>
  <c r="K136" i="18"/>
  <c r="J136" i="18"/>
  <c r="I136" i="18"/>
  <c r="D146" i="18"/>
  <c r="L146" i="18"/>
  <c r="K140" i="18"/>
  <c r="J140" i="18"/>
  <c r="I140" i="18"/>
  <c r="K144" i="18"/>
  <c r="J144" i="18"/>
  <c r="I144" i="18"/>
  <c r="K149" i="18"/>
  <c r="J149" i="18"/>
  <c r="I149" i="18"/>
  <c r="H148" i="18"/>
  <c r="P148" i="18"/>
  <c r="X148" i="18"/>
  <c r="K153" i="18"/>
  <c r="J153" i="18"/>
  <c r="I153" i="18"/>
  <c r="K157" i="18"/>
  <c r="J157" i="18"/>
  <c r="I157" i="18"/>
  <c r="R101" i="18"/>
  <c r="T101" i="18"/>
  <c r="S101" i="18"/>
  <c r="Z101" i="18"/>
  <c r="AA101" i="18"/>
  <c r="G106" i="18"/>
  <c r="O106" i="18"/>
  <c r="W106" i="18"/>
  <c r="S110" i="18"/>
  <c r="R110" i="18"/>
  <c r="Q118" i="18"/>
  <c r="T110" i="18"/>
  <c r="AA110" i="18"/>
  <c r="Z110" i="18"/>
  <c r="Y118" i="18"/>
  <c r="S114" i="18"/>
  <c r="R114" i="18"/>
  <c r="T114" i="18"/>
  <c r="AA114" i="18"/>
  <c r="Z114" i="18"/>
  <c r="E120" i="18"/>
  <c r="M120" i="18"/>
  <c r="U120" i="18"/>
  <c r="S123" i="18"/>
  <c r="R123" i="18"/>
  <c r="T123" i="18"/>
  <c r="AA123" i="18"/>
  <c r="Z123" i="18"/>
  <c r="G132" i="18"/>
  <c r="O132" i="18"/>
  <c r="W132" i="18"/>
  <c r="S127" i="18"/>
  <c r="R127" i="18"/>
  <c r="T127" i="18"/>
  <c r="AA127" i="18"/>
  <c r="Z127" i="18"/>
  <c r="S131" i="18"/>
  <c r="R131" i="18"/>
  <c r="T131" i="18"/>
  <c r="AA131" i="18"/>
  <c r="Z131" i="18"/>
  <c r="C134" i="18"/>
  <c r="S136" i="18"/>
  <c r="R136" i="18"/>
  <c r="T136" i="18"/>
  <c r="AA136" i="18"/>
  <c r="Z136" i="18"/>
  <c r="E146" i="18"/>
  <c r="M146" i="18"/>
  <c r="U146" i="18"/>
  <c r="S140" i="18"/>
  <c r="R140" i="18"/>
  <c r="T140" i="18"/>
  <c r="AA140" i="18"/>
  <c r="Z140" i="18"/>
  <c r="S144" i="18"/>
  <c r="R144" i="18"/>
  <c r="T144" i="18"/>
  <c r="AA144" i="18"/>
  <c r="Z144" i="18"/>
  <c r="S149" i="18"/>
  <c r="R149" i="18"/>
  <c r="Q148" i="18"/>
  <c r="T149" i="18"/>
  <c r="AA149" i="18"/>
  <c r="Z149" i="18"/>
  <c r="Y148" i="18"/>
  <c r="C160" i="18"/>
  <c r="S153" i="18"/>
  <c r="R153" i="18"/>
  <c r="T153" i="18"/>
  <c r="AA153" i="18"/>
  <c r="Z153" i="18"/>
  <c r="S157" i="18"/>
  <c r="R157" i="18"/>
  <c r="T157" i="18"/>
  <c r="AA157" i="18"/>
  <c r="Z157" i="18"/>
  <c r="AB157" i="18"/>
  <c r="H34" i="21"/>
  <c r="I34" i="21"/>
  <c r="J34" i="21"/>
  <c r="H60" i="21"/>
  <c r="I60" i="21"/>
  <c r="J60" i="21"/>
  <c r="K102" i="18"/>
  <c r="J102" i="18"/>
  <c r="I102" i="18"/>
  <c r="I107" i="18"/>
  <c r="K107" i="18"/>
  <c r="J107" i="18"/>
  <c r="H106" i="18"/>
  <c r="P106" i="18"/>
  <c r="X106" i="18"/>
  <c r="I111" i="18"/>
  <c r="K111" i="18"/>
  <c r="J111" i="18"/>
  <c r="I115" i="18"/>
  <c r="K115" i="18"/>
  <c r="J115" i="18"/>
  <c r="F120" i="18"/>
  <c r="N120" i="18"/>
  <c r="V120" i="18"/>
  <c r="I124" i="18"/>
  <c r="H132" i="18"/>
  <c r="K124" i="18"/>
  <c r="J124" i="18"/>
  <c r="P132" i="18"/>
  <c r="X132" i="18"/>
  <c r="I128" i="18"/>
  <c r="K128" i="18"/>
  <c r="J128" i="18"/>
  <c r="D134" i="18"/>
  <c r="L134" i="18"/>
  <c r="I137" i="18"/>
  <c r="K137" i="18"/>
  <c r="J137" i="18"/>
  <c r="F146" i="18"/>
  <c r="N146" i="18"/>
  <c r="V146" i="18"/>
  <c r="I141" i="18"/>
  <c r="K141" i="18"/>
  <c r="J141" i="18"/>
  <c r="I145" i="18"/>
  <c r="K145" i="18"/>
  <c r="J145" i="18"/>
  <c r="I150" i="18"/>
  <c r="K150" i="18"/>
  <c r="J150" i="18"/>
  <c r="D160" i="18"/>
  <c r="L160" i="18"/>
  <c r="I154" i="18"/>
  <c r="K154" i="18"/>
  <c r="J154" i="18"/>
  <c r="I158" i="18"/>
  <c r="K158" i="18"/>
  <c r="J158" i="18"/>
  <c r="Q106" i="18"/>
  <c r="S107" i="18"/>
  <c r="T107" i="18"/>
  <c r="R107" i="18"/>
  <c r="Y106" i="18"/>
  <c r="AA107" i="18"/>
  <c r="Z107" i="18"/>
  <c r="C118" i="18"/>
  <c r="S111" i="18"/>
  <c r="R111" i="18"/>
  <c r="T111" i="18"/>
  <c r="AA111" i="18"/>
  <c r="AB111" i="18"/>
  <c r="Z111" i="18"/>
  <c r="S115" i="18"/>
  <c r="R115" i="18"/>
  <c r="T115" i="18"/>
  <c r="AA115" i="18"/>
  <c r="Z115" i="18"/>
  <c r="G120" i="18"/>
  <c r="O120" i="18"/>
  <c r="W120" i="18"/>
  <c r="Q132" i="18"/>
  <c r="S124" i="18"/>
  <c r="T124" i="18"/>
  <c r="R124" i="18"/>
  <c r="Y132" i="18"/>
  <c r="AA124" i="18"/>
  <c r="Z124" i="18"/>
  <c r="S128" i="18"/>
  <c r="T128" i="18"/>
  <c r="R128" i="18"/>
  <c r="AA128" i="18"/>
  <c r="Z128" i="18"/>
  <c r="E134" i="18"/>
  <c r="M134" i="18"/>
  <c r="U134" i="18"/>
  <c r="S137" i="18"/>
  <c r="R137" i="18"/>
  <c r="T137" i="18"/>
  <c r="AA137" i="18"/>
  <c r="Z137" i="18"/>
  <c r="G146" i="18"/>
  <c r="O146" i="18"/>
  <c r="W146" i="18"/>
  <c r="S141" i="18"/>
  <c r="T141" i="18"/>
  <c r="R141" i="18"/>
  <c r="AA141" i="18"/>
  <c r="Z141" i="18"/>
  <c r="S145" i="18"/>
  <c r="T145" i="18"/>
  <c r="R145" i="18"/>
  <c r="AA145" i="18"/>
  <c r="Z145" i="18"/>
  <c r="C148" i="18"/>
  <c r="S150" i="18"/>
  <c r="R150" i="18"/>
  <c r="T150" i="18"/>
  <c r="AA150" i="18"/>
  <c r="Z150" i="18"/>
  <c r="E160" i="18"/>
  <c r="M160" i="18"/>
  <c r="U160" i="18"/>
  <c r="S154" i="18"/>
  <c r="R154" i="18"/>
  <c r="T154" i="18"/>
  <c r="AA154" i="18"/>
  <c r="Z154" i="18"/>
  <c r="S158" i="18"/>
  <c r="T158" i="18"/>
  <c r="R158" i="18"/>
  <c r="AA158" i="18"/>
  <c r="Z158" i="18"/>
  <c r="H75" i="21"/>
  <c r="J75" i="21"/>
  <c r="I75" i="21"/>
  <c r="H103" i="21"/>
  <c r="I103" i="21"/>
  <c r="J103" i="21"/>
  <c r="M114" i="22"/>
  <c r="J114" i="22"/>
  <c r="N114" i="22"/>
  <c r="L114" i="22"/>
  <c r="K114" i="22"/>
  <c r="O22" i="21"/>
  <c r="H43" i="21"/>
  <c r="I43" i="21"/>
  <c r="J43" i="21"/>
  <c r="H77" i="21"/>
  <c r="I77" i="21"/>
  <c r="J77" i="21"/>
  <c r="H112" i="21"/>
  <c r="G120" i="21"/>
  <c r="I112" i="21"/>
  <c r="J112" i="21"/>
  <c r="N11" i="22"/>
  <c r="M11" i="22"/>
  <c r="L11" i="22"/>
  <c r="K11" i="22"/>
  <c r="J11" i="22"/>
  <c r="H77" i="22"/>
  <c r="P22" i="21"/>
  <c r="H58" i="21"/>
  <c r="J58" i="21"/>
  <c r="I58" i="21"/>
  <c r="D106" i="21"/>
  <c r="H49" i="21"/>
  <c r="J49" i="21"/>
  <c r="I49" i="21"/>
  <c r="H84" i="21"/>
  <c r="J84" i="21"/>
  <c r="I84" i="21"/>
  <c r="G92" i="21"/>
  <c r="C21" i="22"/>
  <c r="D35" i="22"/>
  <c r="D105" i="22"/>
  <c r="J110" i="22"/>
  <c r="N110" i="22"/>
  <c r="M110" i="22"/>
  <c r="L110" i="22"/>
  <c r="K110" i="22"/>
  <c r="D134" i="21"/>
  <c r="F22" i="21"/>
  <c r="F36" i="21"/>
  <c r="F50" i="21"/>
  <c r="H52" i="21"/>
  <c r="I52" i="21"/>
  <c r="J52" i="21"/>
  <c r="H86" i="21"/>
  <c r="I86" i="21"/>
  <c r="J86" i="21"/>
  <c r="D63" i="22"/>
  <c r="H67" i="21"/>
  <c r="J67" i="21"/>
  <c r="I67" i="21"/>
  <c r="H101" i="21"/>
  <c r="J101" i="21"/>
  <c r="I101" i="21"/>
  <c r="J10" i="21"/>
  <c r="I10" i="21"/>
  <c r="H10" i="21"/>
  <c r="T10" i="21"/>
  <c r="S10" i="21"/>
  <c r="R10" i="21"/>
  <c r="J11" i="21"/>
  <c r="I11" i="21"/>
  <c r="H11" i="21"/>
  <c r="T11" i="21"/>
  <c r="S11" i="21"/>
  <c r="R11" i="21"/>
  <c r="J12" i="21"/>
  <c r="I12" i="21"/>
  <c r="H12" i="21"/>
  <c r="T12" i="21"/>
  <c r="S12" i="21"/>
  <c r="R12" i="21"/>
  <c r="J13" i="21"/>
  <c r="I13" i="21"/>
  <c r="H13" i="21"/>
  <c r="T13" i="21"/>
  <c r="S13" i="21"/>
  <c r="R13" i="21"/>
  <c r="J14" i="21"/>
  <c r="I14" i="21"/>
  <c r="G22" i="21"/>
  <c r="H14" i="21"/>
  <c r="T14" i="21"/>
  <c r="S14" i="21"/>
  <c r="Q22" i="21"/>
  <c r="R14" i="21"/>
  <c r="J15" i="21"/>
  <c r="I15" i="21"/>
  <c r="H15" i="21"/>
  <c r="T15" i="21"/>
  <c r="S15" i="21"/>
  <c r="R15" i="21"/>
  <c r="J16" i="21"/>
  <c r="I16" i="21"/>
  <c r="H16" i="21"/>
  <c r="T16" i="21"/>
  <c r="S16" i="21"/>
  <c r="R16" i="21"/>
  <c r="J17" i="21"/>
  <c r="I17" i="21"/>
  <c r="H17" i="21"/>
  <c r="T17" i="21"/>
  <c r="S17" i="21"/>
  <c r="R17" i="21"/>
  <c r="J18" i="21"/>
  <c r="I18" i="21"/>
  <c r="H18" i="21"/>
  <c r="T18" i="21"/>
  <c r="S18" i="21"/>
  <c r="R18" i="21"/>
  <c r="J19" i="21"/>
  <c r="I19" i="21"/>
  <c r="H19" i="21"/>
  <c r="T19" i="21"/>
  <c r="S19" i="21"/>
  <c r="R19" i="21"/>
  <c r="J20" i="21"/>
  <c r="I20" i="21"/>
  <c r="H20" i="21"/>
  <c r="T20" i="21"/>
  <c r="S20" i="21"/>
  <c r="R20" i="21"/>
  <c r="J21" i="21"/>
  <c r="I21" i="21"/>
  <c r="H21" i="21"/>
  <c r="T21" i="21"/>
  <c r="S21" i="21"/>
  <c r="R21" i="21"/>
  <c r="J24" i="21"/>
  <c r="I24" i="21"/>
  <c r="H24" i="21"/>
  <c r="J25" i="21"/>
  <c r="I25" i="21"/>
  <c r="H25" i="21"/>
  <c r="J26" i="21"/>
  <c r="I26" i="21"/>
  <c r="H26" i="21"/>
  <c r="J27" i="21"/>
  <c r="I27" i="21"/>
  <c r="H27" i="21"/>
  <c r="G36" i="21"/>
  <c r="J28" i="21"/>
  <c r="I28" i="21"/>
  <c r="H28" i="21"/>
  <c r="J29" i="21"/>
  <c r="I29" i="21"/>
  <c r="H29" i="21"/>
  <c r="J30" i="21"/>
  <c r="I30" i="21"/>
  <c r="H30" i="21"/>
  <c r="J31" i="21"/>
  <c r="I31" i="21"/>
  <c r="H31" i="21"/>
  <c r="J32" i="21"/>
  <c r="I32" i="21"/>
  <c r="H32" i="21"/>
  <c r="H33" i="21"/>
  <c r="J33" i="21"/>
  <c r="I33" i="21"/>
  <c r="H42" i="21"/>
  <c r="J42" i="21"/>
  <c r="G50" i="21"/>
  <c r="I42" i="21"/>
  <c r="D64" i="21"/>
  <c r="H59" i="21"/>
  <c r="J59" i="21"/>
  <c r="I59" i="21"/>
  <c r="H68" i="21"/>
  <c r="J68" i="21"/>
  <c r="I68" i="21"/>
  <c r="H76" i="21"/>
  <c r="J76" i="21"/>
  <c r="I76" i="21"/>
  <c r="F92" i="21"/>
  <c r="H85" i="21"/>
  <c r="J85" i="21"/>
  <c r="I85" i="21"/>
  <c r="H94" i="21"/>
  <c r="J94" i="21"/>
  <c r="I94" i="21"/>
  <c r="C106" i="21"/>
  <c r="H102" i="21"/>
  <c r="J102" i="21"/>
  <c r="I102" i="21"/>
  <c r="H111" i="21"/>
  <c r="J111" i="21"/>
  <c r="I111" i="21"/>
  <c r="H118" i="21"/>
  <c r="J118" i="21"/>
  <c r="I118" i="21"/>
  <c r="H123" i="21"/>
  <c r="J123" i="21"/>
  <c r="I123" i="21"/>
  <c r="E134" i="21"/>
  <c r="M18" i="22"/>
  <c r="L18" i="22"/>
  <c r="K18" i="22"/>
  <c r="J18" i="22"/>
  <c r="N18" i="22"/>
  <c r="M26" i="22"/>
  <c r="L26" i="22"/>
  <c r="K26" i="22"/>
  <c r="J26" i="22"/>
  <c r="N26" i="22"/>
  <c r="M34" i="22"/>
  <c r="L34" i="22"/>
  <c r="K34" i="22"/>
  <c r="J34" i="22"/>
  <c r="N34" i="22"/>
  <c r="M43" i="22"/>
  <c r="L43" i="22"/>
  <c r="K43" i="22"/>
  <c r="J43" i="22"/>
  <c r="N43" i="22"/>
  <c r="M52" i="22"/>
  <c r="L52" i="22"/>
  <c r="K52" i="22"/>
  <c r="J52" i="22"/>
  <c r="N52" i="22"/>
  <c r="E63" i="22"/>
  <c r="M60" i="22"/>
  <c r="L60" i="22"/>
  <c r="K60" i="22"/>
  <c r="J60" i="22"/>
  <c r="N60" i="22"/>
  <c r="M69" i="22"/>
  <c r="L69" i="22"/>
  <c r="K69" i="22"/>
  <c r="J69" i="22"/>
  <c r="N69" i="22"/>
  <c r="I77" i="22"/>
  <c r="M86" i="22"/>
  <c r="L86" i="22"/>
  <c r="K86" i="22"/>
  <c r="J86" i="22"/>
  <c r="N86" i="22"/>
  <c r="N102" i="22"/>
  <c r="M102" i="22"/>
  <c r="L102" i="22"/>
  <c r="K102" i="22"/>
  <c r="J102" i="22"/>
  <c r="G161" i="22"/>
  <c r="H40" i="21"/>
  <c r="J40" i="21"/>
  <c r="I40" i="21"/>
  <c r="H48" i="21"/>
  <c r="J48" i="21"/>
  <c r="I48" i="21"/>
  <c r="F64" i="21"/>
  <c r="H57" i="21"/>
  <c r="J57" i="21"/>
  <c r="I57" i="21"/>
  <c r="H66" i="21"/>
  <c r="J66" i="21"/>
  <c r="I66" i="21"/>
  <c r="C78" i="21"/>
  <c r="H74" i="21"/>
  <c r="J74" i="21"/>
  <c r="I74" i="21"/>
  <c r="H83" i="21"/>
  <c r="J83" i="21"/>
  <c r="I83" i="21"/>
  <c r="H91" i="21"/>
  <c r="J91" i="21"/>
  <c r="I91" i="21"/>
  <c r="E106" i="21"/>
  <c r="H100" i="21"/>
  <c r="J100" i="21"/>
  <c r="I100" i="21"/>
  <c r="H109" i="21"/>
  <c r="J109" i="21"/>
  <c r="I109" i="21"/>
  <c r="H117" i="21"/>
  <c r="J117" i="21"/>
  <c r="I117" i="21"/>
  <c r="H122" i="21"/>
  <c r="J122" i="21"/>
  <c r="I122" i="21"/>
  <c r="H126" i="21"/>
  <c r="G134" i="21"/>
  <c r="J126" i="21"/>
  <c r="I126" i="21"/>
  <c r="D148" i="21"/>
  <c r="E162" i="21"/>
  <c r="M10" i="22"/>
  <c r="L10" i="22"/>
  <c r="K10" i="22"/>
  <c r="J10" i="22"/>
  <c r="N10" i="22"/>
  <c r="D21" i="22"/>
  <c r="M24" i="22"/>
  <c r="L24" i="22"/>
  <c r="K24" i="22"/>
  <c r="J24" i="22"/>
  <c r="N24" i="22"/>
  <c r="E35" i="22"/>
  <c r="M32" i="22"/>
  <c r="L32" i="22"/>
  <c r="K32" i="22"/>
  <c r="J32" i="22"/>
  <c r="N32" i="22"/>
  <c r="M41" i="22"/>
  <c r="L41" i="22"/>
  <c r="K41" i="22"/>
  <c r="J41" i="22"/>
  <c r="N41" i="22"/>
  <c r="I49" i="22"/>
  <c r="M58" i="22"/>
  <c r="L58" i="22"/>
  <c r="K58" i="22"/>
  <c r="J58" i="22"/>
  <c r="N58" i="22"/>
  <c r="M67" i="22"/>
  <c r="L67" i="22"/>
  <c r="K67" i="22"/>
  <c r="J67" i="22"/>
  <c r="N67" i="22"/>
  <c r="M75" i="22"/>
  <c r="L75" i="22"/>
  <c r="K75" i="22"/>
  <c r="J75" i="22"/>
  <c r="N75" i="22"/>
  <c r="M84" i="22"/>
  <c r="L84" i="22"/>
  <c r="K84" i="22"/>
  <c r="J84" i="22"/>
  <c r="N84" i="22"/>
  <c r="E105" i="22"/>
  <c r="H39" i="21"/>
  <c r="J39" i="21"/>
  <c r="I39" i="21"/>
  <c r="H47" i="21"/>
  <c r="J47" i="21"/>
  <c r="I47" i="21"/>
  <c r="H56" i="21"/>
  <c r="J56" i="21"/>
  <c r="I56" i="21"/>
  <c r="G64" i="21"/>
  <c r="D78" i="21"/>
  <c r="H73" i="21"/>
  <c r="J73" i="21"/>
  <c r="I73" i="21"/>
  <c r="H82" i="21"/>
  <c r="J82" i="21"/>
  <c r="I82" i="21"/>
  <c r="H90" i="21"/>
  <c r="J90" i="21"/>
  <c r="I90" i="21"/>
  <c r="F106" i="21"/>
  <c r="H99" i="21"/>
  <c r="J99" i="21"/>
  <c r="I99" i="21"/>
  <c r="H108" i="21"/>
  <c r="J108" i="21"/>
  <c r="I108" i="21"/>
  <c r="C120" i="21"/>
  <c r="H116" i="21"/>
  <c r="J116" i="21"/>
  <c r="I116" i="21"/>
  <c r="E148" i="21"/>
  <c r="AA14" i="22"/>
  <c r="Y14" i="22"/>
  <c r="H119" i="22"/>
  <c r="C22" i="21"/>
  <c r="M22" i="21"/>
  <c r="C36" i="21"/>
  <c r="H38" i="21"/>
  <c r="J38" i="21"/>
  <c r="I38" i="21"/>
  <c r="C50" i="21"/>
  <c r="H46" i="21"/>
  <c r="J46" i="21"/>
  <c r="I46" i="21"/>
  <c r="H55" i="21"/>
  <c r="J55" i="21"/>
  <c r="I55" i="21"/>
  <c r="H63" i="21"/>
  <c r="J63" i="21"/>
  <c r="I63" i="21"/>
  <c r="E78" i="21"/>
  <c r="H72" i="21"/>
  <c r="J72" i="21"/>
  <c r="I72" i="21"/>
  <c r="H81" i="21"/>
  <c r="J81" i="21"/>
  <c r="I81" i="21"/>
  <c r="H89" i="21"/>
  <c r="J89" i="21"/>
  <c r="I89" i="21"/>
  <c r="H98" i="21"/>
  <c r="J98" i="21"/>
  <c r="I98" i="21"/>
  <c r="G106" i="21"/>
  <c r="D120" i="21"/>
  <c r="H115" i="21"/>
  <c r="J115" i="21"/>
  <c r="I115" i="21"/>
  <c r="H125" i="21"/>
  <c r="J125" i="21"/>
  <c r="I125" i="21"/>
  <c r="M30" i="22"/>
  <c r="L30" i="22"/>
  <c r="K30" i="22"/>
  <c r="J30" i="22"/>
  <c r="N30" i="22"/>
  <c r="M39" i="22"/>
  <c r="L39" i="22"/>
  <c r="K39" i="22"/>
  <c r="J39" i="22"/>
  <c r="N39" i="22"/>
  <c r="M47" i="22"/>
  <c r="L47" i="22"/>
  <c r="K47" i="22"/>
  <c r="J47" i="22"/>
  <c r="N47" i="22"/>
  <c r="M56" i="22"/>
  <c r="L56" i="22"/>
  <c r="K56" i="22"/>
  <c r="J56" i="22"/>
  <c r="N56" i="22"/>
  <c r="M65" i="22"/>
  <c r="L65" i="22"/>
  <c r="K65" i="22"/>
  <c r="J65" i="22"/>
  <c r="N65" i="22"/>
  <c r="M73" i="22"/>
  <c r="L73" i="22"/>
  <c r="K73" i="22"/>
  <c r="J73" i="22"/>
  <c r="N73" i="22"/>
  <c r="M82" i="22"/>
  <c r="L82" i="22"/>
  <c r="K82" i="22"/>
  <c r="J82" i="22"/>
  <c r="N82" i="22"/>
  <c r="I119" i="22"/>
  <c r="N111" i="22"/>
  <c r="L111" i="22"/>
  <c r="M111" i="22"/>
  <c r="K111" i="22"/>
  <c r="J111" i="22"/>
  <c r="C147" i="22"/>
  <c r="D22" i="21"/>
  <c r="N22" i="21"/>
  <c r="D36" i="21"/>
  <c r="D50" i="21"/>
  <c r="H45" i="21"/>
  <c r="I45" i="21"/>
  <c r="J45" i="21"/>
  <c r="H54" i="21"/>
  <c r="I54" i="21"/>
  <c r="J54" i="21"/>
  <c r="H62" i="21"/>
  <c r="I62" i="21"/>
  <c r="J62" i="21"/>
  <c r="F78" i="21"/>
  <c r="H71" i="21"/>
  <c r="I71" i="21"/>
  <c r="J71" i="21"/>
  <c r="H80" i="21"/>
  <c r="I80" i="21"/>
  <c r="J80" i="21"/>
  <c r="C92" i="21"/>
  <c r="H88" i="21"/>
  <c r="I88" i="21"/>
  <c r="J88" i="21"/>
  <c r="H97" i="21"/>
  <c r="I97" i="21"/>
  <c r="J97" i="21"/>
  <c r="H105" i="21"/>
  <c r="I105" i="21"/>
  <c r="J105" i="21"/>
  <c r="E120" i="21"/>
  <c r="H114" i="21"/>
  <c r="I114" i="21"/>
  <c r="J114" i="21"/>
  <c r="N19" i="22"/>
  <c r="M19" i="22"/>
  <c r="L19" i="22"/>
  <c r="K19" i="22"/>
  <c r="J19" i="22"/>
  <c r="D91" i="22"/>
  <c r="J95" i="22"/>
  <c r="N95" i="22"/>
  <c r="M95" i="22"/>
  <c r="L95" i="22"/>
  <c r="K95" i="22"/>
  <c r="E36" i="21"/>
  <c r="H35" i="21"/>
  <c r="J35" i="21"/>
  <c r="I35" i="21"/>
  <c r="E50" i="21"/>
  <c r="H44" i="21"/>
  <c r="J44" i="21"/>
  <c r="I44" i="21"/>
  <c r="H53" i="21"/>
  <c r="J53" i="21"/>
  <c r="I53" i="21"/>
  <c r="H61" i="21"/>
  <c r="J61" i="21"/>
  <c r="I61" i="21"/>
  <c r="H70" i="21"/>
  <c r="G78" i="21"/>
  <c r="J70" i="21"/>
  <c r="I70" i="21"/>
  <c r="D92" i="21"/>
  <c r="H87" i="21"/>
  <c r="J87" i="21"/>
  <c r="I87" i="21"/>
  <c r="H96" i="21"/>
  <c r="J96" i="21"/>
  <c r="I96" i="21"/>
  <c r="H104" i="21"/>
  <c r="J104" i="21"/>
  <c r="I104" i="21"/>
  <c r="F120" i="21"/>
  <c r="H113" i="21"/>
  <c r="J113" i="21"/>
  <c r="I113" i="21"/>
  <c r="H119" i="21"/>
  <c r="J119" i="21"/>
  <c r="I119" i="21"/>
  <c r="H124" i="21"/>
  <c r="J124" i="21"/>
  <c r="I124" i="21"/>
  <c r="Z13" i="22"/>
  <c r="X13" i="22"/>
  <c r="M28" i="22"/>
  <c r="L28" i="22"/>
  <c r="K28" i="22"/>
  <c r="J28" i="22"/>
  <c r="N28" i="22"/>
  <c r="M37" i="22"/>
  <c r="L37" i="22"/>
  <c r="K37" i="22"/>
  <c r="J37" i="22"/>
  <c r="N37" i="22"/>
  <c r="M45" i="22"/>
  <c r="L45" i="22"/>
  <c r="K45" i="22"/>
  <c r="J45" i="22"/>
  <c r="N45" i="22"/>
  <c r="M54" i="22"/>
  <c r="L54" i="22"/>
  <c r="K54" i="22"/>
  <c r="J54" i="22"/>
  <c r="N54" i="22"/>
  <c r="M62" i="22"/>
  <c r="L62" i="22"/>
  <c r="K62" i="22"/>
  <c r="J62" i="22"/>
  <c r="N62" i="22"/>
  <c r="M71" i="22"/>
  <c r="L71" i="22"/>
  <c r="K71" i="22"/>
  <c r="J71" i="22"/>
  <c r="N71" i="22"/>
  <c r="M80" i="22"/>
  <c r="L80" i="22"/>
  <c r="K80" i="22"/>
  <c r="J80" i="22"/>
  <c r="N80" i="22"/>
  <c r="E91" i="22"/>
  <c r="J88" i="22"/>
  <c r="N88" i="22"/>
  <c r="M88" i="22"/>
  <c r="L88" i="22"/>
  <c r="K88" i="22"/>
  <c r="M112" i="22"/>
  <c r="J112" i="22"/>
  <c r="N112" i="22"/>
  <c r="L112" i="22"/>
  <c r="K112" i="22"/>
  <c r="H127" i="21"/>
  <c r="I127" i="21"/>
  <c r="J127" i="21"/>
  <c r="H128" i="21"/>
  <c r="J128" i="21"/>
  <c r="I128" i="21"/>
  <c r="H129" i="21"/>
  <c r="J129" i="21"/>
  <c r="I129" i="21"/>
  <c r="H130" i="21"/>
  <c r="J130" i="21"/>
  <c r="I130" i="21"/>
  <c r="H131" i="21"/>
  <c r="J131" i="21"/>
  <c r="I131" i="21"/>
  <c r="H132" i="21"/>
  <c r="I132" i="21"/>
  <c r="J132" i="21"/>
  <c r="H133" i="21"/>
  <c r="J133" i="21"/>
  <c r="I133" i="21"/>
  <c r="H136" i="21"/>
  <c r="J136" i="21"/>
  <c r="I136" i="21"/>
  <c r="H137" i="21"/>
  <c r="I137" i="21"/>
  <c r="J137" i="21"/>
  <c r="H138" i="21"/>
  <c r="J138" i="21"/>
  <c r="I138" i="21"/>
  <c r="H139" i="21"/>
  <c r="I139" i="21"/>
  <c r="J139" i="21"/>
  <c r="H140" i="21"/>
  <c r="G148" i="21"/>
  <c r="J140" i="21"/>
  <c r="I140" i="21"/>
  <c r="H141" i="21"/>
  <c r="J141" i="21"/>
  <c r="I141" i="21"/>
  <c r="H142" i="21"/>
  <c r="J142" i="21"/>
  <c r="I142" i="21"/>
  <c r="H143" i="21"/>
  <c r="J143" i="21"/>
  <c r="I143" i="21"/>
  <c r="H144" i="21"/>
  <c r="I144" i="21"/>
  <c r="J144" i="21"/>
  <c r="H145" i="21"/>
  <c r="J145" i="21"/>
  <c r="I145" i="21"/>
  <c r="H146" i="21"/>
  <c r="I146" i="21"/>
  <c r="J146" i="21"/>
  <c r="H147" i="21"/>
  <c r="J147" i="21"/>
  <c r="I147" i="21"/>
  <c r="H150" i="21"/>
  <c r="J150" i="21"/>
  <c r="I150" i="21"/>
  <c r="H151" i="21"/>
  <c r="J151" i="21"/>
  <c r="I151" i="21"/>
  <c r="H152" i="21"/>
  <c r="J152" i="21"/>
  <c r="I152" i="21"/>
  <c r="H153" i="21"/>
  <c r="I153" i="21"/>
  <c r="J153" i="21"/>
  <c r="H154" i="21"/>
  <c r="G162" i="21"/>
  <c r="J154" i="21"/>
  <c r="I154" i="21"/>
  <c r="H155" i="21"/>
  <c r="I155" i="21"/>
  <c r="J155" i="21"/>
  <c r="H156" i="21"/>
  <c r="J156" i="21"/>
  <c r="I156" i="21"/>
  <c r="H157" i="21"/>
  <c r="J157" i="21"/>
  <c r="I157" i="21"/>
  <c r="H158" i="21"/>
  <c r="J158" i="21"/>
  <c r="I158" i="21"/>
  <c r="H159" i="21"/>
  <c r="J159" i="21"/>
  <c r="I159" i="21"/>
  <c r="H160" i="21"/>
  <c r="J160" i="21"/>
  <c r="I160" i="21"/>
  <c r="H161" i="21"/>
  <c r="J161" i="21"/>
  <c r="I161" i="21"/>
  <c r="N13" i="22"/>
  <c r="M13" i="22"/>
  <c r="J13" i="22"/>
  <c r="I21" i="22"/>
  <c r="L13" i="22"/>
  <c r="K13" i="22"/>
  <c r="F49" i="22"/>
  <c r="F77" i="22"/>
  <c r="J90" i="22"/>
  <c r="N90" i="22"/>
  <c r="K90" i="22"/>
  <c r="M90" i="22"/>
  <c r="L90" i="22"/>
  <c r="N104" i="22"/>
  <c r="M104" i="22"/>
  <c r="J104" i="22"/>
  <c r="L104" i="22"/>
  <c r="K104" i="22"/>
  <c r="J108" i="22"/>
  <c r="N108" i="22"/>
  <c r="K108" i="22"/>
  <c r="M108" i="22"/>
  <c r="L108" i="22"/>
  <c r="E119" i="22"/>
  <c r="N116" i="22"/>
  <c r="M116" i="22"/>
  <c r="J116" i="22"/>
  <c r="K116" i="22"/>
  <c r="L116" i="22"/>
  <c r="N121" i="22"/>
  <c r="M121" i="22"/>
  <c r="J121" i="22"/>
  <c r="K121" i="22"/>
  <c r="L121" i="22"/>
  <c r="N125" i="22"/>
  <c r="M125" i="22"/>
  <c r="J125" i="22"/>
  <c r="K125" i="22"/>
  <c r="I133" i="22"/>
  <c r="L125" i="22"/>
  <c r="N129" i="22"/>
  <c r="M129" i="22"/>
  <c r="J129" i="22"/>
  <c r="K129" i="22"/>
  <c r="L129" i="22"/>
  <c r="N138" i="22"/>
  <c r="M138" i="22"/>
  <c r="J138" i="22"/>
  <c r="K138" i="22"/>
  <c r="L138" i="22"/>
  <c r="N142" i="22"/>
  <c r="M142" i="22"/>
  <c r="J142" i="22"/>
  <c r="K142" i="22"/>
  <c r="L142" i="22"/>
  <c r="N146" i="22"/>
  <c r="M146" i="22"/>
  <c r="J146" i="22"/>
  <c r="K146" i="22"/>
  <c r="L146" i="22"/>
  <c r="N151" i="22"/>
  <c r="M151" i="22"/>
  <c r="J151" i="22"/>
  <c r="K151" i="22"/>
  <c r="L151" i="22"/>
  <c r="N155" i="22"/>
  <c r="M155" i="22"/>
  <c r="J155" i="22"/>
  <c r="K155" i="22"/>
  <c r="L155" i="22"/>
  <c r="N159" i="22"/>
  <c r="M159" i="22"/>
  <c r="J159" i="22"/>
  <c r="K159" i="22"/>
  <c r="L159" i="22"/>
  <c r="G62" i="26"/>
  <c r="N12" i="22"/>
  <c r="M12" i="22"/>
  <c r="L12" i="22"/>
  <c r="K12" i="22"/>
  <c r="J12" i="22"/>
  <c r="N20" i="22"/>
  <c r="M20" i="22"/>
  <c r="L20" i="22"/>
  <c r="K20" i="22"/>
  <c r="J20" i="22"/>
  <c r="C35" i="22"/>
  <c r="G49" i="22"/>
  <c r="C63" i="22"/>
  <c r="G77" i="22"/>
  <c r="C91" i="22"/>
  <c r="C105" i="22"/>
  <c r="N98" i="22"/>
  <c r="M98" i="22"/>
  <c r="L98" i="22"/>
  <c r="K98" i="22"/>
  <c r="J98" i="22"/>
  <c r="J101" i="22"/>
  <c r="N101" i="22"/>
  <c r="M101" i="22"/>
  <c r="L101" i="22"/>
  <c r="K101" i="22"/>
  <c r="N109" i="22"/>
  <c r="L109" i="22"/>
  <c r="M109" i="22"/>
  <c r="K109" i="22"/>
  <c r="J109" i="22"/>
  <c r="G119" i="22"/>
  <c r="C161" i="22"/>
  <c r="C134" i="21"/>
  <c r="C148" i="21"/>
  <c r="C162" i="21"/>
  <c r="L9" i="22"/>
  <c r="K9" i="22"/>
  <c r="J9" i="22"/>
  <c r="N9" i="22"/>
  <c r="M9" i="22"/>
  <c r="E21" i="22"/>
  <c r="L17" i="22"/>
  <c r="K17" i="22"/>
  <c r="J17" i="22"/>
  <c r="N17" i="22"/>
  <c r="M17" i="22"/>
  <c r="F35" i="22"/>
  <c r="F63" i="22"/>
  <c r="F91" i="22"/>
  <c r="N96" i="22"/>
  <c r="L96" i="22"/>
  <c r="K96" i="22"/>
  <c r="J96" i="22"/>
  <c r="M96" i="22"/>
  <c r="F105" i="22"/>
  <c r="J99" i="22"/>
  <c r="M99" i="22"/>
  <c r="L99" i="22"/>
  <c r="K99" i="22"/>
  <c r="N99" i="22"/>
  <c r="N118" i="22"/>
  <c r="M118" i="22"/>
  <c r="J118" i="22"/>
  <c r="L118" i="22"/>
  <c r="K118" i="22"/>
  <c r="N123" i="22"/>
  <c r="M123" i="22"/>
  <c r="J123" i="22"/>
  <c r="L123" i="22"/>
  <c r="K123" i="22"/>
  <c r="N127" i="22"/>
  <c r="M127" i="22"/>
  <c r="J127" i="22"/>
  <c r="L127" i="22"/>
  <c r="K127" i="22"/>
  <c r="N131" i="22"/>
  <c r="M131" i="22"/>
  <c r="J131" i="22"/>
  <c r="L131" i="22"/>
  <c r="K131" i="22"/>
  <c r="N136" i="22"/>
  <c r="M136" i="22"/>
  <c r="J136" i="22"/>
  <c r="L136" i="22"/>
  <c r="K136" i="22"/>
  <c r="E147" i="22"/>
  <c r="N140" i="22"/>
  <c r="M140" i="22"/>
  <c r="J140" i="22"/>
  <c r="L140" i="22"/>
  <c r="K140" i="22"/>
  <c r="N144" i="22"/>
  <c r="M144" i="22"/>
  <c r="J144" i="22"/>
  <c r="L144" i="22"/>
  <c r="K144" i="22"/>
  <c r="N149" i="22"/>
  <c r="M149" i="22"/>
  <c r="J149" i="22"/>
  <c r="L149" i="22"/>
  <c r="K149" i="22"/>
  <c r="N153" i="22"/>
  <c r="M153" i="22"/>
  <c r="J153" i="22"/>
  <c r="L153" i="22"/>
  <c r="K153" i="22"/>
  <c r="I161" i="22"/>
  <c r="N157" i="22"/>
  <c r="M157" i="22"/>
  <c r="J157" i="22"/>
  <c r="L157" i="22"/>
  <c r="K157" i="22"/>
  <c r="D162" i="21"/>
  <c r="F21" i="22"/>
  <c r="K16" i="22"/>
  <c r="J16" i="22"/>
  <c r="M16" i="22"/>
  <c r="L16" i="22"/>
  <c r="N16" i="22"/>
  <c r="G35" i="22"/>
  <c r="C49" i="22"/>
  <c r="G63" i="22"/>
  <c r="C77" i="22"/>
  <c r="G91" i="22"/>
  <c r="N89" i="22"/>
  <c r="K89" i="22"/>
  <c r="J89" i="22"/>
  <c r="M89" i="22"/>
  <c r="L89" i="22"/>
  <c r="J93" i="22"/>
  <c r="L93" i="22"/>
  <c r="K93" i="22"/>
  <c r="N93" i="22"/>
  <c r="M93" i="22"/>
  <c r="G105" i="22"/>
  <c r="N107" i="22"/>
  <c r="K107" i="22"/>
  <c r="J107" i="22"/>
  <c r="M107" i="22"/>
  <c r="L107" i="22"/>
  <c r="C133" i="22"/>
  <c r="G147" i="22"/>
  <c r="Y10" i="22"/>
  <c r="AA10" i="22"/>
  <c r="G21" i="22"/>
  <c r="J15" i="22"/>
  <c r="L15" i="22"/>
  <c r="K15" i="22"/>
  <c r="N15" i="22"/>
  <c r="M15" i="22"/>
  <c r="H35" i="22"/>
  <c r="D49" i="22"/>
  <c r="H63" i="22"/>
  <c r="D77" i="22"/>
  <c r="H91" i="22"/>
  <c r="H105" i="22"/>
  <c r="N100" i="22"/>
  <c r="J100" i="22"/>
  <c r="L100" i="22"/>
  <c r="K100" i="22"/>
  <c r="M100" i="22"/>
  <c r="J103" i="22"/>
  <c r="K103" i="22"/>
  <c r="M103" i="22"/>
  <c r="L103" i="22"/>
  <c r="N103" i="22"/>
  <c r="D133" i="22"/>
  <c r="H147" i="22"/>
  <c r="L45" i="26"/>
  <c r="K45" i="26"/>
  <c r="J45" i="26"/>
  <c r="I45" i="26"/>
  <c r="M45" i="26"/>
  <c r="F148" i="21"/>
  <c r="F162" i="21"/>
  <c r="H21" i="22"/>
  <c r="N14" i="22"/>
  <c r="K14" i="22"/>
  <c r="J14" i="22"/>
  <c r="M14" i="22"/>
  <c r="L14" i="22"/>
  <c r="N23" i="22"/>
  <c r="K23" i="22"/>
  <c r="J23" i="22"/>
  <c r="M23" i="22"/>
  <c r="L23" i="22"/>
  <c r="N25" i="22"/>
  <c r="K25" i="22"/>
  <c r="J25" i="22"/>
  <c r="M25" i="22"/>
  <c r="L25" i="22"/>
  <c r="I35" i="22"/>
  <c r="N27" i="22"/>
  <c r="K27" i="22"/>
  <c r="J27" i="22"/>
  <c r="M27" i="22"/>
  <c r="L27" i="22"/>
  <c r="N29" i="22"/>
  <c r="K29" i="22"/>
  <c r="J29" i="22"/>
  <c r="M29" i="22"/>
  <c r="L29" i="22"/>
  <c r="N31" i="22"/>
  <c r="K31" i="22"/>
  <c r="J31" i="22"/>
  <c r="M31" i="22"/>
  <c r="L31" i="22"/>
  <c r="N33" i="22"/>
  <c r="K33" i="22"/>
  <c r="J33" i="22"/>
  <c r="M33" i="22"/>
  <c r="L33" i="22"/>
  <c r="N38" i="22"/>
  <c r="K38" i="22"/>
  <c r="J38" i="22"/>
  <c r="M38" i="22"/>
  <c r="L38" i="22"/>
  <c r="N40" i="22"/>
  <c r="K40" i="22"/>
  <c r="J40" i="22"/>
  <c r="M40" i="22"/>
  <c r="L40" i="22"/>
  <c r="E49" i="22"/>
  <c r="N42" i="22"/>
  <c r="K42" i="22"/>
  <c r="J42" i="22"/>
  <c r="M42" i="22"/>
  <c r="L42" i="22"/>
  <c r="N44" i="22"/>
  <c r="K44" i="22"/>
  <c r="J44" i="22"/>
  <c r="M44" i="22"/>
  <c r="L44" i="22"/>
  <c r="N46" i="22"/>
  <c r="K46" i="22"/>
  <c r="J46" i="22"/>
  <c r="M46" i="22"/>
  <c r="L46" i="22"/>
  <c r="N48" i="22"/>
  <c r="K48" i="22"/>
  <c r="J48" i="22"/>
  <c r="M48" i="22"/>
  <c r="L48" i="22"/>
  <c r="N51" i="22"/>
  <c r="K51" i="22"/>
  <c r="J51" i="22"/>
  <c r="M51" i="22"/>
  <c r="L51" i="22"/>
  <c r="N53" i="22"/>
  <c r="K53" i="22"/>
  <c r="J53" i="22"/>
  <c r="M53" i="22"/>
  <c r="L53" i="22"/>
  <c r="I63" i="22"/>
  <c r="N55" i="22"/>
  <c r="K55" i="22"/>
  <c r="J55" i="22"/>
  <c r="M55" i="22"/>
  <c r="L55" i="22"/>
  <c r="N57" i="22"/>
  <c r="K57" i="22"/>
  <c r="J57" i="22"/>
  <c r="M57" i="22"/>
  <c r="L57" i="22"/>
  <c r="N59" i="22"/>
  <c r="K59" i="22"/>
  <c r="J59" i="22"/>
  <c r="M59" i="22"/>
  <c r="L59" i="22"/>
  <c r="N61" i="22"/>
  <c r="K61" i="22"/>
  <c r="J61" i="22"/>
  <c r="M61" i="22"/>
  <c r="L61" i="22"/>
  <c r="N66" i="22"/>
  <c r="K66" i="22"/>
  <c r="J66" i="22"/>
  <c r="M66" i="22"/>
  <c r="L66" i="22"/>
  <c r="N68" i="22"/>
  <c r="K68" i="22"/>
  <c r="J68" i="22"/>
  <c r="M68" i="22"/>
  <c r="L68" i="22"/>
  <c r="E77" i="22"/>
  <c r="N70" i="22"/>
  <c r="K70" i="22"/>
  <c r="J70" i="22"/>
  <c r="M70" i="22"/>
  <c r="L70" i="22"/>
  <c r="N72" i="22"/>
  <c r="K72" i="22"/>
  <c r="J72" i="22"/>
  <c r="M72" i="22"/>
  <c r="L72" i="22"/>
  <c r="N74" i="22"/>
  <c r="K74" i="22"/>
  <c r="J74" i="22"/>
  <c r="M74" i="22"/>
  <c r="L74" i="22"/>
  <c r="N76" i="22"/>
  <c r="K76" i="22"/>
  <c r="J76" i="22"/>
  <c r="M76" i="22"/>
  <c r="L76" i="22"/>
  <c r="N79" i="22"/>
  <c r="K79" i="22"/>
  <c r="J79" i="22"/>
  <c r="M79" i="22"/>
  <c r="L79" i="22"/>
  <c r="N81" i="22"/>
  <c r="K81" i="22"/>
  <c r="J81" i="22"/>
  <c r="M81" i="22"/>
  <c r="L81" i="22"/>
  <c r="N83" i="22"/>
  <c r="K83" i="22"/>
  <c r="J83" i="22"/>
  <c r="I91" i="22"/>
  <c r="M83" i="22"/>
  <c r="L83" i="22"/>
  <c r="N85" i="22"/>
  <c r="K85" i="22"/>
  <c r="J85" i="22"/>
  <c r="M85" i="22"/>
  <c r="L85" i="22"/>
  <c r="N87" i="22"/>
  <c r="K87" i="22"/>
  <c r="J87" i="22"/>
  <c r="M87" i="22"/>
  <c r="L87" i="22"/>
  <c r="N94" i="22"/>
  <c r="K94" i="22"/>
  <c r="J94" i="22"/>
  <c r="M94" i="22"/>
  <c r="L94" i="22"/>
  <c r="J97" i="22"/>
  <c r="L97" i="22"/>
  <c r="K97" i="22"/>
  <c r="N97" i="22"/>
  <c r="M97" i="22"/>
  <c r="I105" i="22"/>
  <c r="C119" i="22"/>
  <c r="G133" i="22"/>
  <c r="D119" i="22"/>
  <c r="H133" i="22"/>
  <c r="D147" i="22"/>
  <c r="H161" i="22"/>
  <c r="F119" i="22"/>
  <c r="F147" i="22"/>
  <c r="M16" i="26"/>
  <c r="L16" i="26"/>
  <c r="K16" i="26"/>
  <c r="J16" i="26"/>
  <c r="I16" i="26"/>
  <c r="L142" i="26"/>
  <c r="M142" i="26"/>
  <c r="K142" i="26"/>
  <c r="J142" i="26"/>
  <c r="I142" i="26"/>
  <c r="M68" i="26"/>
  <c r="L68" i="26"/>
  <c r="K68" i="26"/>
  <c r="J68" i="26"/>
  <c r="H76" i="26"/>
  <c r="I68" i="26"/>
  <c r="M122" i="26"/>
  <c r="L122" i="26"/>
  <c r="K122" i="26"/>
  <c r="J122" i="26"/>
  <c r="I122" i="26"/>
  <c r="M148" i="26"/>
  <c r="L148" i="26"/>
  <c r="K148" i="26"/>
  <c r="J148" i="26"/>
  <c r="I148" i="26"/>
  <c r="J69" i="27"/>
  <c r="I69" i="27"/>
  <c r="L69" i="27"/>
  <c r="K69" i="27"/>
  <c r="M69" i="27"/>
  <c r="N113" i="22"/>
  <c r="L113" i="22"/>
  <c r="M113" i="22"/>
  <c r="K113" i="22"/>
  <c r="J113" i="22"/>
  <c r="N115" i="22"/>
  <c r="L115" i="22"/>
  <c r="M115" i="22"/>
  <c r="K115" i="22"/>
  <c r="J115" i="22"/>
  <c r="J117" i="22"/>
  <c r="N117" i="22"/>
  <c r="L117" i="22"/>
  <c r="K117" i="22"/>
  <c r="M117" i="22"/>
  <c r="J122" i="22"/>
  <c r="N122" i="22"/>
  <c r="L122" i="22"/>
  <c r="K122" i="22"/>
  <c r="M122" i="22"/>
  <c r="J124" i="22"/>
  <c r="N124" i="22"/>
  <c r="L124" i="22"/>
  <c r="M124" i="22"/>
  <c r="K124" i="22"/>
  <c r="E133" i="22"/>
  <c r="J126" i="22"/>
  <c r="N126" i="22"/>
  <c r="L126" i="22"/>
  <c r="K126" i="22"/>
  <c r="M126" i="22"/>
  <c r="J128" i="22"/>
  <c r="N128" i="22"/>
  <c r="L128" i="22"/>
  <c r="M128" i="22"/>
  <c r="K128" i="22"/>
  <c r="J130" i="22"/>
  <c r="N130" i="22"/>
  <c r="L130" i="22"/>
  <c r="K130" i="22"/>
  <c r="M130" i="22"/>
  <c r="J132" i="22"/>
  <c r="N132" i="22"/>
  <c r="L132" i="22"/>
  <c r="M132" i="22"/>
  <c r="K132" i="22"/>
  <c r="J135" i="22"/>
  <c r="N135" i="22"/>
  <c r="L135" i="22"/>
  <c r="K135" i="22"/>
  <c r="M135" i="22"/>
  <c r="J137" i="22"/>
  <c r="N137" i="22"/>
  <c r="L137" i="22"/>
  <c r="M137" i="22"/>
  <c r="K137" i="22"/>
  <c r="J139" i="22"/>
  <c r="I147" i="22"/>
  <c r="N139" i="22"/>
  <c r="L139" i="22"/>
  <c r="K139" i="22"/>
  <c r="M139" i="22"/>
  <c r="J141" i="22"/>
  <c r="N141" i="22"/>
  <c r="L141" i="22"/>
  <c r="M141" i="22"/>
  <c r="K141" i="22"/>
  <c r="J143" i="22"/>
  <c r="N143" i="22"/>
  <c r="L143" i="22"/>
  <c r="K143" i="22"/>
  <c r="M143" i="22"/>
  <c r="J145" i="22"/>
  <c r="N145" i="22"/>
  <c r="L145" i="22"/>
  <c r="M145" i="22"/>
  <c r="K145" i="22"/>
  <c r="J150" i="22"/>
  <c r="N150" i="22"/>
  <c r="L150" i="22"/>
  <c r="M150" i="22"/>
  <c r="K150" i="22"/>
  <c r="J152" i="22"/>
  <c r="N152" i="22"/>
  <c r="L152" i="22"/>
  <c r="K152" i="22"/>
  <c r="M152" i="22"/>
  <c r="E161" i="22"/>
  <c r="J154" i="22"/>
  <c r="N154" i="22"/>
  <c r="L154" i="22"/>
  <c r="M154" i="22"/>
  <c r="K154" i="22"/>
  <c r="J156" i="22"/>
  <c r="N156" i="22"/>
  <c r="L156" i="22"/>
  <c r="K156" i="22"/>
  <c r="M156" i="22"/>
  <c r="J158" i="22"/>
  <c r="N158" i="22"/>
  <c r="L158" i="22"/>
  <c r="M158" i="22"/>
  <c r="K158" i="22"/>
  <c r="J160" i="22"/>
  <c r="N160" i="22"/>
  <c r="L160" i="22"/>
  <c r="K160" i="22"/>
  <c r="M160" i="22"/>
  <c r="M18" i="26"/>
  <c r="L18" i="26"/>
  <c r="I18" i="26"/>
  <c r="K18" i="26"/>
  <c r="J18" i="26"/>
  <c r="D90" i="27"/>
  <c r="F133" i="22"/>
  <c r="F161" i="22"/>
  <c r="D20" i="26"/>
  <c r="L28" i="26"/>
  <c r="K28" i="26"/>
  <c r="J28" i="26"/>
  <c r="I28" i="26"/>
  <c r="M28" i="26"/>
  <c r="M70" i="26"/>
  <c r="L70" i="26"/>
  <c r="I70" i="26"/>
  <c r="J70" i="26"/>
  <c r="K70" i="26"/>
  <c r="M8" i="26"/>
  <c r="L8" i="26"/>
  <c r="K8" i="26"/>
  <c r="J8" i="26"/>
  <c r="I8" i="26"/>
  <c r="M10" i="26"/>
  <c r="L10" i="26"/>
  <c r="I10" i="26"/>
  <c r="K10" i="26"/>
  <c r="J10" i="26"/>
  <c r="E20" i="26"/>
  <c r="L37" i="26"/>
  <c r="K37" i="26"/>
  <c r="J37" i="26"/>
  <c r="I37" i="26"/>
  <c r="M37" i="26"/>
  <c r="E62" i="26"/>
  <c r="J9" i="27"/>
  <c r="L9" i="27"/>
  <c r="M9" i="27"/>
  <c r="K9" i="27"/>
  <c r="I9" i="27"/>
  <c r="M25" i="26"/>
  <c r="L25" i="26"/>
  <c r="K25" i="26"/>
  <c r="J25" i="26"/>
  <c r="I25" i="26"/>
  <c r="M27" i="26"/>
  <c r="L27" i="26"/>
  <c r="I27" i="26"/>
  <c r="K27" i="26"/>
  <c r="J27" i="26"/>
  <c r="D48" i="26"/>
  <c r="L54" i="26"/>
  <c r="K54" i="26"/>
  <c r="J54" i="26"/>
  <c r="I54" i="26"/>
  <c r="H62" i="26"/>
  <c r="M54" i="26"/>
  <c r="M130" i="26"/>
  <c r="L130" i="26"/>
  <c r="K130" i="26"/>
  <c r="J130" i="26"/>
  <c r="I130" i="26"/>
  <c r="M42" i="27"/>
  <c r="L42" i="27"/>
  <c r="J42" i="27"/>
  <c r="K42" i="27"/>
  <c r="I42" i="27"/>
  <c r="L71" i="27"/>
  <c r="K71" i="27"/>
  <c r="I71" i="27"/>
  <c r="M71" i="27"/>
  <c r="J71" i="27"/>
  <c r="J138" i="27"/>
  <c r="I138" i="27"/>
  <c r="L138" i="27"/>
  <c r="K138" i="27"/>
  <c r="H146" i="27"/>
  <c r="M138" i="27"/>
  <c r="M33" i="26"/>
  <c r="L33" i="26"/>
  <c r="K33" i="26"/>
  <c r="J33" i="26"/>
  <c r="I33" i="26"/>
  <c r="M36" i="26"/>
  <c r="L36" i="26"/>
  <c r="I36" i="26"/>
  <c r="K36" i="26"/>
  <c r="J36" i="26"/>
  <c r="F48" i="26"/>
  <c r="M79" i="26"/>
  <c r="L79" i="26"/>
  <c r="J79" i="26"/>
  <c r="I79" i="26"/>
  <c r="K79" i="26"/>
  <c r="G90" i="26"/>
  <c r="M87" i="26"/>
  <c r="L87" i="26"/>
  <c r="K87" i="26"/>
  <c r="J87" i="26"/>
  <c r="I87" i="26"/>
  <c r="C146" i="26"/>
  <c r="D132" i="27"/>
  <c r="L140" i="27"/>
  <c r="K140" i="27"/>
  <c r="I140" i="27"/>
  <c r="M140" i="27"/>
  <c r="J140" i="27"/>
  <c r="C34" i="26"/>
  <c r="G48" i="26"/>
  <c r="M42" i="26"/>
  <c r="L42" i="26"/>
  <c r="K42" i="26"/>
  <c r="J42" i="26"/>
  <c r="I42" i="26"/>
  <c r="M44" i="26"/>
  <c r="L44" i="26"/>
  <c r="I44" i="26"/>
  <c r="K44" i="26"/>
  <c r="J44" i="26"/>
  <c r="L71" i="26"/>
  <c r="K71" i="26"/>
  <c r="J71" i="26"/>
  <c r="I71" i="26"/>
  <c r="M71" i="26"/>
  <c r="M113" i="26"/>
  <c r="L113" i="26"/>
  <c r="K113" i="26"/>
  <c r="J113" i="26"/>
  <c r="I113" i="26"/>
  <c r="L8" i="28"/>
  <c r="K8" i="28"/>
  <c r="J8" i="28"/>
  <c r="I8" i="28"/>
  <c r="M8" i="28"/>
  <c r="L11" i="26"/>
  <c r="K11" i="26"/>
  <c r="J11" i="26"/>
  <c r="I11" i="26"/>
  <c r="M11" i="26"/>
  <c r="E34" i="26"/>
  <c r="M51" i="26"/>
  <c r="L51" i="26"/>
  <c r="K51" i="26"/>
  <c r="J51" i="26"/>
  <c r="I51" i="26"/>
  <c r="M53" i="26"/>
  <c r="L53" i="26"/>
  <c r="I53" i="26"/>
  <c r="J53" i="26"/>
  <c r="K53" i="26"/>
  <c r="M139" i="26"/>
  <c r="L139" i="26"/>
  <c r="K139" i="26"/>
  <c r="J139" i="26"/>
  <c r="I139" i="26"/>
  <c r="M153" i="26"/>
  <c r="L153" i="26"/>
  <c r="K153" i="26"/>
  <c r="J153" i="26"/>
  <c r="I153" i="26"/>
  <c r="M111" i="27"/>
  <c r="L111" i="27"/>
  <c r="J111" i="27"/>
  <c r="K111" i="27"/>
  <c r="I111" i="27"/>
  <c r="L19" i="26"/>
  <c r="K19" i="26"/>
  <c r="J19" i="26"/>
  <c r="I19" i="26"/>
  <c r="M19" i="26"/>
  <c r="F34" i="26"/>
  <c r="M59" i="26"/>
  <c r="L59" i="26"/>
  <c r="K59" i="26"/>
  <c r="J59" i="26"/>
  <c r="I59" i="26"/>
  <c r="M61" i="26"/>
  <c r="L61" i="26"/>
  <c r="I61" i="26"/>
  <c r="K61" i="26"/>
  <c r="J61" i="26"/>
  <c r="F76" i="26"/>
  <c r="L80" i="26"/>
  <c r="K80" i="26"/>
  <c r="J80" i="26"/>
  <c r="I80" i="26"/>
  <c r="M80" i="26"/>
  <c r="M96" i="26"/>
  <c r="L96" i="26"/>
  <c r="K96" i="26"/>
  <c r="J96" i="26"/>
  <c r="I96" i="26"/>
  <c r="H104" i="26"/>
  <c r="M16" i="27"/>
  <c r="J16" i="27"/>
  <c r="L16" i="27"/>
  <c r="K16" i="27"/>
  <c r="I16" i="27"/>
  <c r="C20" i="26"/>
  <c r="M13" i="26"/>
  <c r="L13" i="26"/>
  <c r="K13" i="26"/>
  <c r="J13" i="26"/>
  <c r="I13" i="26"/>
  <c r="M22" i="26"/>
  <c r="L22" i="26"/>
  <c r="K22" i="26"/>
  <c r="I22" i="26"/>
  <c r="J22" i="26"/>
  <c r="D34" i="26"/>
  <c r="M30" i="26"/>
  <c r="L30" i="26"/>
  <c r="K30" i="26"/>
  <c r="J30" i="26"/>
  <c r="I30" i="26"/>
  <c r="M39" i="26"/>
  <c r="L39" i="26"/>
  <c r="K39" i="26"/>
  <c r="I39" i="26"/>
  <c r="J39" i="26"/>
  <c r="E48" i="26"/>
  <c r="M47" i="26"/>
  <c r="L47" i="26"/>
  <c r="K47" i="26"/>
  <c r="J47" i="26"/>
  <c r="I47" i="26"/>
  <c r="F62" i="26"/>
  <c r="M56" i="26"/>
  <c r="L56" i="26"/>
  <c r="K56" i="26"/>
  <c r="J56" i="26"/>
  <c r="I56" i="26"/>
  <c r="M65" i="26"/>
  <c r="L65" i="26"/>
  <c r="K65" i="26"/>
  <c r="J65" i="26"/>
  <c r="I65" i="26"/>
  <c r="G76" i="26"/>
  <c r="M73" i="26"/>
  <c r="L73" i="26"/>
  <c r="K73" i="26"/>
  <c r="J73" i="26"/>
  <c r="I73" i="26"/>
  <c r="M82" i="26"/>
  <c r="L82" i="26"/>
  <c r="K82" i="26"/>
  <c r="I82" i="26"/>
  <c r="H90" i="26"/>
  <c r="J82" i="26"/>
  <c r="M99" i="26"/>
  <c r="L99" i="26"/>
  <c r="K99" i="26"/>
  <c r="J99" i="26"/>
  <c r="I99" i="26"/>
  <c r="M108" i="26"/>
  <c r="L108" i="26"/>
  <c r="K108" i="26"/>
  <c r="J108" i="26"/>
  <c r="I108" i="26"/>
  <c r="M116" i="26"/>
  <c r="L116" i="26"/>
  <c r="K116" i="26"/>
  <c r="J116" i="26"/>
  <c r="I116" i="26"/>
  <c r="C132" i="26"/>
  <c r="M125" i="26"/>
  <c r="L125" i="26"/>
  <c r="K125" i="26"/>
  <c r="J125" i="26"/>
  <c r="I125" i="26"/>
  <c r="M134" i="26"/>
  <c r="L134" i="26"/>
  <c r="K134" i="26"/>
  <c r="J134" i="26"/>
  <c r="I134" i="26"/>
  <c r="D146" i="26"/>
  <c r="M8" i="27"/>
  <c r="J8" i="27"/>
  <c r="L8" i="27"/>
  <c r="K8" i="27"/>
  <c r="I8" i="27"/>
  <c r="L45" i="27"/>
  <c r="K45" i="27"/>
  <c r="I45" i="27"/>
  <c r="M45" i="27"/>
  <c r="J45" i="27"/>
  <c r="J78" i="27"/>
  <c r="I78" i="27"/>
  <c r="L78" i="27"/>
  <c r="K78" i="27"/>
  <c r="M78" i="27"/>
  <c r="L80" i="27"/>
  <c r="K80" i="27"/>
  <c r="I80" i="27"/>
  <c r="M80" i="27"/>
  <c r="J80" i="27"/>
  <c r="M120" i="27"/>
  <c r="L120" i="27"/>
  <c r="J120" i="27"/>
  <c r="K120" i="27"/>
  <c r="I120" i="27"/>
  <c r="E132" i="27"/>
  <c r="M85" i="26"/>
  <c r="L85" i="26"/>
  <c r="K85" i="26"/>
  <c r="J85" i="26"/>
  <c r="I85" i="26"/>
  <c r="M94" i="26"/>
  <c r="L94" i="26"/>
  <c r="K94" i="26"/>
  <c r="J94" i="26"/>
  <c r="I94" i="26"/>
  <c r="M102" i="26"/>
  <c r="L102" i="26"/>
  <c r="K102" i="26"/>
  <c r="J102" i="26"/>
  <c r="I102" i="26"/>
  <c r="C118" i="26"/>
  <c r="M111" i="26"/>
  <c r="L111" i="26"/>
  <c r="K111" i="26"/>
  <c r="J111" i="26"/>
  <c r="I111" i="26"/>
  <c r="M120" i="26"/>
  <c r="L120" i="26"/>
  <c r="K120" i="26"/>
  <c r="J120" i="26"/>
  <c r="I120" i="26"/>
  <c r="D132" i="26"/>
  <c r="M128" i="26"/>
  <c r="L128" i="26"/>
  <c r="K128" i="26"/>
  <c r="J128" i="26"/>
  <c r="I128" i="26"/>
  <c r="M137" i="26"/>
  <c r="L137" i="26"/>
  <c r="K137" i="26"/>
  <c r="J137" i="26"/>
  <c r="I137" i="26"/>
  <c r="E146" i="26"/>
  <c r="I143" i="26"/>
  <c r="M143" i="26"/>
  <c r="L143" i="26"/>
  <c r="K143" i="26"/>
  <c r="J143" i="26"/>
  <c r="J149" i="26"/>
  <c r="M149" i="26"/>
  <c r="L149" i="26"/>
  <c r="K149" i="26"/>
  <c r="I149" i="26"/>
  <c r="C160" i="26"/>
  <c r="K154" i="26"/>
  <c r="M154" i="26"/>
  <c r="L154" i="26"/>
  <c r="J154" i="26"/>
  <c r="I154" i="26"/>
  <c r="D20" i="27"/>
  <c r="I38" i="27"/>
  <c r="K38" i="27"/>
  <c r="M38" i="27"/>
  <c r="L38" i="27"/>
  <c r="J38" i="27"/>
  <c r="J52" i="27"/>
  <c r="I52" i="27"/>
  <c r="L52" i="27"/>
  <c r="M52" i="27"/>
  <c r="K52" i="27"/>
  <c r="M59" i="27"/>
  <c r="L59" i="27"/>
  <c r="J59" i="27"/>
  <c r="K59" i="27"/>
  <c r="I59" i="27"/>
  <c r="C76" i="27"/>
  <c r="J86" i="27"/>
  <c r="I86" i="27"/>
  <c r="L86" i="27"/>
  <c r="K86" i="27"/>
  <c r="M86" i="27"/>
  <c r="L88" i="27"/>
  <c r="K88" i="27"/>
  <c r="I88" i="27"/>
  <c r="M88" i="27"/>
  <c r="J88" i="27"/>
  <c r="C118" i="27"/>
  <c r="G132" i="27"/>
  <c r="M128" i="27"/>
  <c r="L128" i="27"/>
  <c r="J128" i="27"/>
  <c r="K128" i="27"/>
  <c r="I128" i="27"/>
  <c r="L88" i="26"/>
  <c r="K88" i="26"/>
  <c r="J88" i="26"/>
  <c r="I88" i="26"/>
  <c r="M88" i="26"/>
  <c r="C104" i="26"/>
  <c r="L97" i="26"/>
  <c r="K97" i="26"/>
  <c r="J97" i="26"/>
  <c r="I97" i="26"/>
  <c r="M97" i="26"/>
  <c r="L106" i="26"/>
  <c r="K106" i="26"/>
  <c r="J106" i="26"/>
  <c r="I106" i="26"/>
  <c r="M106" i="26"/>
  <c r="D118" i="26"/>
  <c r="L114" i="26"/>
  <c r="K114" i="26"/>
  <c r="J114" i="26"/>
  <c r="I114" i="26"/>
  <c r="M114" i="26"/>
  <c r="L123" i="26"/>
  <c r="K123" i="26"/>
  <c r="J123" i="26"/>
  <c r="I123" i="26"/>
  <c r="M123" i="26"/>
  <c r="E132" i="26"/>
  <c r="L131" i="26"/>
  <c r="K131" i="26"/>
  <c r="J131" i="26"/>
  <c r="I131" i="26"/>
  <c r="M131" i="26"/>
  <c r="F146" i="26"/>
  <c r="L140" i="26"/>
  <c r="K140" i="26"/>
  <c r="J140" i="26"/>
  <c r="I140" i="26"/>
  <c r="M140" i="26"/>
  <c r="L144" i="26"/>
  <c r="K144" i="26"/>
  <c r="J144" i="26"/>
  <c r="I144" i="26"/>
  <c r="M144" i="26"/>
  <c r="L150" i="26"/>
  <c r="K150" i="26"/>
  <c r="J150" i="26"/>
  <c r="I150" i="26"/>
  <c r="M150" i="26"/>
  <c r="D160" i="26"/>
  <c r="E20" i="27"/>
  <c r="C34" i="27"/>
  <c r="I29" i="27"/>
  <c r="K29" i="27"/>
  <c r="M29" i="27"/>
  <c r="L29" i="27"/>
  <c r="J29" i="27"/>
  <c r="L37" i="27"/>
  <c r="I37" i="27"/>
  <c r="M37" i="27"/>
  <c r="K37" i="27"/>
  <c r="J37" i="27"/>
  <c r="D48" i="27"/>
  <c r="L44" i="27"/>
  <c r="I44" i="27"/>
  <c r="M44" i="27"/>
  <c r="K44" i="27"/>
  <c r="J44" i="27"/>
  <c r="E62" i="27"/>
  <c r="M68" i="27"/>
  <c r="L68" i="27"/>
  <c r="J68" i="27"/>
  <c r="K68" i="27"/>
  <c r="H76" i="27"/>
  <c r="I68" i="27"/>
  <c r="J95" i="27"/>
  <c r="I95" i="27"/>
  <c r="L95" i="27"/>
  <c r="K95" i="27"/>
  <c r="M95" i="27"/>
  <c r="L97" i="27"/>
  <c r="K97" i="27"/>
  <c r="I97" i="27"/>
  <c r="M97" i="27"/>
  <c r="J97" i="27"/>
  <c r="D118" i="27"/>
  <c r="M137" i="27"/>
  <c r="L137" i="27"/>
  <c r="J137" i="27"/>
  <c r="K137" i="27"/>
  <c r="I137" i="27"/>
  <c r="M22" i="28"/>
  <c r="L22" i="28"/>
  <c r="J22" i="28"/>
  <c r="M39" i="28"/>
  <c r="M52" i="28"/>
  <c r="F20" i="26"/>
  <c r="K14" i="26"/>
  <c r="J14" i="26"/>
  <c r="I14" i="26"/>
  <c r="M14" i="26"/>
  <c r="L14" i="26"/>
  <c r="K23" i="26"/>
  <c r="J23" i="26"/>
  <c r="I23" i="26"/>
  <c r="M23" i="26"/>
  <c r="L23" i="26"/>
  <c r="G34" i="26"/>
  <c r="K31" i="26"/>
  <c r="J31" i="26"/>
  <c r="I31" i="26"/>
  <c r="M31" i="26"/>
  <c r="L31" i="26"/>
  <c r="K40" i="26"/>
  <c r="J40" i="26"/>
  <c r="I40" i="26"/>
  <c r="H48" i="26"/>
  <c r="M40" i="26"/>
  <c r="L40" i="26"/>
  <c r="K57" i="26"/>
  <c r="J57" i="26"/>
  <c r="I57" i="26"/>
  <c r="M57" i="26"/>
  <c r="L57" i="26"/>
  <c r="K66" i="26"/>
  <c r="J66" i="26"/>
  <c r="I66" i="26"/>
  <c r="M66" i="26"/>
  <c r="L66" i="26"/>
  <c r="K74" i="26"/>
  <c r="J74" i="26"/>
  <c r="I74" i="26"/>
  <c r="M74" i="26"/>
  <c r="L74" i="26"/>
  <c r="C90" i="26"/>
  <c r="K83" i="26"/>
  <c r="J83" i="26"/>
  <c r="I83" i="26"/>
  <c r="M83" i="26"/>
  <c r="L83" i="26"/>
  <c r="K92" i="26"/>
  <c r="J92" i="26"/>
  <c r="I92" i="26"/>
  <c r="M92" i="26"/>
  <c r="L92" i="26"/>
  <c r="D104" i="26"/>
  <c r="K100" i="26"/>
  <c r="J100" i="26"/>
  <c r="I100" i="26"/>
  <c r="M100" i="26"/>
  <c r="L100" i="26"/>
  <c r="K109" i="26"/>
  <c r="J109" i="26"/>
  <c r="I109" i="26"/>
  <c r="M109" i="26"/>
  <c r="L109" i="26"/>
  <c r="E118" i="26"/>
  <c r="K117" i="26"/>
  <c r="J117" i="26"/>
  <c r="I117" i="26"/>
  <c r="M117" i="26"/>
  <c r="L117" i="26"/>
  <c r="F132" i="26"/>
  <c r="K126" i="26"/>
  <c r="J126" i="26"/>
  <c r="I126" i="26"/>
  <c r="M126" i="26"/>
  <c r="L126" i="26"/>
  <c r="K135" i="26"/>
  <c r="J135" i="26"/>
  <c r="I135" i="26"/>
  <c r="M135" i="26"/>
  <c r="L135" i="26"/>
  <c r="G146" i="26"/>
  <c r="E160" i="26"/>
  <c r="G20" i="27"/>
  <c r="E34" i="27"/>
  <c r="L28" i="27"/>
  <c r="I28" i="27"/>
  <c r="M28" i="27"/>
  <c r="K28" i="27"/>
  <c r="J28" i="27"/>
  <c r="L36" i="27"/>
  <c r="I36" i="27"/>
  <c r="M36" i="27"/>
  <c r="K36" i="27"/>
  <c r="J36" i="27"/>
  <c r="F48" i="27"/>
  <c r="M51" i="27"/>
  <c r="L51" i="27"/>
  <c r="J51" i="27"/>
  <c r="K51" i="27"/>
  <c r="I51" i="27"/>
  <c r="G62" i="27"/>
  <c r="J103" i="27"/>
  <c r="I103" i="27"/>
  <c r="L103" i="27"/>
  <c r="K103" i="27"/>
  <c r="M103" i="27"/>
  <c r="L106" i="27"/>
  <c r="K106" i="27"/>
  <c r="I106" i="27"/>
  <c r="M106" i="27"/>
  <c r="J106" i="27"/>
  <c r="F118" i="27"/>
  <c r="M145" i="27"/>
  <c r="L145" i="27"/>
  <c r="J145" i="27"/>
  <c r="K145" i="27"/>
  <c r="I145" i="27"/>
  <c r="M154" i="27"/>
  <c r="L154" i="27"/>
  <c r="K154" i="27"/>
  <c r="J154" i="27"/>
  <c r="I154" i="27"/>
  <c r="L25" i="28"/>
  <c r="K25" i="28"/>
  <c r="J25" i="28"/>
  <c r="I25" i="28"/>
  <c r="M25" i="28"/>
  <c r="J9" i="26"/>
  <c r="I9" i="26"/>
  <c r="L9" i="26"/>
  <c r="M9" i="26"/>
  <c r="K9" i="26"/>
  <c r="G20" i="26"/>
  <c r="J17" i="26"/>
  <c r="I17" i="26"/>
  <c r="L17" i="26"/>
  <c r="K17" i="26"/>
  <c r="M17" i="26"/>
  <c r="J26" i="26"/>
  <c r="I26" i="26"/>
  <c r="H34" i="26"/>
  <c r="L26" i="26"/>
  <c r="M26" i="26"/>
  <c r="K26" i="26"/>
  <c r="J43" i="26"/>
  <c r="I43" i="26"/>
  <c r="L43" i="26"/>
  <c r="M43" i="26"/>
  <c r="K43" i="26"/>
  <c r="J52" i="26"/>
  <c r="I52" i="26"/>
  <c r="L52" i="26"/>
  <c r="M52" i="26"/>
  <c r="K52" i="26"/>
  <c r="J60" i="26"/>
  <c r="I60" i="26"/>
  <c r="L60" i="26"/>
  <c r="M60" i="26"/>
  <c r="K60" i="26"/>
  <c r="C76" i="26"/>
  <c r="J69" i="26"/>
  <c r="I69" i="26"/>
  <c r="L69" i="26"/>
  <c r="M69" i="26"/>
  <c r="K69" i="26"/>
  <c r="J78" i="26"/>
  <c r="I78" i="26"/>
  <c r="M78" i="26"/>
  <c r="L78" i="26"/>
  <c r="K78" i="26"/>
  <c r="D90" i="26"/>
  <c r="J86" i="26"/>
  <c r="I86" i="26"/>
  <c r="M86" i="26"/>
  <c r="L86" i="26"/>
  <c r="K86" i="26"/>
  <c r="J95" i="26"/>
  <c r="I95" i="26"/>
  <c r="M95" i="26"/>
  <c r="L95" i="26"/>
  <c r="K95" i="26"/>
  <c r="E104" i="26"/>
  <c r="J103" i="26"/>
  <c r="I103" i="26"/>
  <c r="M103" i="26"/>
  <c r="L103" i="26"/>
  <c r="K103" i="26"/>
  <c r="F118" i="26"/>
  <c r="J112" i="26"/>
  <c r="I112" i="26"/>
  <c r="M112" i="26"/>
  <c r="L112" i="26"/>
  <c r="K112" i="26"/>
  <c r="J121" i="26"/>
  <c r="I121" i="26"/>
  <c r="M121" i="26"/>
  <c r="L121" i="26"/>
  <c r="K121" i="26"/>
  <c r="G132" i="26"/>
  <c r="J129" i="26"/>
  <c r="I129" i="26"/>
  <c r="M129" i="26"/>
  <c r="L129" i="26"/>
  <c r="K129" i="26"/>
  <c r="H146" i="26"/>
  <c r="J138" i="26"/>
  <c r="I138" i="26"/>
  <c r="M138" i="26"/>
  <c r="L138" i="26"/>
  <c r="K138" i="26"/>
  <c r="K145" i="26"/>
  <c r="J145" i="26"/>
  <c r="I145" i="26"/>
  <c r="M145" i="26"/>
  <c r="L145" i="26"/>
  <c r="L151" i="26"/>
  <c r="J151" i="26"/>
  <c r="I151" i="26"/>
  <c r="M151" i="26"/>
  <c r="K151" i="26"/>
  <c r="F160" i="26"/>
  <c r="M157" i="26"/>
  <c r="J157" i="26"/>
  <c r="K157" i="26"/>
  <c r="I157" i="26"/>
  <c r="L157" i="26"/>
  <c r="J158" i="26"/>
  <c r="K158" i="26"/>
  <c r="I158" i="26"/>
  <c r="M158" i="26"/>
  <c r="L158" i="26"/>
  <c r="L159" i="26"/>
  <c r="J159" i="26"/>
  <c r="I159" i="26"/>
  <c r="M159" i="26"/>
  <c r="K159" i="26"/>
  <c r="I12" i="27"/>
  <c r="K12" i="27"/>
  <c r="L12" i="27"/>
  <c r="J12" i="27"/>
  <c r="H20" i="27"/>
  <c r="M12" i="27"/>
  <c r="L19" i="27"/>
  <c r="I19" i="27"/>
  <c r="K19" i="27"/>
  <c r="J19" i="27"/>
  <c r="M19" i="27"/>
  <c r="F34" i="27"/>
  <c r="L27" i="27"/>
  <c r="I27" i="27"/>
  <c r="K27" i="27"/>
  <c r="J27" i="27"/>
  <c r="M27" i="27"/>
  <c r="G48" i="27"/>
  <c r="L54" i="27"/>
  <c r="K54" i="27"/>
  <c r="I54" i="27"/>
  <c r="H62" i="27"/>
  <c r="M54" i="27"/>
  <c r="J54" i="27"/>
  <c r="M85" i="27"/>
  <c r="L85" i="27"/>
  <c r="J85" i="27"/>
  <c r="K85" i="27"/>
  <c r="I85" i="27"/>
  <c r="C104" i="27"/>
  <c r="J112" i="27"/>
  <c r="I112" i="27"/>
  <c r="L112" i="27"/>
  <c r="K112" i="27"/>
  <c r="M112" i="27"/>
  <c r="L114" i="27"/>
  <c r="K114" i="27"/>
  <c r="I114" i="27"/>
  <c r="M114" i="27"/>
  <c r="J114" i="27"/>
  <c r="L157" i="27"/>
  <c r="K157" i="27"/>
  <c r="J157" i="27"/>
  <c r="I157" i="27"/>
  <c r="M157" i="27"/>
  <c r="M13" i="28"/>
  <c r="L13" i="28"/>
  <c r="J13" i="28"/>
  <c r="I12" i="26"/>
  <c r="H20" i="26"/>
  <c r="K12" i="26"/>
  <c r="M12" i="26"/>
  <c r="L12" i="26"/>
  <c r="J12" i="26"/>
  <c r="I29" i="26"/>
  <c r="K29" i="26"/>
  <c r="M29" i="26"/>
  <c r="L29" i="26"/>
  <c r="J29" i="26"/>
  <c r="I38" i="26"/>
  <c r="K38" i="26"/>
  <c r="M38" i="26"/>
  <c r="L38" i="26"/>
  <c r="J38" i="26"/>
  <c r="I46" i="26"/>
  <c r="K46" i="26"/>
  <c r="L46" i="26"/>
  <c r="J46" i="26"/>
  <c r="M46" i="26"/>
  <c r="C62" i="26"/>
  <c r="I55" i="26"/>
  <c r="K55" i="26"/>
  <c r="J55" i="26"/>
  <c r="M55" i="26"/>
  <c r="L55" i="26"/>
  <c r="I64" i="26"/>
  <c r="K64" i="26"/>
  <c r="L64" i="26"/>
  <c r="J64" i="26"/>
  <c r="M64" i="26"/>
  <c r="D76" i="26"/>
  <c r="I72" i="26"/>
  <c r="K72" i="26"/>
  <c r="M72" i="26"/>
  <c r="J72" i="26"/>
  <c r="L72" i="26"/>
  <c r="I81" i="26"/>
  <c r="L81" i="26"/>
  <c r="K81" i="26"/>
  <c r="M81" i="26"/>
  <c r="J81" i="26"/>
  <c r="E90" i="26"/>
  <c r="I89" i="26"/>
  <c r="M89" i="26"/>
  <c r="L89" i="26"/>
  <c r="K89" i="26"/>
  <c r="J89" i="26"/>
  <c r="F104" i="26"/>
  <c r="I98" i="26"/>
  <c r="M98" i="26"/>
  <c r="L98" i="26"/>
  <c r="K98" i="26"/>
  <c r="J98" i="26"/>
  <c r="I107" i="26"/>
  <c r="M107" i="26"/>
  <c r="L107" i="26"/>
  <c r="K107" i="26"/>
  <c r="J107" i="26"/>
  <c r="G118" i="26"/>
  <c r="I115" i="26"/>
  <c r="M115" i="26"/>
  <c r="L115" i="26"/>
  <c r="K115" i="26"/>
  <c r="J115" i="26"/>
  <c r="I124" i="26"/>
  <c r="H132" i="26"/>
  <c r="M124" i="26"/>
  <c r="L124" i="26"/>
  <c r="K124" i="26"/>
  <c r="J124" i="26"/>
  <c r="I141" i="26"/>
  <c r="M141" i="26"/>
  <c r="L141" i="26"/>
  <c r="K141" i="26"/>
  <c r="J141" i="26"/>
  <c r="G160" i="26"/>
  <c r="L11" i="27"/>
  <c r="I11" i="27"/>
  <c r="J11" i="27"/>
  <c r="M11" i="27"/>
  <c r="K11" i="27"/>
  <c r="L18" i="27"/>
  <c r="I18" i="27"/>
  <c r="J18" i="27"/>
  <c r="M18" i="27"/>
  <c r="K18" i="27"/>
  <c r="J26" i="27"/>
  <c r="L26" i="27"/>
  <c r="I26" i="27"/>
  <c r="H34" i="27"/>
  <c r="M26" i="27"/>
  <c r="K26" i="27"/>
  <c r="M33" i="27"/>
  <c r="J33" i="27"/>
  <c r="I33" i="27"/>
  <c r="L33" i="27"/>
  <c r="K33" i="27"/>
  <c r="J43" i="27"/>
  <c r="I43" i="27"/>
  <c r="L43" i="27"/>
  <c r="K43" i="27"/>
  <c r="M43" i="27"/>
  <c r="M94" i="27"/>
  <c r="L94" i="27"/>
  <c r="J94" i="27"/>
  <c r="I94" i="27"/>
  <c r="K94" i="27"/>
  <c r="E104" i="27"/>
  <c r="J121" i="27"/>
  <c r="I121" i="27"/>
  <c r="L121" i="27"/>
  <c r="K121" i="27"/>
  <c r="M121" i="27"/>
  <c r="L123" i="27"/>
  <c r="K123" i="27"/>
  <c r="I123" i="27"/>
  <c r="M123" i="27"/>
  <c r="J123" i="27"/>
  <c r="E146" i="27"/>
  <c r="F160" i="27"/>
  <c r="L16" i="28"/>
  <c r="K16" i="28"/>
  <c r="J16" i="28"/>
  <c r="I16" i="28"/>
  <c r="M16" i="28"/>
  <c r="M15" i="26"/>
  <c r="J15" i="26"/>
  <c r="K15" i="26"/>
  <c r="I15" i="26"/>
  <c r="L15" i="26"/>
  <c r="M24" i="26"/>
  <c r="J24" i="26"/>
  <c r="I24" i="26"/>
  <c r="L24" i="26"/>
  <c r="K24" i="26"/>
  <c r="M32" i="26"/>
  <c r="J32" i="26"/>
  <c r="K32" i="26"/>
  <c r="L32" i="26"/>
  <c r="I32" i="26"/>
  <c r="C48" i="26"/>
  <c r="M41" i="26"/>
  <c r="J41" i="26"/>
  <c r="L41" i="26"/>
  <c r="I41" i="26"/>
  <c r="K41" i="26"/>
  <c r="M50" i="26"/>
  <c r="J50" i="26"/>
  <c r="L50" i="26"/>
  <c r="K50" i="26"/>
  <c r="I50" i="26"/>
  <c r="D62" i="26"/>
  <c r="M58" i="26"/>
  <c r="J58" i="26"/>
  <c r="L58" i="26"/>
  <c r="K58" i="26"/>
  <c r="I58" i="26"/>
  <c r="M67" i="26"/>
  <c r="J67" i="26"/>
  <c r="L67" i="26"/>
  <c r="K67" i="26"/>
  <c r="I67" i="26"/>
  <c r="E76" i="26"/>
  <c r="M75" i="26"/>
  <c r="K75" i="26"/>
  <c r="J75" i="26"/>
  <c r="L75" i="26"/>
  <c r="I75" i="26"/>
  <c r="F90" i="26"/>
  <c r="M84" i="26"/>
  <c r="L84" i="26"/>
  <c r="K84" i="26"/>
  <c r="J84" i="26"/>
  <c r="I84" i="26"/>
  <c r="M93" i="26"/>
  <c r="L93" i="26"/>
  <c r="K93" i="26"/>
  <c r="J93" i="26"/>
  <c r="I93" i="26"/>
  <c r="G104" i="26"/>
  <c r="M101" i="26"/>
  <c r="L101" i="26"/>
  <c r="K101" i="26"/>
  <c r="J101" i="26"/>
  <c r="I101" i="26"/>
  <c r="H118" i="26"/>
  <c r="M110" i="26"/>
  <c r="L110" i="26"/>
  <c r="K110" i="26"/>
  <c r="J110" i="26"/>
  <c r="I110" i="26"/>
  <c r="M127" i="26"/>
  <c r="L127" i="26"/>
  <c r="K127" i="26"/>
  <c r="J127" i="26"/>
  <c r="I127" i="26"/>
  <c r="M136" i="26"/>
  <c r="L136" i="26"/>
  <c r="K136" i="26"/>
  <c r="J136" i="26"/>
  <c r="I136" i="26"/>
  <c r="I152" i="26"/>
  <c r="H160" i="26"/>
  <c r="M152" i="26"/>
  <c r="L152" i="26"/>
  <c r="K152" i="26"/>
  <c r="J152" i="26"/>
  <c r="L10" i="27"/>
  <c r="I10" i="27"/>
  <c r="M10" i="27"/>
  <c r="K10" i="27"/>
  <c r="J10" i="27"/>
  <c r="J17" i="27"/>
  <c r="L17" i="27"/>
  <c r="M17" i="27"/>
  <c r="K17" i="27"/>
  <c r="I17" i="27"/>
  <c r="M25" i="27"/>
  <c r="J25" i="27"/>
  <c r="L25" i="27"/>
  <c r="K25" i="27"/>
  <c r="I25" i="27"/>
  <c r="L53" i="27"/>
  <c r="I53" i="27"/>
  <c r="M53" i="27"/>
  <c r="K53" i="27"/>
  <c r="J53" i="27"/>
  <c r="J60" i="27"/>
  <c r="I60" i="27"/>
  <c r="L60" i="27"/>
  <c r="K60" i="27"/>
  <c r="M60" i="27"/>
  <c r="M102" i="27"/>
  <c r="L102" i="27"/>
  <c r="J102" i="27"/>
  <c r="K102" i="27"/>
  <c r="I102" i="27"/>
  <c r="J129" i="27"/>
  <c r="I129" i="27"/>
  <c r="L129" i="27"/>
  <c r="K129" i="27"/>
  <c r="M129" i="27"/>
  <c r="L131" i="27"/>
  <c r="K131" i="27"/>
  <c r="I131" i="27"/>
  <c r="M131" i="27"/>
  <c r="J131" i="27"/>
  <c r="F146" i="27"/>
  <c r="L149" i="27"/>
  <c r="K149" i="27"/>
  <c r="J149" i="27"/>
  <c r="I149" i="27"/>
  <c r="M149" i="27"/>
  <c r="G160" i="27"/>
  <c r="M78" i="28"/>
  <c r="L61" i="27"/>
  <c r="I61" i="27"/>
  <c r="M61" i="27"/>
  <c r="K61" i="27"/>
  <c r="J61" i="27"/>
  <c r="F76" i="27"/>
  <c r="L70" i="27"/>
  <c r="I70" i="27"/>
  <c r="M70" i="27"/>
  <c r="K70" i="27"/>
  <c r="J70" i="27"/>
  <c r="L79" i="27"/>
  <c r="I79" i="27"/>
  <c r="M79" i="27"/>
  <c r="K79" i="27"/>
  <c r="J79" i="27"/>
  <c r="G90" i="27"/>
  <c r="L87" i="27"/>
  <c r="I87" i="27"/>
  <c r="K87" i="27"/>
  <c r="J87" i="27"/>
  <c r="M87" i="27"/>
  <c r="L96" i="27"/>
  <c r="I96" i="27"/>
  <c r="H104" i="27"/>
  <c r="J96" i="27"/>
  <c r="M96" i="27"/>
  <c r="K96" i="27"/>
  <c r="L113" i="27"/>
  <c r="I113" i="27"/>
  <c r="M113" i="27"/>
  <c r="K113" i="27"/>
  <c r="J113" i="27"/>
  <c r="L122" i="27"/>
  <c r="I122" i="27"/>
  <c r="M122" i="27"/>
  <c r="K122" i="27"/>
  <c r="J122" i="27"/>
  <c r="L130" i="27"/>
  <c r="I130" i="27"/>
  <c r="M130" i="27"/>
  <c r="K130" i="27"/>
  <c r="J130" i="27"/>
  <c r="C146" i="27"/>
  <c r="L139" i="27"/>
  <c r="I139" i="27"/>
  <c r="M139" i="27"/>
  <c r="K139" i="27"/>
  <c r="J139" i="27"/>
  <c r="M148" i="27"/>
  <c r="L148" i="27"/>
  <c r="I148" i="27"/>
  <c r="K148" i="27"/>
  <c r="J148" i="27"/>
  <c r="D160" i="27"/>
  <c r="M156" i="27"/>
  <c r="L156" i="27"/>
  <c r="I156" i="27"/>
  <c r="K156" i="27"/>
  <c r="J156" i="27"/>
  <c r="L10" i="30"/>
  <c r="C20" i="27"/>
  <c r="K13" i="27"/>
  <c r="M13" i="27"/>
  <c r="L13" i="27"/>
  <c r="J13" i="27"/>
  <c r="I13" i="27"/>
  <c r="K22" i="27"/>
  <c r="M22" i="27"/>
  <c r="L22" i="27"/>
  <c r="J22" i="27"/>
  <c r="I22" i="27"/>
  <c r="D34" i="27"/>
  <c r="K30" i="27"/>
  <c r="M30" i="27"/>
  <c r="L30" i="27"/>
  <c r="J30" i="27"/>
  <c r="I30" i="27"/>
  <c r="M39" i="27"/>
  <c r="K39" i="27"/>
  <c r="L39" i="27"/>
  <c r="J39" i="27"/>
  <c r="I39" i="27"/>
  <c r="E48" i="27"/>
  <c r="M47" i="27"/>
  <c r="K47" i="27"/>
  <c r="L47" i="27"/>
  <c r="J47" i="27"/>
  <c r="I47" i="27"/>
  <c r="F62" i="27"/>
  <c r="M56" i="27"/>
  <c r="K56" i="27"/>
  <c r="J56" i="27"/>
  <c r="I56" i="27"/>
  <c r="L56" i="27"/>
  <c r="M65" i="27"/>
  <c r="K65" i="27"/>
  <c r="I65" i="27"/>
  <c r="L65" i="27"/>
  <c r="J65" i="27"/>
  <c r="G76" i="27"/>
  <c r="M73" i="27"/>
  <c r="K73" i="27"/>
  <c r="L73" i="27"/>
  <c r="J73" i="27"/>
  <c r="I73" i="27"/>
  <c r="M82" i="27"/>
  <c r="K82" i="27"/>
  <c r="H90" i="27"/>
  <c r="L82" i="27"/>
  <c r="J82" i="27"/>
  <c r="I82" i="27"/>
  <c r="M99" i="27"/>
  <c r="K99" i="27"/>
  <c r="L99" i="27"/>
  <c r="J99" i="27"/>
  <c r="I99" i="27"/>
  <c r="M108" i="27"/>
  <c r="K108" i="27"/>
  <c r="L108" i="27"/>
  <c r="J108" i="27"/>
  <c r="I108" i="27"/>
  <c r="M116" i="27"/>
  <c r="K116" i="27"/>
  <c r="L116" i="27"/>
  <c r="J116" i="27"/>
  <c r="I116" i="27"/>
  <c r="C132" i="27"/>
  <c r="M125" i="27"/>
  <c r="K125" i="27"/>
  <c r="J125" i="27"/>
  <c r="I125" i="27"/>
  <c r="L125" i="27"/>
  <c r="M134" i="27"/>
  <c r="K134" i="27"/>
  <c r="I134" i="27"/>
  <c r="L134" i="27"/>
  <c r="J134" i="27"/>
  <c r="D146" i="27"/>
  <c r="M142" i="27"/>
  <c r="K142" i="27"/>
  <c r="L142" i="27"/>
  <c r="J142" i="27"/>
  <c r="I142" i="27"/>
  <c r="M151" i="27"/>
  <c r="L151" i="27"/>
  <c r="K151" i="27"/>
  <c r="J151" i="27"/>
  <c r="I151" i="27"/>
  <c r="E160" i="27"/>
  <c r="M159" i="27"/>
  <c r="L159" i="27"/>
  <c r="K159" i="27"/>
  <c r="J159" i="27"/>
  <c r="I159" i="27"/>
  <c r="J80" i="30"/>
  <c r="L155" i="26"/>
  <c r="K155" i="26"/>
  <c r="J155" i="26"/>
  <c r="I155" i="26"/>
  <c r="M155" i="26"/>
  <c r="F20" i="27"/>
  <c r="K14" i="27"/>
  <c r="M14" i="27"/>
  <c r="L14" i="27"/>
  <c r="J14" i="27"/>
  <c r="I14" i="27"/>
  <c r="K23" i="27"/>
  <c r="M23" i="27"/>
  <c r="L23" i="27"/>
  <c r="J23" i="27"/>
  <c r="I23" i="27"/>
  <c r="G34" i="27"/>
  <c r="K31" i="27"/>
  <c r="M31" i="27"/>
  <c r="L31" i="27"/>
  <c r="J31" i="27"/>
  <c r="I31" i="27"/>
  <c r="K40" i="27"/>
  <c r="J40" i="27"/>
  <c r="H48" i="27"/>
  <c r="M40" i="27"/>
  <c r="L40" i="27"/>
  <c r="I40" i="27"/>
  <c r="K57" i="27"/>
  <c r="J57" i="27"/>
  <c r="M57" i="27"/>
  <c r="L57" i="27"/>
  <c r="I57" i="27"/>
  <c r="K66" i="27"/>
  <c r="J66" i="27"/>
  <c r="M66" i="27"/>
  <c r="L66" i="27"/>
  <c r="I66" i="27"/>
  <c r="K74" i="27"/>
  <c r="J74" i="27"/>
  <c r="M74" i="27"/>
  <c r="L74" i="27"/>
  <c r="I74" i="27"/>
  <c r="C90" i="27"/>
  <c r="K83" i="27"/>
  <c r="J83" i="27"/>
  <c r="M83" i="27"/>
  <c r="L83" i="27"/>
  <c r="I83" i="27"/>
  <c r="K92" i="27"/>
  <c r="J92" i="27"/>
  <c r="M92" i="27"/>
  <c r="L92" i="27"/>
  <c r="I92" i="27"/>
  <c r="D104" i="27"/>
  <c r="K100" i="27"/>
  <c r="J100" i="27"/>
  <c r="M100" i="27"/>
  <c r="L100" i="27"/>
  <c r="I100" i="27"/>
  <c r="K109" i="27"/>
  <c r="J109" i="27"/>
  <c r="M109" i="27"/>
  <c r="L109" i="27"/>
  <c r="I109" i="27"/>
  <c r="E118" i="27"/>
  <c r="K117" i="27"/>
  <c r="J117" i="27"/>
  <c r="M117" i="27"/>
  <c r="L117" i="27"/>
  <c r="I117" i="27"/>
  <c r="F132" i="27"/>
  <c r="K126" i="27"/>
  <c r="J126" i="27"/>
  <c r="M126" i="27"/>
  <c r="L126" i="27"/>
  <c r="I126" i="27"/>
  <c r="K135" i="27"/>
  <c r="J135" i="27"/>
  <c r="M135" i="27"/>
  <c r="L135" i="27"/>
  <c r="I135" i="27"/>
  <c r="G146" i="27"/>
  <c r="K143" i="27"/>
  <c r="J143" i="27"/>
  <c r="M143" i="27"/>
  <c r="L143" i="27"/>
  <c r="I143" i="27"/>
  <c r="K152" i="27"/>
  <c r="J152" i="27"/>
  <c r="I152" i="27"/>
  <c r="H160" i="27"/>
  <c r="M152" i="27"/>
  <c r="L152" i="27"/>
  <c r="F33" i="30"/>
  <c r="J155" i="27"/>
  <c r="I155" i="27"/>
  <c r="L155" i="27"/>
  <c r="K155" i="27"/>
  <c r="M155" i="27"/>
  <c r="J18" i="30"/>
  <c r="L35" i="30"/>
  <c r="I46" i="27"/>
  <c r="K46" i="27"/>
  <c r="J46" i="27"/>
  <c r="M46" i="27"/>
  <c r="L46" i="27"/>
  <c r="C62" i="27"/>
  <c r="I55" i="27"/>
  <c r="K55" i="27"/>
  <c r="J55" i="27"/>
  <c r="M55" i="27"/>
  <c r="L55" i="27"/>
  <c r="I64" i="27"/>
  <c r="K64" i="27"/>
  <c r="J64" i="27"/>
  <c r="M64" i="27"/>
  <c r="L64" i="27"/>
  <c r="D76" i="27"/>
  <c r="I72" i="27"/>
  <c r="K72" i="27"/>
  <c r="J72" i="27"/>
  <c r="M72" i="27"/>
  <c r="L72" i="27"/>
  <c r="I81" i="27"/>
  <c r="K81" i="27"/>
  <c r="J81" i="27"/>
  <c r="M81" i="27"/>
  <c r="L81" i="27"/>
  <c r="E90" i="27"/>
  <c r="I89" i="27"/>
  <c r="K89" i="27"/>
  <c r="J89" i="27"/>
  <c r="L89" i="27"/>
  <c r="M89" i="27"/>
  <c r="F104" i="27"/>
  <c r="I98" i="27"/>
  <c r="K98" i="27"/>
  <c r="J98" i="27"/>
  <c r="M98" i="27"/>
  <c r="L98" i="27"/>
  <c r="I107" i="27"/>
  <c r="K107" i="27"/>
  <c r="J107" i="27"/>
  <c r="M107" i="27"/>
  <c r="L107" i="27"/>
  <c r="G118" i="27"/>
  <c r="I115" i="27"/>
  <c r="K115" i="27"/>
  <c r="J115" i="27"/>
  <c r="M115" i="27"/>
  <c r="L115" i="27"/>
  <c r="I124" i="27"/>
  <c r="H132" i="27"/>
  <c r="K124" i="27"/>
  <c r="J124" i="27"/>
  <c r="M124" i="27"/>
  <c r="L124" i="27"/>
  <c r="I141" i="27"/>
  <c r="K141" i="27"/>
  <c r="J141" i="27"/>
  <c r="M141" i="27"/>
  <c r="L141" i="27"/>
  <c r="I150" i="27"/>
  <c r="K150" i="27"/>
  <c r="J150" i="27"/>
  <c r="M150" i="27"/>
  <c r="L150" i="27"/>
  <c r="I158" i="27"/>
  <c r="K158" i="27"/>
  <c r="J158" i="27"/>
  <c r="M158" i="27"/>
  <c r="L158" i="27"/>
  <c r="J20" i="30"/>
  <c r="L37" i="30"/>
  <c r="H55" i="30"/>
  <c r="M156" i="26"/>
  <c r="K156" i="26"/>
  <c r="J156" i="26"/>
  <c r="I156" i="26"/>
  <c r="L156" i="26"/>
  <c r="M15" i="27"/>
  <c r="J15" i="27"/>
  <c r="L15" i="27"/>
  <c r="K15" i="27"/>
  <c r="I15" i="27"/>
  <c r="M24" i="27"/>
  <c r="J24" i="27"/>
  <c r="L24" i="27"/>
  <c r="K24" i="27"/>
  <c r="I24" i="27"/>
  <c r="M32" i="27"/>
  <c r="J32" i="27"/>
  <c r="L32" i="27"/>
  <c r="K32" i="27"/>
  <c r="I32" i="27"/>
  <c r="C48" i="27"/>
  <c r="M41" i="27"/>
  <c r="J41" i="27"/>
  <c r="L41" i="27"/>
  <c r="K41" i="27"/>
  <c r="I41" i="27"/>
  <c r="M50" i="27"/>
  <c r="J50" i="27"/>
  <c r="I50" i="27"/>
  <c r="L50" i="27"/>
  <c r="K50" i="27"/>
  <c r="D62" i="27"/>
  <c r="M58" i="27"/>
  <c r="J58" i="27"/>
  <c r="I58" i="27"/>
  <c r="K58" i="27"/>
  <c r="L58" i="27"/>
  <c r="M67" i="27"/>
  <c r="J67" i="27"/>
  <c r="I67" i="27"/>
  <c r="L67" i="27"/>
  <c r="K67" i="27"/>
  <c r="E76" i="27"/>
  <c r="M75" i="27"/>
  <c r="J75" i="27"/>
  <c r="I75" i="27"/>
  <c r="L75" i="27"/>
  <c r="K75" i="27"/>
  <c r="F90" i="27"/>
  <c r="M84" i="27"/>
  <c r="J84" i="27"/>
  <c r="I84" i="27"/>
  <c r="L84" i="27"/>
  <c r="K84" i="27"/>
  <c r="M93" i="27"/>
  <c r="J93" i="27"/>
  <c r="I93" i="27"/>
  <c r="L93" i="27"/>
  <c r="K93" i="27"/>
  <c r="G104" i="27"/>
  <c r="M101" i="27"/>
  <c r="J101" i="27"/>
  <c r="I101" i="27"/>
  <c r="L101" i="27"/>
  <c r="K101" i="27"/>
  <c r="H118" i="27"/>
  <c r="M110" i="27"/>
  <c r="J110" i="27"/>
  <c r="I110" i="27"/>
  <c r="L110" i="27"/>
  <c r="K110" i="27"/>
  <c r="M127" i="27"/>
  <c r="J127" i="27"/>
  <c r="I127" i="27"/>
  <c r="K127" i="27"/>
  <c r="L127" i="27"/>
  <c r="M136" i="27"/>
  <c r="J136" i="27"/>
  <c r="I136" i="27"/>
  <c r="L136" i="27"/>
  <c r="K136" i="27"/>
  <c r="M144" i="27"/>
  <c r="J144" i="27"/>
  <c r="I144" i="27"/>
  <c r="L144" i="27"/>
  <c r="K144" i="27"/>
  <c r="C160" i="27"/>
  <c r="M153" i="27"/>
  <c r="J153" i="27"/>
  <c r="I153" i="27"/>
  <c r="L153" i="27"/>
  <c r="K153" i="27"/>
  <c r="O16" i="30"/>
  <c r="N16" i="30"/>
  <c r="L127" i="30"/>
  <c r="L283" i="30"/>
  <c r="H12" i="30"/>
  <c r="H39" i="30"/>
  <c r="O76" i="30"/>
  <c r="N76" i="30"/>
  <c r="F35" i="30"/>
  <c r="F65" i="30"/>
  <c r="J130" i="30"/>
  <c r="H14" i="30"/>
  <c r="J31" i="30"/>
  <c r="H41" i="30"/>
  <c r="N102" i="30"/>
  <c r="O102" i="30"/>
  <c r="L120" i="30"/>
  <c r="H153" i="30"/>
  <c r="O14" i="30"/>
  <c r="N14" i="30"/>
  <c r="O41" i="30"/>
  <c r="N41" i="30"/>
  <c r="L103" i="30"/>
  <c r="O9" i="30"/>
  <c r="N9" i="30"/>
  <c r="J13" i="30"/>
  <c r="F17" i="30"/>
  <c r="L19" i="30"/>
  <c r="H34" i="30"/>
  <c r="O36" i="30"/>
  <c r="N36" i="30"/>
  <c r="J40" i="30"/>
  <c r="O55" i="30"/>
  <c r="O85" i="30"/>
  <c r="N85" i="30"/>
  <c r="O126" i="30"/>
  <c r="N126" i="30"/>
  <c r="L163" i="30"/>
  <c r="F191" i="30"/>
  <c r="F11" i="30"/>
  <c r="L13" i="30"/>
  <c r="H17" i="30"/>
  <c r="O19" i="30"/>
  <c r="N19" i="30"/>
  <c r="J34" i="30"/>
  <c r="F38" i="30"/>
  <c r="L40" i="30"/>
  <c r="N103" i="30"/>
  <c r="O103" i="30"/>
  <c r="J121" i="30"/>
  <c r="H124" i="30"/>
  <c r="H131" i="30"/>
  <c r="O169" i="30"/>
  <c r="N169" i="30"/>
  <c r="J173" i="30"/>
  <c r="O20" i="31"/>
  <c r="N20" i="31"/>
  <c r="J12" i="30"/>
  <c r="F16" i="30"/>
  <c r="L18" i="30"/>
  <c r="H33" i="30"/>
  <c r="O35" i="30"/>
  <c r="N35" i="30"/>
  <c r="J39" i="30"/>
  <c r="F43" i="30"/>
  <c r="O57" i="30"/>
  <c r="N57" i="30"/>
  <c r="F125" i="30"/>
  <c r="F9" i="30"/>
  <c r="L11" i="30"/>
  <c r="H15" i="30"/>
  <c r="O17" i="30"/>
  <c r="N17" i="30"/>
  <c r="J21" i="30"/>
  <c r="J32" i="30"/>
  <c r="F36" i="30"/>
  <c r="L38" i="30"/>
  <c r="H42" i="30"/>
  <c r="F76" i="30"/>
  <c r="N101" i="30"/>
  <c r="O101" i="30"/>
  <c r="L104" i="30"/>
  <c r="H107" i="30"/>
  <c r="J10" i="30"/>
  <c r="F14" i="30"/>
  <c r="L16" i="30"/>
  <c r="H20" i="30"/>
  <c r="H31" i="30"/>
  <c r="N33" i="30"/>
  <c r="O33" i="30"/>
  <c r="J37" i="30"/>
  <c r="F41" i="30"/>
  <c r="L43" i="30"/>
  <c r="F55" i="30"/>
  <c r="F97" i="30"/>
  <c r="O104" i="30"/>
  <c r="N104" i="30"/>
  <c r="H108" i="30"/>
  <c r="J143" i="30"/>
  <c r="H9" i="30"/>
  <c r="O11" i="30"/>
  <c r="N11" i="30"/>
  <c r="J15" i="30"/>
  <c r="F19" i="30"/>
  <c r="L21" i="30"/>
  <c r="L32" i="30"/>
  <c r="H36" i="30"/>
  <c r="O38" i="30"/>
  <c r="N38" i="30"/>
  <c r="J42" i="30"/>
  <c r="N82" i="30"/>
  <c r="J108" i="30"/>
  <c r="F147" i="30"/>
  <c r="L171" i="30"/>
  <c r="O12" i="31"/>
  <c r="N12" i="31"/>
  <c r="H213" i="30"/>
  <c r="J217" i="30"/>
  <c r="H285" i="30"/>
  <c r="O54" i="30"/>
  <c r="N54" i="30"/>
  <c r="O62" i="30"/>
  <c r="N62" i="30"/>
  <c r="O81" i="30"/>
  <c r="N81" i="30"/>
  <c r="F98" i="30"/>
  <c r="J107" i="30"/>
  <c r="L142" i="30"/>
  <c r="H146" i="30"/>
  <c r="J165" i="30"/>
  <c r="H175" i="30"/>
  <c r="O191" i="30"/>
  <c r="N191" i="30"/>
  <c r="J194" i="30"/>
  <c r="J9" i="30"/>
  <c r="H11" i="30"/>
  <c r="F13" i="30"/>
  <c r="O13" i="30"/>
  <c r="N13" i="30"/>
  <c r="L15" i="30"/>
  <c r="J17" i="30"/>
  <c r="H19" i="30"/>
  <c r="F21" i="30"/>
  <c r="F32" i="30"/>
  <c r="O32" i="30"/>
  <c r="N32" i="30"/>
  <c r="L34" i="30"/>
  <c r="J36" i="30"/>
  <c r="H38" i="30"/>
  <c r="F40" i="30"/>
  <c r="O40" i="30"/>
  <c r="N40" i="30"/>
  <c r="L42" i="30"/>
  <c r="J97" i="30"/>
  <c r="F101" i="30"/>
  <c r="F102" i="30"/>
  <c r="F103" i="30"/>
  <c r="F104" i="30"/>
  <c r="J106" i="30"/>
  <c r="L119" i="30"/>
  <c r="H123" i="30"/>
  <c r="O125" i="30"/>
  <c r="N125" i="30"/>
  <c r="J129" i="30"/>
  <c r="H167" i="30"/>
  <c r="O273" i="30"/>
  <c r="N273" i="30"/>
  <c r="F10" i="30"/>
  <c r="O10" i="30"/>
  <c r="N10" i="30"/>
  <c r="L12" i="30"/>
  <c r="J14" i="30"/>
  <c r="H16" i="30"/>
  <c r="F18" i="30"/>
  <c r="O18" i="30"/>
  <c r="N18" i="30"/>
  <c r="L20" i="30"/>
  <c r="L31" i="30"/>
  <c r="J33" i="30"/>
  <c r="H35" i="30"/>
  <c r="F37" i="30"/>
  <c r="O37" i="30"/>
  <c r="N37" i="30"/>
  <c r="L39" i="30"/>
  <c r="J41" i="30"/>
  <c r="H43" i="30"/>
  <c r="O56" i="30"/>
  <c r="H99" i="30"/>
  <c r="H100" i="30"/>
  <c r="H101" i="30"/>
  <c r="H102" i="30"/>
  <c r="H103" i="30"/>
  <c r="L106" i="30"/>
  <c r="L141" i="30"/>
  <c r="H145" i="30"/>
  <c r="O147" i="30"/>
  <c r="N147" i="30"/>
  <c r="F169" i="30"/>
  <c r="L185" i="30"/>
  <c r="F207" i="30"/>
  <c r="J105" i="31"/>
  <c r="L9" i="30"/>
  <c r="J11" i="30"/>
  <c r="H13" i="30"/>
  <c r="F15" i="30"/>
  <c r="N15" i="30"/>
  <c r="O15" i="30"/>
  <c r="L17" i="30"/>
  <c r="J19" i="30"/>
  <c r="H21" i="30"/>
  <c r="H32" i="30"/>
  <c r="F34" i="30"/>
  <c r="N34" i="30"/>
  <c r="O34" i="30"/>
  <c r="L36" i="30"/>
  <c r="J38" i="30"/>
  <c r="H40" i="30"/>
  <c r="F42" i="30"/>
  <c r="N42" i="30"/>
  <c r="O42" i="30"/>
  <c r="O53" i="30"/>
  <c r="L97" i="30"/>
  <c r="J98" i="30"/>
  <c r="J99" i="30"/>
  <c r="J100" i="30"/>
  <c r="J101" i="30"/>
  <c r="J105" i="30"/>
  <c r="F109" i="30"/>
  <c r="J122" i="30"/>
  <c r="F126" i="30"/>
  <c r="L128" i="30"/>
  <c r="L149" i="30"/>
  <c r="J187" i="30"/>
  <c r="H211" i="30"/>
  <c r="J275" i="30"/>
  <c r="H18" i="31"/>
  <c r="H10" i="30"/>
  <c r="F12" i="30"/>
  <c r="O12" i="30"/>
  <c r="N12" i="30"/>
  <c r="L14" i="30"/>
  <c r="J16" i="30"/>
  <c r="H18" i="30"/>
  <c r="F20" i="30"/>
  <c r="N20" i="30"/>
  <c r="O20" i="30"/>
  <c r="F31" i="30"/>
  <c r="N31" i="30"/>
  <c r="O31" i="30"/>
  <c r="L33" i="30"/>
  <c r="J35" i="30"/>
  <c r="H37" i="30"/>
  <c r="F39" i="30"/>
  <c r="O39" i="30"/>
  <c r="N39" i="30"/>
  <c r="L41" i="30"/>
  <c r="J43" i="30"/>
  <c r="O97" i="30"/>
  <c r="N97" i="30"/>
  <c r="L98" i="30"/>
  <c r="L99" i="30"/>
  <c r="L105" i="30"/>
  <c r="H109" i="30"/>
  <c r="J144" i="30"/>
  <c r="J151" i="30"/>
  <c r="H189" i="30"/>
  <c r="F196" i="30"/>
  <c r="F20" i="31"/>
  <c r="O98" i="30"/>
  <c r="N98" i="30"/>
  <c r="L100" i="30"/>
  <c r="J102" i="30"/>
  <c r="H104" i="30"/>
  <c r="F106" i="30"/>
  <c r="O106" i="30"/>
  <c r="N106" i="30"/>
  <c r="L108" i="30"/>
  <c r="F213" i="30"/>
  <c r="F215" i="30"/>
  <c r="F18" i="31"/>
  <c r="L20" i="31"/>
  <c r="H37" i="31"/>
  <c r="L40" i="31"/>
  <c r="H98" i="30"/>
  <c r="F100" i="30"/>
  <c r="O100" i="30"/>
  <c r="N100" i="30"/>
  <c r="L102" i="30"/>
  <c r="J104" i="30"/>
  <c r="H106" i="30"/>
  <c r="F108" i="30"/>
  <c r="N108" i="30"/>
  <c r="O108" i="30"/>
  <c r="H16" i="31"/>
  <c r="N18" i="31"/>
  <c r="O18" i="31"/>
  <c r="F105" i="30"/>
  <c r="O105" i="30"/>
  <c r="N105" i="30"/>
  <c r="L107" i="30"/>
  <c r="J109" i="30"/>
  <c r="L207" i="30"/>
  <c r="F10" i="31"/>
  <c r="J16" i="31"/>
  <c r="N79" i="31"/>
  <c r="J75" i="31"/>
  <c r="L195" i="30"/>
  <c r="O207" i="30"/>
  <c r="N207" i="30"/>
  <c r="F273" i="30"/>
  <c r="N279" i="30"/>
  <c r="H10" i="31"/>
  <c r="J14" i="31"/>
  <c r="N32" i="31"/>
  <c r="L35" i="31"/>
  <c r="H97" i="30"/>
  <c r="F99" i="30"/>
  <c r="N99" i="30"/>
  <c r="O99" i="30"/>
  <c r="L101" i="30"/>
  <c r="J103" i="30"/>
  <c r="H105" i="30"/>
  <c r="F107" i="30"/>
  <c r="O107" i="30"/>
  <c r="N107" i="30"/>
  <c r="L109" i="30"/>
  <c r="N213" i="30"/>
  <c r="O213" i="30"/>
  <c r="O215" i="30"/>
  <c r="N215" i="30"/>
  <c r="H219" i="30"/>
  <c r="J10" i="31"/>
  <c r="F12" i="31"/>
  <c r="L14" i="31"/>
  <c r="H33" i="31"/>
  <c r="F148" i="30"/>
  <c r="O148" i="30"/>
  <c r="N148" i="30"/>
  <c r="L150" i="30"/>
  <c r="J152" i="30"/>
  <c r="L164" i="30"/>
  <c r="J166" i="30"/>
  <c r="H168" i="30"/>
  <c r="F170" i="30"/>
  <c r="L186" i="30"/>
  <c r="J219" i="30"/>
  <c r="N10" i="31"/>
  <c r="O10" i="31"/>
  <c r="L12" i="31"/>
  <c r="J33" i="31"/>
  <c r="N39" i="31"/>
  <c r="L43" i="31"/>
  <c r="J64" i="31"/>
  <c r="L9" i="31"/>
  <c r="J11" i="31"/>
  <c r="H13" i="31"/>
  <c r="F15" i="31"/>
  <c r="O15" i="31"/>
  <c r="N15" i="31"/>
  <c r="L17" i="31"/>
  <c r="J19" i="31"/>
  <c r="H21" i="31"/>
  <c r="L41" i="31"/>
  <c r="O16" i="33"/>
  <c r="L81" i="31"/>
  <c r="H87" i="31"/>
  <c r="F9" i="31"/>
  <c r="O9" i="31"/>
  <c r="N9" i="31"/>
  <c r="L11" i="31"/>
  <c r="J13" i="31"/>
  <c r="H15" i="31"/>
  <c r="F17" i="31"/>
  <c r="O17" i="31"/>
  <c r="N17" i="31"/>
  <c r="L19" i="31"/>
  <c r="J21" i="31"/>
  <c r="H12" i="31"/>
  <c r="F14" i="31"/>
  <c r="O14" i="31"/>
  <c r="N14" i="31"/>
  <c r="L16" i="31"/>
  <c r="J18" i="31"/>
  <c r="H20" i="31"/>
  <c r="H9" i="31"/>
  <c r="F11" i="31"/>
  <c r="O11" i="31"/>
  <c r="N11" i="31"/>
  <c r="L13" i="31"/>
  <c r="J15" i="31"/>
  <c r="H17" i="31"/>
  <c r="F19" i="31"/>
  <c r="O19" i="31"/>
  <c r="N19" i="31"/>
  <c r="L21" i="31"/>
  <c r="M8" i="38"/>
  <c r="J8" i="38"/>
  <c r="L10" i="31"/>
  <c r="J12" i="31"/>
  <c r="H14" i="31"/>
  <c r="F16" i="31"/>
  <c r="N16" i="31"/>
  <c r="O16" i="31"/>
  <c r="L18" i="31"/>
  <c r="J20" i="31"/>
  <c r="J9" i="31"/>
  <c r="H11" i="31"/>
  <c r="F13" i="31"/>
  <c r="O13" i="31"/>
  <c r="N13" i="31"/>
  <c r="L15" i="31"/>
  <c r="J17" i="31"/>
  <c r="H19" i="31"/>
  <c r="F21" i="31"/>
  <c r="S7" i="37"/>
  <c r="R7" i="37"/>
  <c r="Q7" i="37"/>
  <c r="P7" i="37"/>
  <c r="T7" i="37"/>
  <c r="O7" i="37"/>
  <c r="BB9" i="35"/>
  <c r="C11" i="37"/>
  <c r="N81" i="33"/>
  <c r="E129" i="37"/>
  <c r="X9" i="35"/>
  <c r="BB17" i="35"/>
  <c r="N8" i="39"/>
  <c r="L8" i="39"/>
  <c r="O54" i="33"/>
  <c r="I12" i="35"/>
  <c r="BB8" i="35"/>
  <c r="BA8" i="35"/>
  <c r="AZ8" i="35"/>
  <c r="P9" i="35"/>
  <c r="Y14" i="35"/>
  <c r="I138" i="38"/>
  <c r="H138" i="38"/>
  <c r="G138" i="38"/>
  <c r="I136" i="39"/>
  <c r="H136" i="39"/>
  <c r="G136" i="39"/>
  <c r="O16" i="42"/>
  <c r="T6" i="42"/>
  <c r="S6" i="42"/>
  <c r="R6" i="42"/>
  <c r="P6" i="42"/>
  <c r="Q6" i="42"/>
  <c r="G134" i="39"/>
  <c r="I134" i="39"/>
  <c r="H134" i="39"/>
  <c r="T6" i="38"/>
  <c r="L8" i="38"/>
  <c r="H8" i="39"/>
  <c r="I8" i="39"/>
  <c r="M8" i="39"/>
  <c r="T10" i="39"/>
  <c r="AA20" i="39" s="1"/>
  <c r="R10" i="39"/>
  <c r="P10" i="39"/>
  <c r="S10" i="39"/>
  <c r="Q10" i="39"/>
  <c r="J11" i="37"/>
  <c r="M9" i="37"/>
  <c r="L9" i="37"/>
  <c r="K9" i="37"/>
  <c r="F129" i="37"/>
  <c r="H127" i="37"/>
  <c r="G127" i="37"/>
  <c r="I127" i="37"/>
  <c r="F7" i="38"/>
  <c r="AA20" i="38"/>
  <c r="M12" i="38"/>
  <c r="L12" i="38"/>
  <c r="N11" i="39"/>
  <c r="M11" i="39"/>
  <c r="L11" i="39"/>
  <c r="N9" i="41"/>
  <c r="R6" i="37"/>
  <c r="Q6" i="37"/>
  <c r="P6" i="37"/>
  <c r="O6" i="37"/>
  <c r="M127" i="37"/>
  <c r="J129" i="37"/>
  <c r="L127" i="37"/>
  <c r="P8" i="38"/>
  <c r="R8" i="38"/>
  <c r="Q8" i="38"/>
  <c r="T8" i="38"/>
  <c r="S8" i="38"/>
  <c r="O134" i="38"/>
  <c r="N134" i="38"/>
  <c r="M134" i="38"/>
  <c r="L134" i="38"/>
  <c r="K134" i="38"/>
  <c r="I9" i="39"/>
  <c r="H9" i="39"/>
  <c r="F10" i="41"/>
  <c r="M124" i="37"/>
  <c r="L124" i="37"/>
  <c r="F11" i="38"/>
  <c r="N6" i="39"/>
  <c r="H12" i="39"/>
  <c r="I12" i="39"/>
  <c r="N137" i="39"/>
  <c r="M137" i="39"/>
  <c r="L137" i="39"/>
  <c r="O137" i="39"/>
  <c r="K137" i="39"/>
  <c r="F6" i="40"/>
  <c r="F15" i="41"/>
  <c r="I35" i="35"/>
  <c r="H35" i="35"/>
  <c r="I7" i="37"/>
  <c r="H7" i="37"/>
  <c r="G7" i="37"/>
  <c r="I126" i="37"/>
  <c r="J6" i="38"/>
  <c r="I6" i="38"/>
  <c r="H6" i="38"/>
  <c r="I135" i="38"/>
  <c r="H135" i="38"/>
  <c r="G135" i="38"/>
  <c r="F6" i="39"/>
  <c r="F7" i="39"/>
  <c r="K8" i="37"/>
  <c r="L8" i="37"/>
  <c r="M8" i="37"/>
  <c r="G10" i="37"/>
  <c r="H10" i="37"/>
  <c r="I10" i="37"/>
  <c r="T10" i="37"/>
  <c r="S10" i="37"/>
  <c r="R10" i="37"/>
  <c r="O10" i="37"/>
  <c r="P10" i="37"/>
  <c r="Q10" i="37"/>
  <c r="O128" i="37"/>
  <c r="N128" i="37"/>
  <c r="L128" i="37"/>
  <c r="M128" i="37"/>
  <c r="F6" i="38"/>
  <c r="L11" i="38"/>
  <c r="M11" i="38"/>
  <c r="G136" i="38"/>
  <c r="I136" i="38"/>
  <c r="H136" i="38"/>
  <c r="L10" i="39"/>
  <c r="M10" i="39"/>
  <c r="N10" i="39"/>
  <c r="F11" i="39"/>
  <c r="O134" i="39"/>
  <c r="M134" i="39"/>
  <c r="L134" i="39"/>
  <c r="K134" i="39"/>
  <c r="N134" i="39"/>
  <c r="I138" i="39"/>
  <c r="H138" i="39"/>
  <c r="G138" i="39"/>
  <c r="F9" i="40"/>
  <c r="N14" i="41"/>
  <c r="N12" i="42"/>
  <c r="L12" i="42"/>
  <c r="M12" i="42"/>
  <c r="O137" i="38"/>
  <c r="N137" i="38"/>
  <c r="M137" i="38"/>
  <c r="L137" i="38"/>
  <c r="K137" i="38"/>
  <c r="F9" i="39"/>
  <c r="H11" i="39"/>
  <c r="I11" i="39"/>
  <c r="K138" i="39"/>
  <c r="O138" i="39"/>
  <c r="N138" i="39"/>
  <c r="M138" i="39"/>
  <c r="L138" i="39"/>
  <c r="F6" i="41"/>
  <c r="O137" i="40"/>
  <c r="N137" i="40"/>
  <c r="M137" i="40"/>
  <c r="L137" i="40"/>
  <c r="T9" i="41"/>
  <c r="Q9" i="41"/>
  <c r="P9" i="41"/>
  <c r="N12" i="41"/>
  <c r="I141" i="41"/>
  <c r="I136" i="41"/>
  <c r="M141" i="41"/>
  <c r="L141" i="41"/>
  <c r="F7" i="42"/>
  <c r="H6" i="37"/>
  <c r="G6" i="37"/>
  <c r="I8" i="37"/>
  <c r="H8" i="37"/>
  <c r="G8" i="37"/>
  <c r="Q8" i="37"/>
  <c r="P8" i="37"/>
  <c r="O8" i="37"/>
  <c r="S8" i="37"/>
  <c r="R8" i="37"/>
  <c r="T8" i="37"/>
  <c r="D11" i="37"/>
  <c r="M10" i="37"/>
  <c r="L10" i="37"/>
  <c r="K10" i="37"/>
  <c r="I128" i="37"/>
  <c r="H128" i="37"/>
  <c r="G128" i="37"/>
  <c r="J11" i="38"/>
  <c r="I11" i="38"/>
  <c r="H11" i="38"/>
  <c r="R11" i="38"/>
  <c r="Q11" i="38"/>
  <c r="P11" i="38"/>
  <c r="T11" i="38"/>
  <c r="S11" i="38"/>
  <c r="F12" i="38"/>
  <c r="M136" i="38"/>
  <c r="L136" i="38"/>
  <c r="K136" i="38"/>
  <c r="O136" i="38"/>
  <c r="N136" i="38"/>
  <c r="H7" i="39"/>
  <c r="I7" i="39"/>
  <c r="P8" i="39"/>
  <c r="T8" i="39"/>
  <c r="S8" i="39"/>
  <c r="R8" i="39"/>
  <c r="Q8" i="39"/>
  <c r="F10" i="39"/>
  <c r="O135" i="40"/>
  <c r="N135" i="40"/>
  <c r="M135" i="40"/>
  <c r="L135" i="40"/>
  <c r="N8" i="42"/>
  <c r="L8" i="42"/>
  <c r="M8" i="42"/>
  <c r="E11" i="37"/>
  <c r="H137" i="38"/>
  <c r="G137" i="38"/>
  <c r="I137" i="38"/>
  <c r="H137" i="41"/>
  <c r="I137" i="41"/>
  <c r="G137" i="41"/>
  <c r="D10" i="44"/>
  <c r="K7" i="37"/>
  <c r="M7" i="37"/>
  <c r="L7" i="37"/>
  <c r="G9" i="37"/>
  <c r="I9" i="37"/>
  <c r="H9" i="37"/>
  <c r="F11" i="37"/>
  <c r="O9" i="37"/>
  <c r="T9" i="37"/>
  <c r="Q9" i="37"/>
  <c r="P9" i="37"/>
  <c r="S9" i="37"/>
  <c r="N11" i="37"/>
  <c r="R9" i="37"/>
  <c r="M126" i="37"/>
  <c r="L126" i="37"/>
  <c r="H12" i="38"/>
  <c r="J12" i="38"/>
  <c r="I12" i="38"/>
  <c r="P12" i="38"/>
  <c r="R12" i="38"/>
  <c r="Q12" i="38"/>
  <c r="T12" i="38"/>
  <c r="S12" i="38"/>
  <c r="G134" i="38"/>
  <c r="I134" i="38"/>
  <c r="H134" i="38"/>
  <c r="K138" i="38"/>
  <c r="M138" i="38"/>
  <c r="L138" i="38"/>
  <c r="O138" i="38"/>
  <c r="N138" i="38"/>
  <c r="T6" i="39"/>
  <c r="R6" i="39"/>
  <c r="P6" i="39"/>
  <c r="Q6" i="39"/>
  <c r="S6" i="39"/>
  <c r="N7" i="39"/>
  <c r="L7" i="39"/>
  <c r="M7" i="39"/>
  <c r="F8" i="39"/>
  <c r="H10" i="39"/>
  <c r="I10" i="39"/>
  <c r="R11" i="39"/>
  <c r="P11" i="39"/>
  <c r="Q11" i="39"/>
  <c r="T11" i="39"/>
  <c r="S11" i="39"/>
  <c r="N12" i="39"/>
  <c r="M12" i="39"/>
  <c r="L12" i="39"/>
  <c r="T12" i="41"/>
  <c r="P12" i="41"/>
  <c r="S12" i="41"/>
  <c r="R12" i="41"/>
  <c r="Q12" i="41"/>
  <c r="O144" i="41"/>
  <c r="N144" i="41"/>
  <c r="M144" i="41"/>
  <c r="L144" i="41"/>
  <c r="J10" i="42"/>
  <c r="H10" i="42"/>
  <c r="I10" i="42"/>
  <c r="L6" i="37"/>
  <c r="K6" i="37"/>
  <c r="O135" i="38"/>
  <c r="L135" i="38"/>
  <c r="K135" i="38"/>
  <c r="N135" i="38"/>
  <c r="M135" i="38"/>
  <c r="P12" i="39"/>
  <c r="T12" i="39"/>
  <c r="R12" i="39"/>
  <c r="Q12" i="39"/>
  <c r="S12" i="39"/>
  <c r="R10" i="42"/>
  <c r="T10" i="42"/>
  <c r="S10" i="42"/>
  <c r="P10" i="42"/>
  <c r="Q10" i="42"/>
  <c r="F10" i="40"/>
  <c r="M11" i="40"/>
  <c r="L11" i="40"/>
  <c r="H136" i="40"/>
  <c r="G136" i="40"/>
  <c r="R6" i="41"/>
  <c r="P6" i="41"/>
  <c r="T6" i="41"/>
  <c r="S6" i="41"/>
  <c r="Q6" i="41"/>
  <c r="N7" i="41"/>
  <c r="I138" i="41"/>
  <c r="N15" i="42"/>
  <c r="M15" i="42"/>
  <c r="L15" i="42"/>
  <c r="H141" i="42"/>
  <c r="K141" i="42" s="1"/>
  <c r="G141" i="42"/>
  <c r="I141" i="42"/>
  <c r="H135" i="39"/>
  <c r="G135" i="39"/>
  <c r="I135" i="39"/>
  <c r="F11" i="40"/>
  <c r="M12" i="40"/>
  <c r="L12" i="40"/>
  <c r="H138" i="40"/>
  <c r="G138" i="40"/>
  <c r="I140" i="41"/>
  <c r="J7" i="42"/>
  <c r="I7" i="42"/>
  <c r="H7" i="42"/>
  <c r="F12" i="39"/>
  <c r="M136" i="39"/>
  <c r="K136" i="39"/>
  <c r="O136" i="39"/>
  <c r="N136" i="39"/>
  <c r="L136" i="39"/>
  <c r="H135" i="40"/>
  <c r="G135" i="40"/>
  <c r="O145" i="41"/>
  <c r="L145" i="41"/>
  <c r="N145" i="41"/>
  <c r="M145" i="41"/>
  <c r="O136" i="41"/>
  <c r="M136" i="41"/>
  <c r="N136" i="41"/>
  <c r="L136" i="41"/>
  <c r="I145" i="41"/>
  <c r="H11" i="42"/>
  <c r="J11" i="42"/>
  <c r="I11" i="42"/>
  <c r="O140" i="43"/>
  <c r="N140" i="43"/>
  <c r="H137" i="39"/>
  <c r="G137" i="39"/>
  <c r="I137" i="39"/>
  <c r="I11" i="40"/>
  <c r="H11" i="40"/>
  <c r="Q11" i="40"/>
  <c r="P11" i="40"/>
  <c r="S11" i="40"/>
  <c r="R11" i="40"/>
  <c r="F12" i="40"/>
  <c r="L136" i="40"/>
  <c r="N136" i="40"/>
  <c r="O136" i="40"/>
  <c r="M136" i="40"/>
  <c r="T7" i="42"/>
  <c r="S7" i="42"/>
  <c r="R7" i="42"/>
  <c r="Q7" i="42"/>
  <c r="P7" i="42"/>
  <c r="N9" i="42"/>
  <c r="M9" i="42"/>
  <c r="L9" i="42"/>
  <c r="N11" i="42"/>
  <c r="M11" i="42"/>
  <c r="L11" i="42"/>
  <c r="H145" i="43"/>
  <c r="G145" i="43"/>
  <c r="I145" i="43"/>
  <c r="G137" i="40"/>
  <c r="H137" i="40"/>
  <c r="N6" i="41"/>
  <c r="R10" i="41"/>
  <c r="T10" i="41"/>
  <c r="S10" i="41"/>
  <c r="N11" i="41"/>
  <c r="R15" i="41"/>
  <c r="T15" i="41"/>
  <c r="S15" i="41"/>
  <c r="L142" i="41"/>
  <c r="M142" i="41"/>
  <c r="G16" i="42"/>
  <c r="J6" i="42"/>
  <c r="H6" i="42"/>
  <c r="I6" i="42"/>
  <c r="O135" i="39"/>
  <c r="N135" i="39"/>
  <c r="L135" i="39"/>
  <c r="K135" i="39"/>
  <c r="M135" i="39"/>
  <c r="I12" i="40"/>
  <c r="H12" i="40"/>
  <c r="S12" i="40"/>
  <c r="Q12" i="40"/>
  <c r="P12" i="40"/>
  <c r="R12" i="40"/>
  <c r="O138" i="40"/>
  <c r="N138" i="40"/>
  <c r="L138" i="40"/>
  <c r="M138" i="40"/>
  <c r="F8" i="42"/>
  <c r="R14" i="42"/>
  <c r="T14" i="42"/>
  <c r="S14" i="42"/>
  <c r="Q14" i="42"/>
  <c r="P14" i="42"/>
  <c r="G136" i="42"/>
  <c r="I136" i="42"/>
  <c r="H136" i="42"/>
  <c r="K136" i="42" s="1"/>
  <c r="J13" i="42"/>
  <c r="I13" i="42"/>
  <c r="H13" i="42"/>
  <c r="H15" i="42"/>
  <c r="J15" i="42"/>
  <c r="I15" i="42"/>
  <c r="G137" i="42"/>
  <c r="I137" i="42"/>
  <c r="H137" i="42"/>
  <c r="K137" i="42" s="1"/>
  <c r="J7" i="43"/>
  <c r="I7" i="43"/>
  <c r="H7" i="43"/>
  <c r="L141" i="43"/>
  <c r="M141" i="43"/>
  <c r="D8" i="46"/>
  <c r="P12" i="42"/>
  <c r="T12" i="42"/>
  <c r="S12" i="42"/>
  <c r="R12" i="42"/>
  <c r="Q12" i="42"/>
  <c r="F14" i="42"/>
  <c r="O136" i="42"/>
  <c r="N136" i="42"/>
  <c r="M136" i="42"/>
  <c r="L136" i="42"/>
  <c r="O144" i="42"/>
  <c r="N144" i="42"/>
  <c r="M144" i="42"/>
  <c r="L144" i="42"/>
  <c r="T7" i="43"/>
  <c r="S7" i="43"/>
  <c r="R7" i="43"/>
  <c r="Q7" i="43"/>
  <c r="P7" i="43"/>
  <c r="N9" i="43"/>
  <c r="M9" i="43"/>
  <c r="L9" i="43"/>
  <c r="J11" i="43"/>
  <c r="I11" i="43"/>
  <c r="H11" i="43"/>
  <c r="M145" i="43"/>
  <c r="L145" i="43"/>
  <c r="D11" i="45"/>
  <c r="D12" i="46"/>
  <c r="M138" i="41"/>
  <c r="L138" i="41"/>
  <c r="I142" i="41"/>
  <c r="H142" i="41"/>
  <c r="G142" i="41"/>
  <c r="C16" i="42"/>
  <c r="N6" i="42"/>
  <c r="K16" i="42"/>
  <c r="M6" i="42"/>
  <c r="L6" i="42"/>
  <c r="J8" i="42"/>
  <c r="I8" i="42"/>
  <c r="H8" i="42"/>
  <c r="R8" i="42"/>
  <c r="Q8" i="42"/>
  <c r="P8" i="42"/>
  <c r="T8" i="42"/>
  <c r="S8" i="42"/>
  <c r="F9" i="42"/>
  <c r="N10" i="42"/>
  <c r="M10" i="42"/>
  <c r="L10" i="42"/>
  <c r="F12" i="42"/>
  <c r="I140" i="42"/>
  <c r="I136" i="43"/>
  <c r="H136" i="43"/>
  <c r="K136" i="43" s="1"/>
  <c r="G136" i="43"/>
  <c r="D14" i="44"/>
  <c r="D16" i="42"/>
  <c r="H12" i="42"/>
  <c r="J12" i="42"/>
  <c r="I12" i="42"/>
  <c r="L13" i="42"/>
  <c r="N13" i="42"/>
  <c r="M13" i="42"/>
  <c r="J14" i="42"/>
  <c r="I14" i="42"/>
  <c r="H14" i="42"/>
  <c r="F8" i="43"/>
  <c r="T11" i="43"/>
  <c r="S11" i="43"/>
  <c r="R11" i="43"/>
  <c r="Q11" i="43"/>
  <c r="P11" i="43"/>
  <c r="N13" i="43"/>
  <c r="M13" i="43"/>
  <c r="L13" i="43"/>
  <c r="J15" i="43"/>
  <c r="I15" i="43"/>
  <c r="H15" i="43"/>
  <c r="I141" i="43"/>
  <c r="H141" i="43"/>
  <c r="K141" i="43" s="1"/>
  <c r="G141" i="43"/>
  <c r="D15" i="45"/>
  <c r="D16" i="46"/>
  <c r="M140" i="41"/>
  <c r="L140" i="41"/>
  <c r="I144" i="41"/>
  <c r="F6" i="42"/>
  <c r="E16" i="42"/>
  <c r="F16" i="42" s="1"/>
  <c r="L7" i="42"/>
  <c r="N7" i="42"/>
  <c r="M7" i="42"/>
  <c r="H9" i="42"/>
  <c r="J9" i="42"/>
  <c r="I9" i="42"/>
  <c r="P9" i="42"/>
  <c r="T9" i="42"/>
  <c r="R9" i="42"/>
  <c r="S9" i="42"/>
  <c r="Q9" i="42"/>
  <c r="F10" i="42"/>
  <c r="F11" i="42"/>
  <c r="P11" i="42"/>
  <c r="R11" i="42"/>
  <c r="Q11" i="42"/>
  <c r="T11" i="42"/>
  <c r="S11" i="42"/>
  <c r="T13" i="42"/>
  <c r="P13" i="42"/>
  <c r="R13" i="42"/>
  <c r="S13" i="42"/>
  <c r="Q13" i="42"/>
  <c r="P15" i="42"/>
  <c r="R15" i="42"/>
  <c r="Q15" i="42"/>
  <c r="S15" i="42"/>
  <c r="T15" i="42"/>
  <c r="H139" i="42"/>
  <c r="K139" i="42" s="1"/>
  <c r="I139" i="42"/>
  <c r="G139" i="42"/>
  <c r="I145" i="42"/>
  <c r="H145" i="42"/>
  <c r="K145" i="42" s="1"/>
  <c r="G145" i="42"/>
  <c r="I144" i="43"/>
  <c r="H144" i="43"/>
  <c r="K144" i="43" s="1"/>
  <c r="G144" i="43"/>
  <c r="D18" i="44"/>
  <c r="F15" i="42"/>
  <c r="F12" i="43"/>
  <c r="T15" i="43"/>
  <c r="S15" i="43"/>
  <c r="R15" i="43"/>
  <c r="Q15" i="43"/>
  <c r="P15" i="43"/>
  <c r="D19" i="45"/>
  <c r="D20" i="46"/>
  <c r="F13" i="42"/>
  <c r="L14" i="42"/>
  <c r="N14" i="42"/>
  <c r="M14" i="42"/>
  <c r="G16" i="43"/>
  <c r="H6" i="43"/>
  <c r="J6" i="43"/>
  <c r="I6" i="43"/>
  <c r="T6" i="43"/>
  <c r="O16" i="43"/>
  <c r="S6" i="43"/>
  <c r="P6" i="43"/>
  <c r="Q6" i="43"/>
  <c r="R6" i="43"/>
  <c r="F7" i="43"/>
  <c r="L8" i="43"/>
  <c r="M8" i="43"/>
  <c r="N8" i="43"/>
  <c r="H10" i="43"/>
  <c r="I10" i="43"/>
  <c r="J10" i="43"/>
  <c r="T10" i="43"/>
  <c r="S10" i="43"/>
  <c r="P10" i="43"/>
  <c r="Q10" i="43"/>
  <c r="R10" i="43"/>
  <c r="F11" i="43"/>
  <c r="L12" i="43"/>
  <c r="M12" i="43"/>
  <c r="N12" i="43"/>
  <c r="H14" i="43"/>
  <c r="I14" i="43"/>
  <c r="J14" i="43"/>
  <c r="T14" i="43"/>
  <c r="S14" i="43"/>
  <c r="P14" i="43"/>
  <c r="R14" i="43"/>
  <c r="Q14" i="43"/>
  <c r="F15" i="43"/>
  <c r="D9" i="44"/>
  <c r="D13" i="44"/>
  <c r="D17" i="44"/>
  <c r="D21" i="44"/>
  <c r="D10" i="45"/>
  <c r="D14" i="45"/>
  <c r="D18" i="45"/>
  <c r="D11" i="46"/>
  <c r="D15" i="46"/>
  <c r="D19" i="46"/>
  <c r="I142" i="42"/>
  <c r="H142" i="42"/>
  <c r="K142" i="42" s="1"/>
  <c r="G142" i="42"/>
  <c r="C16" i="43"/>
  <c r="N6" i="43"/>
  <c r="M6" i="43"/>
  <c r="L6" i="43"/>
  <c r="K16" i="43"/>
  <c r="J8" i="43"/>
  <c r="I8" i="43"/>
  <c r="H8" i="43"/>
  <c r="R8" i="43"/>
  <c r="Q8" i="43"/>
  <c r="P8" i="43"/>
  <c r="T8" i="43"/>
  <c r="S8" i="43"/>
  <c r="F9" i="43"/>
  <c r="N10" i="43"/>
  <c r="M10" i="43"/>
  <c r="L10" i="43"/>
  <c r="J12" i="43"/>
  <c r="I12" i="43"/>
  <c r="H12" i="43"/>
  <c r="R12" i="43"/>
  <c r="Q12" i="43"/>
  <c r="P12" i="43"/>
  <c r="T12" i="43"/>
  <c r="S12" i="43"/>
  <c r="F13" i="43"/>
  <c r="N14" i="43"/>
  <c r="M14" i="43"/>
  <c r="L14" i="43"/>
  <c r="D16" i="43"/>
  <c r="D11" i="44"/>
  <c r="D15" i="44"/>
  <c r="D19" i="44"/>
  <c r="D8" i="45"/>
  <c r="D12" i="45"/>
  <c r="D16" i="45"/>
  <c r="D20" i="45"/>
  <c r="D9" i="46"/>
  <c r="D13" i="46"/>
  <c r="D17" i="46"/>
  <c r="D21" i="46"/>
  <c r="G144" i="42"/>
  <c r="I144" i="42"/>
  <c r="H144" i="42"/>
  <c r="K144" i="42" s="1"/>
  <c r="F6" i="43"/>
  <c r="E16" i="43"/>
  <c r="F16" i="43" s="1"/>
  <c r="L7" i="43"/>
  <c r="N7" i="43"/>
  <c r="M7" i="43"/>
  <c r="H9" i="43"/>
  <c r="J9" i="43"/>
  <c r="I9" i="43"/>
  <c r="P9" i="43"/>
  <c r="R9" i="43"/>
  <c r="Q9" i="43"/>
  <c r="T9" i="43"/>
  <c r="S9" i="43"/>
  <c r="F10" i="43"/>
  <c r="L11" i="43"/>
  <c r="N11" i="43"/>
  <c r="M11" i="43"/>
  <c r="H13" i="43"/>
  <c r="J13" i="43"/>
  <c r="I13" i="43"/>
  <c r="P13" i="43"/>
  <c r="R13" i="43"/>
  <c r="Q13" i="43"/>
  <c r="S13" i="43"/>
  <c r="T13" i="43"/>
  <c r="F14" i="43"/>
  <c r="L15" i="43"/>
  <c r="N15" i="43"/>
  <c r="M15" i="43"/>
  <c r="D8" i="44"/>
  <c r="D12" i="44"/>
  <c r="D16" i="44"/>
  <c r="D20" i="44"/>
  <c r="D9" i="45"/>
  <c r="D13" i="45"/>
  <c r="D17" i="45"/>
  <c r="D21" i="45"/>
  <c r="D10" i="46"/>
  <c r="D14" i="46"/>
  <c r="D18" i="46"/>
  <c r="T6" i="5"/>
  <c r="S8" i="9"/>
  <c r="P8" i="9"/>
  <c r="N31" i="2"/>
  <c r="L31" i="2"/>
  <c r="K31" i="2"/>
  <c r="M31" i="2"/>
  <c r="J31" i="2"/>
  <c r="M6" i="6"/>
  <c r="L6" i="6"/>
  <c r="J6" i="6"/>
  <c r="M6" i="2"/>
  <c r="L5" i="12"/>
  <c r="K5" i="12"/>
  <c r="K56" i="2"/>
  <c r="J6" i="5"/>
  <c r="I6" i="5"/>
  <c r="I6" i="6"/>
  <c r="L56" i="2"/>
  <c r="K6" i="5"/>
  <c r="M152" i="3"/>
  <c r="J56" i="2"/>
  <c r="K6" i="6"/>
  <c r="M56" i="2"/>
  <c r="J79" i="3"/>
  <c r="J152" i="3"/>
  <c r="L6" i="5"/>
  <c r="N56" i="2"/>
  <c r="T6" i="6"/>
  <c r="U6" i="6"/>
  <c r="V6" i="6"/>
  <c r="W5" i="12"/>
  <c r="X5" i="12"/>
  <c r="I5" i="12"/>
  <c r="J5" i="12"/>
  <c r="M6" i="13"/>
  <c r="L6" i="13"/>
  <c r="I6" i="13"/>
  <c r="Z6" i="13"/>
  <c r="Y6" i="13"/>
  <c r="X6" i="13"/>
  <c r="W6" i="13"/>
  <c r="M7" i="15"/>
  <c r="L7" i="15"/>
  <c r="I7" i="15"/>
  <c r="Z7" i="15"/>
  <c r="Y7" i="15"/>
  <c r="X7" i="15"/>
  <c r="W7" i="15"/>
  <c r="Y7" i="16"/>
  <c r="W7" i="16"/>
  <c r="K7" i="16"/>
  <c r="I7" i="16"/>
  <c r="X7" i="16"/>
  <c r="Z7" i="17"/>
  <c r="AA7" i="17"/>
  <c r="K7" i="17"/>
  <c r="Z6" i="18"/>
  <c r="L7" i="17"/>
  <c r="R6" i="18"/>
  <c r="J6" i="18"/>
  <c r="I6" i="18"/>
  <c r="K6" i="18"/>
  <c r="L7" i="19"/>
  <c r="Z7" i="19"/>
  <c r="T7" i="19"/>
  <c r="F7" i="19"/>
  <c r="T8" i="21"/>
  <c r="R8" i="21"/>
  <c r="P7" i="19"/>
  <c r="X7" i="19"/>
  <c r="S8" i="21"/>
  <c r="J8" i="21"/>
  <c r="H8" i="21"/>
  <c r="J7" i="19"/>
  <c r="R7" i="19"/>
  <c r="L7" i="22"/>
  <c r="J7" i="22"/>
  <c r="X7" i="22"/>
  <c r="Y7" i="22"/>
  <c r="J6" i="26"/>
  <c r="I6" i="28"/>
  <c r="L6" i="28"/>
  <c r="M6" i="28"/>
  <c r="J74" i="30"/>
  <c r="L74" i="30"/>
  <c r="L162" i="30"/>
  <c r="J162" i="30"/>
  <c r="O96" i="30"/>
  <c r="N96" i="30"/>
  <c r="J52" i="30"/>
  <c r="J118" i="30"/>
  <c r="L118" i="30"/>
  <c r="F30" i="30"/>
  <c r="F52" i="30"/>
  <c r="J140" i="30"/>
  <c r="L140" i="30"/>
  <c r="H52" i="30"/>
  <c r="O8" i="30"/>
  <c r="O30" i="30"/>
  <c r="L206" i="30"/>
  <c r="N206" i="30"/>
  <c r="N8" i="30"/>
  <c r="L184" i="30"/>
  <c r="J184" i="30"/>
  <c r="N162" i="30"/>
  <c r="O184" i="30"/>
  <c r="O228" i="30"/>
  <c r="N228" i="30"/>
  <c r="J96" i="30"/>
  <c r="N118" i="30"/>
  <c r="L228" i="30"/>
  <c r="N272" i="30"/>
  <c r="L272" i="30"/>
  <c r="F8" i="31"/>
  <c r="O8" i="31"/>
  <c r="L74" i="31"/>
  <c r="J74" i="31"/>
  <c r="D30" i="31"/>
  <c r="O30" i="31"/>
  <c r="H30" i="31"/>
  <c r="O30" i="33"/>
  <c r="N30" i="33"/>
  <c r="AO29" i="35"/>
  <c r="AN29" i="35"/>
  <c r="L30" i="31"/>
  <c r="O52" i="31"/>
  <c r="N74" i="33"/>
  <c r="N52" i="33"/>
  <c r="J52" i="31"/>
  <c r="F52" i="31"/>
  <c r="H96" i="31"/>
  <c r="N8" i="33"/>
  <c r="I7" i="35"/>
  <c r="BA7" i="35"/>
  <c r="Y7" i="35"/>
  <c r="I5" i="37"/>
  <c r="H5" i="37"/>
  <c r="L5" i="37"/>
  <c r="G5" i="37"/>
  <c r="O7" i="35"/>
  <c r="X29" i="35"/>
  <c r="Y29" i="35"/>
  <c r="AQ7" i="35"/>
  <c r="AN7" i="35"/>
  <c r="AY7" i="35"/>
  <c r="BB7" i="35"/>
  <c r="O123" i="37"/>
  <c r="N133" i="40"/>
  <c r="K5" i="37"/>
  <c r="J5" i="40"/>
  <c r="I5" i="40"/>
  <c r="L5" i="40"/>
  <c r="S5" i="37"/>
  <c r="R5" i="37"/>
  <c r="Q5" i="37"/>
  <c r="P5" i="37"/>
  <c r="H5" i="40"/>
  <c r="M5" i="37"/>
  <c r="H5" i="38"/>
  <c r="P5" i="38"/>
  <c r="J5" i="41"/>
  <c r="M5" i="41"/>
  <c r="H5" i="41"/>
  <c r="S5" i="38"/>
  <c r="I133" i="40"/>
  <c r="H133" i="40"/>
  <c r="G133" i="40"/>
  <c r="I5" i="41"/>
  <c r="N123" i="37"/>
  <c r="L5" i="38"/>
  <c r="T5" i="38"/>
  <c r="S5" i="39"/>
  <c r="G123" i="37"/>
  <c r="M5" i="38"/>
  <c r="I133" i="39"/>
  <c r="H133" i="39"/>
  <c r="I29" i="35"/>
  <c r="H123" i="37"/>
  <c r="G133" i="39"/>
  <c r="S5" i="40"/>
  <c r="R5" i="40"/>
  <c r="Q5" i="40"/>
  <c r="M133" i="40"/>
  <c r="N5" i="42"/>
  <c r="M5" i="42"/>
  <c r="L5" i="42"/>
  <c r="O133" i="40"/>
  <c r="L5" i="41"/>
  <c r="N5" i="41"/>
  <c r="Q5" i="42"/>
  <c r="N5" i="43"/>
  <c r="M5" i="43"/>
  <c r="L5" i="43"/>
  <c r="T5" i="41"/>
  <c r="R5" i="41"/>
  <c r="M5" i="40"/>
  <c r="F5" i="41"/>
  <c r="Q5" i="41"/>
  <c r="O135" i="41"/>
  <c r="N135" i="41"/>
  <c r="J5" i="42"/>
  <c r="R5" i="42"/>
  <c r="L135" i="42"/>
  <c r="N135" i="42"/>
  <c r="M135" i="42"/>
  <c r="K135" i="42"/>
  <c r="N135" i="43"/>
  <c r="O135" i="42"/>
  <c r="L135" i="41"/>
  <c r="I5" i="43"/>
  <c r="Q5" i="43"/>
  <c r="I135" i="43"/>
  <c r="J5" i="43"/>
  <c r="R5" i="43"/>
  <c r="M135" i="43"/>
  <c r="G135" i="43"/>
  <c r="O135" i="43"/>
  <c r="H135" i="43"/>
  <c r="G142" i="43" l="1"/>
  <c r="I142" i="43"/>
  <c r="H142" i="43"/>
  <c r="K142" i="43" s="1"/>
  <c r="N78" i="33"/>
  <c r="O78" i="33"/>
  <c r="N14" i="33"/>
  <c r="M125" i="28"/>
  <c r="L125" i="28"/>
  <c r="K125" i="28"/>
  <c r="J125" i="28"/>
  <c r="I125" i="28"/>
  <c r="X99" i="19"/>
  <c r="N64" i="31"/>
  <c r="O64" i="31"/>
  <c r="L64" i="31"/>
  <c r="H34" i="31"/>
  <c r="O33" i="31"/>
  <c r="F33" i="31"/>
  <c r="F235" i="30"/>
  <c r="H235" i="30"/>
  <c r="H231" i="30"/>
  <c r="H252" i="30"/>
  <c r="J167" i="30"/>
  <c r="H208" i="30"/>
  <c r="N130" i="30"/>
  <c r="O130" i="30"/>
  <c r="J276" i="30"/>
  <c r="L86" i="30"/>
  <c r="J84" i="30"/>
  <c r="F58" i="30"/>
  <c r="H58" i="30"/>
  <c r="L68" i="28"/>
  <c r="J68" i="28"/>
  <c r="I68" i="28"/>
  <c r="H76" i="28"/>
  <c r="M68" i="28"/>
  <c r="K68" i="28"/>
  <c r="X110" i="19"/>
  <c r="H10" i="35"/>
  <c r="AO40" i="35"/>
  <c r="AN40" i="35"/>
  <c r="X39" i="19"/>
  <c r="N141" i="42"/>
  <c r="O141" i="42"/>
  <c r="M141" i="42"/>
  <c r="L141" i="42"/>
  <c r="P11" i="41"/>
  <c r="R11" i="41"/>
  <c r="T11" i="41"/>
  <c r="S11" i="41"/>
  <c r="Q11" i="41"/>
  <c r="H34" i="35"/>
  <c r="P12" i="35"/>
  <c r="N75" i="33"/>
  <c r="L85" i="31"/>
  <c r="N97" i="31"/>
  <c r="O97" i="31"/>
  <c r="H190" i="30"/>
  <c r="F189" i="30"/>
  <c r="O189" i="30"/>
  <c r="F262" i="30"/>
  <c r="H238" i="30"/>
  <c r="O149" i="30"/>
  <c r="N149" i="30"/>
  <c r="F218" i="30"/>
  <c r="H218" i="30"/>
  <c r="F122" i="30"/>
  <c r="H122" i="30"/>
  <c r="O120" i="30"/>
  <c r="N120" i="30"/>
  <c r="L63" i="30"/>
  <c r="N63" i="30"/>
  <c r="H76" i="30"/>
  <c r="G34" i="28"/>
  <c r="K19" i="28"/>
  <c r="J19" i="28"/>
  <c r="I19" i="28"/>
  <c r="M19" i="28"/>
  <c r="L19" i="28"/>
  <c r="K71" i="28"/>
  <c r="I71" i="28"/>
  <c r="M71" i="28"/>
  <c r="L71" i="28"/>
  <c r="J71" i="28"/>
  <c r="X80" i="19"/>
  <c r="W79" i="19"/>
  <c r="X118" i="19"/>
  <c r="J57" i="30"/>
  <c r="L57" i="30"/>
  <c r="M73" i="28"/>
  <c r="K73" i="28"/>
  <c r="J73" i="28"/>
  <c r="I73" i="28"/>
  <c r="L73" i="28"/>
  <c r="AX8" i="35"/>
  <c r="AY8" i="35"/>
  <c r="BB16" i="35"/>
  <c r="AZ16" i="35"/>
  <c r="AY16" i="35"/>
  <c r="BA16" i="35"/>
  <c r="AX16" i="35"/>
  <c r="X30" i="35"/>
  <c r="Y30" i="35"/>
  <c r="N81" i="31"/>
  <c r="O81" i="31"/>
  <c r="H38" i="31"/>
  <c r="F97" i="31"/>
  <c r="H171" i="30"/>
  <c r="J171" i="30"/>
  <c r="L258" i="30"/>
  <c r="N231" i="30"/>
  <c r="O231" i="30"/>
  <c r="F141" i="30"/>
  <c r="F234" i="30"/>
  <c r="E34" i="28"/>
  <c r="J66" i="28"/>
  <c r="L66" i="28"/>
  <c r="M66" i="28"/>
  <c r="I66" i="28"/>
  <c r="K66" i="28"/>
  <c r="Z20" i="22"/>
  <c r="Y20" i="22"/>
  <c r="X20" i="22"/>
  <c r="AB20" i="22"/>
  <c r="AA20" i="22"/>
  <c r="R72" i="19"/>
  <c r="P72" i="19"/>
  <c r="X129" i="19"/>
  <c r="O55" i="33"/>
  <c r="J234" i="30"/>
  <c r="C62" i="28"/>
  <c r="G138" i="42"/>
  <c r="I138" i="42"/>
  <c r="H138" i="42"/>
  <c r="K138" i="42" s="1"/>
  <c r="F146" i="42"/>
  <c r="L143" i="41"/>
  <c r="N143" i="41"/>
  <c r="O143" i="41"/>
  <c r="M143" i="41"/>
  <c r="I30" i="35"/>
  <c r="O78" i="31"/>
  <c r="N78" i="31"/>
  <c r="H85" i="31"/>
  <c r="J85" i="31"/>
  <c r="F61" i="31"/>
  <c r="F153" i="30"/>
  <c r="L255" i="30"/>
  <c r="J123" i="30"/>
  <c r="J210" i="30"/>
  <c r="L210" i="30"/>
  <c r="F282" i="30"/>
  <c r="F85" i="30"/>
  <c r="L138" i="28"/>
  <c r="M138" i="28"/>
  <c r="K138" i="28"/>
  <c r="I138" i="28"/>
  <c r="H146" i="28"/>
  <c r="J138" i="28"/>
  <c r="G20" i="28"/>
  <c r="F132" i="28"/>
  <c r="L33" i="28"/>
  <c r="J33" i="28"/>
  <c r="I33" i="28"/>
  <c r="K33" i="28"/>
  <c r="M33" i="28"/>
  <c r="M144" i="28"/>
  <c r="K144" i="28"/>
  <c r="J144" i="28"/>
  <c r="L144" i="28"/>
  <c r="I144" i="28"/>
  <c r="J67" i="19"/>
  <c r="X140" i="19"/>
  <c r="J13" i="41"/>
  <c r="I13" i="41"/>
  <c r="H13" i="41"/>
  <c r="J211" i="30"/>
  <c r="L79" i="28"/>
  <c r="K79" i="28"/>
  <c r="J79" i="28"/>
  <c r="M79" i="28"/>
  <c r="I79" i="28"/>
  <c r="O143" i="43"/>
  <c r="N143" i="43"/>
  <c r="M143" i="43"/>
  <c r="L143" i="43"/>
  <c r="C16" i="41"/>
  <c r="I37" i="35"/>
  <c r="H37" i="35"/>
  <c r="AE11" i="35"/>
  <c r="AF11" i="35"/>
  <c r="I17" i="35"/>
  <c r="N56" i="33"/>
  <c r="O15" i="33"/>
  <c r="L100" i="31"/>
  <c r="J56" i="31"/>
  <c r="H65" i="31"/>
  <c r="F43" i="31"/>
  <c r="O63" i="31"/>
  <c r="F63" i="31"/>
  <c r="O143" i="30"/>
  <c r="N143" i="30"/>
  <c r="O236" i="30"/>
  <c r="N236" i="30"/>
  <c r="N277" i="30"/>
  <c r="O277" i="30"/>
  <c r="O276" i="30"/>
  <c r="N276" i="30"/>
  <c r="O77" i="30"/>
  <c r="N77" i="30"/>
  <c r="I43" i="28"/>
  <c r="M43" i="28"/>
  <c r="K43" i="28"/>
  <c r="J43" i="28"/>
  <c r="L43" i="28"/>
  <c r="M99" i="28"/>
  <c r="L99" i="28"/>
  <c r="K99" i="28"/>
  <c r="J99" i="28"/>
  <c r="I99" i="28"/>
  <c r="M72" i="28"/>
  <c r="L72" i="28"/>
  <c r="J72" i="28"/>
  <c r="K72" i="28"/>
  <c r="I72" i="28"/>
  <c r="X95" i="19"/>
  <c r="X58" i="19"/>
  <c r="R88" i="19"/>
  <c r="P88" i="19"/>
  <c r="X151" i="19"/>
  <c r="Y18" i="35"/>
  <c r="X18" i="35"/>
  <c r="O119" i="19"/>
  <c r="P111" i="19"/>
  <c r="N8" i="40"/>
  <c r="L8" i="40"/>
  <c r="AR13" i="35"/>
  <c r="AN13" i="35"/>
  <c r="AP13" i="35"/>
  <c r="AQ13" i="35"/>
  <c r="AO13" i="35"/>
  <c r="O9" i="35"/>
  <c r="O11" i="33"/>
  <c r="N11" i="33"/>
  <c r="L103" i="31"/>
  <c r="L57" i="31"/>
  <c r="N57" i="31"/>
  <c r="J76" i="31"/>
  <c r="J102" i="31"/>
  <c r="L102" i="31"/>
  <c r="F102" i="31"/>
  <c r="L76" i="31"/>
  <c r="J125" i="30"/>
  <c r="L125" i="30"/>
  <c r="L260" i="30"/>
  <c r="F193" i="30"/>
  <c r="H186" i="30"/>
  <c r="J186" i="30"/>
  <c r="J274" i="30"/>
  <c r="F79" i="30"/>
  <c r="H20" i="28"/>
  <c r="M12" i="28"/>
  <c r="J12" i="28"/>
  <c r="I12" i="28"/>
  <c r="L12" i="28"/>
  <c r="K12" i="28"/>
  <c r="D90" i="28"/>
  <c r="L156" i="28"/>
  <c r="K156" i="28"/>
  <c r="J156" i="28"/>
  <c r="I156" i="28"/>
  <c r="M156" i="28"/>
  <c r="I131" i="28"/>
  <c r="M131" i="28"/>
  <c r="K131" i="28"/>
  <c r="J131" i="28"/>
  <c r="L131" i="28"/>
  <c r="X26" i="19"/>
  <c r="P53" i="19"/>
  <c r="G35" i="19"/>
  <c r="X159" i="19"/>
  <c r="L55" i="31"/>
  <c r="T8" i="41"/>
  <c r="P8" i="41"/>
  <c r="R8" i="41"/>
  <c r="S8" i="41"/>
  <c r="Q8" i="41"/>
  <c r="J14" i="41"/>
  <c r="H14" i="41"/>
  <c r="I14" i="41"/>
  <c r="L14" i="41"/>
  <c r="M14" i="41"/>
  <c r="M139" i="42"/>
  <c r="O139" i="42"/>
  <c r="L139" i="42"/>
  <c r="N139" i="42"/>
  <c r="I7" i="40"/>
  <c r="J7" i="40"/>
  <c r="H7" i="40"/>
  <c r="M7" i="40"/>
  <c r="L7" i="40"/>
  <c r="N77" i="33"/>
  <c r="O55" i="31"/>
  <c r="N55" i="31"/>
  <c r="J98" i="31"/>
  <c r="F60" i="31"/>
  <c r="H255" i="30"/>
  <c r="F237" i="30"/>
  <c r="O196" i="30"/>
  <c r="N196" i="30"/>
  <c r="O168" i="30"/>
  <c r="F168" i="30"/>
  <c r="O164" i="30"/>
  <c r="N164" i="30"/>
  <c r="J58" i="30"/>
  <c r="F56" i="30"/>
  <c r="G48" i="28"/>
  <c r="D160" i="28"/>
  <c r="J137" i="28"/>
  <c r="M137" i="28"/>
  <c r="L137" i="28"/>
  <c r="I137" i="28"/>
  <c r="K137" i="28"/>
  <c r="I157" i="28"/>
  <c r="L157" i="28"/>
  <c r="K157" i="28"/>
  <c r="J157" i="28"/>
  <c r="M157" i="28"/>
  <c r="X13" i="19"/>
  <c r="W21" i="19"/>
  <c r="J45" i="19"/>
  <c r="J14" i="19"/>
  <c r="G21" i="19"/>
  <c r="R100" i="19"/>
  <c r="P100" i="19"/>
  <c r="J142" i="17"/>
  <c r="L142" i="17"/>
  <c r="K89" i="17"/>
  <c r="I89" i="17"/>
  <c r="J114" i="17"/>
  <c r="I114" i="17"/>
  <c r="L114" i="17"/>
  <c r="K114" i="17"/>
  <c r="M114" i="17"/>
  <c r="D63" i="17"/>
  <c r="J55" i="17"/>
  <c r="L55" i="17"/>
  <c r="D51" i="17"/>
  <c r="L151" i="17"/>
  <c r="K151" i="17"/>
  <c r="M151" i="17"/>
  <c r="I151" i="17"/>
  <c r="J151" i="17"/>
  <c r="F107" i="17"/>
  <c r="G149" i="17"/>
  <c r="I150" i="17"/>
  <c r="K150" i="17"/>
  <c r="D76" i="13"/>
  <c r="K81" i="13"/>
  <c r="I81" i="13"/>
  <c r="M124" i="13"/>
  <c r="L124" i="13"/>
  <c r="K124" i="13"/>
  <c r="J124" i="13"/>
  <c r="H132" i="13"/>
  <c r="I124" i="13"/>
  <c r="J125" i="13"/>
  <c r="I125" i="13"/>
  <c r="L125" i="13"/>
  <c r="M125" i="13"/>
  <c r="K125" i="13"/>
  <c r="I35" i="12"/>
  <c r="N35" i="12"/>
  <c r="K35" i="12"/>
  <c r="J35" i="12"/>
  <c r="M35" i="12"/>
  <c r="L35" i="12"/>
  <c r="H53" i="12"/>
  <c r="N38" i="12"/>
  <c r="N37" i="12"/>
  <c r="N36" i="12"/>
  <c r="L136" i="13"/>
  <c r="K136" i="13"/>
  <c r="J136" i="13"/>
  <c r="I136" i="13"/>
  <c r="M136" i="13"/>
  <c r="V46" i="12"/>
  <c r="U46" i="12"/>
  <c r="X46" i="12"/>
  <c r="E54" i="12"/>
  <c r="S31" i="6"/>
  <c r="U31" i="6"/>
  <c r="E189" i="3"/>
  <c r="M178" i="3"/>
  <c r="L178" i="3"/>
  <c r="M74" i="2"/>
  <c r="L74" i="2"/>
  <c r="K74" i="2"/>
  <c r="J74" i="2"/>
  <c r="N74" i="2"/>
  <c r="M140" i="42"/>
  <c r="L140" i="42"/>
  <c r="O140" i="42"/>
  <c r="N140" i="42"/>
  <c r="I143" i="41"/>
  <c r="H143" i="41"/>
  <c r="K143" i="41" s="1"/>
  <c r="G143" i="41"/>
  <c r="H134" i="40"/>
  <c r="I134" i="40"/>
  <c r="G134" i="40"/>
  <c r="I137" i="40"/>
  <c r="I136" i="40"/>
  <c r="I138" i="40"/>
  <c r="I135" i="40"/>
  <c r="AF12" i="35"/>
  <c r="AE12" i="35"/>
  <c r="P13" i="35"/>
  <c r="BB11" i="35"/>
  <c r="AZ11" i="35"/>
  <c r="AW22" i="35"/>
  <c r="AY11" i="35"/>
  <c r="BA11" i="35"/>
  <c r="AX11" i="35"/>
  <c r="X38" i="35"/>
  <c r="Y38" i="35"/>
  <c r="X13" i="35"/>
  <c r="Y13" i="35"/>
  <c r="I11" i="35"/>
  <c r="N86" i="33"/>
  <c r="O57" i="33"/>
  <c r="N86" i="31"/>
  <c r="O86" i="31"/>
  <c r="J39" i="31"/>
  <c r="L39" i="31"/>
  <c r="F80" i="31"/>
  <c r="F41" i="31"/>
  <c r="F143" i="30"/>
  <c r="H143" i="30"/>
  <c r="J257" i="30"/>
  <c r="L257" i="30"/>
  <c r="F233" i="30"/>
  <c r="F195" i="30"/>
  <c r="L165" i="30"/>
  <c r="J131" i="30"/>
  <c r="L131" i="30"/>
  <c r="O193" i="30"/>
  <c r="N193" i="30"/>
  <c r="J148" i="30"/>
  <c r="L148" i="30"/>
  <c r="F130" i="30"/>
  <c r="H130" i="30"/>
  <c r="H120" i="30"/>
  <c r="J120" i="30"/>
  <c r="F274" i="30"/>
  <c r="O282" i="30"/>
  <c r="N282" i="30"/>
  <c r="H284" i="30"/>
  <c r="J230" i="30"/>
  <c r="J190" i="30"/>
  <c r="O172" i="30"/>
  <c r="N172" i="30"/>
  <c r="F164" i="30"/>
  <c r="J146" i="30"/>
  <c r="O128" i="30"/>
  <c r="N128" i="30"/>
  <c r="F120" i="30"/>
  <c r="O63" i="30"/>
  <c r="F63" i="30"/>
  <c r="L77" i="30"/>
  <c r="L61" i="30"/>
  <c r="N83" i="30"/>
  <c r="O83" i="30"/>
  <c r="J78" i="30"/>
  <c r="L78" i="30"/>
  <c r="J77" i="30"/>
  <c r="J65" i="30"/>
  <c r="L65" i="30"/>
  <c r="J64" i="30"/>
  <c r="H85" i="30"/>
  <c r="H56" i="30"/>
  <c r="J59" i="30"/>
  <c r="L59" i="30"/>
  <c r="F64" i="30"/>
  <c r="F77" i="30"/>
  <c r="H77" i="30"/>
  <c r="I26" i="28"/>
  <c r="K26" i="28"/>
  <c r="J26" i="28"/>
  <c r="L26" i="28"/>
  <c r="H34" i="28"/>
  <c r="M26" i="28"/>
  <c r="F62" i="28"/>
  <c r="M108" i="28"/>
  <c r="L108" i="28"/>
  <c r="K108" i="28"/>
  <c r="J108" i="28"/>
  <c r="I108" i="28"/>
  <c r="L44" i="28"/>
  <c r="K44" i="28"/>
  <c r="J44" i="28"/>
  <c r="M44" i="28"/>
  <c r="I44" i="28"/>
  <c r="G76" i="28"/>
  <c r="G62" i="28"/>
  <c r="M27" i="28"/>
  <c r="L27" i="28"/>
  <c r="K27" i="28"/>
  <c r="J27" i="28"/>
  <c r="I27" i="28"/>
  <c r="K13" i="28"/>
  <c r="I13" i="28"/>
  <c r="L42" i="28"/>
  <c r="J42" i="28"/>
  <c r="I42" i="28"/>
  <c r="M42" i="28"/>
  <c r="K42" i="28"/>
  <c r="J31" i="28"/>
  <c r="M31" i="28"/>
  <c r="L31" i="28"/>
  <c r="K31" i="28"/>
  <c r="I31" i="28"/>
  <c r="M29" i="28"/>
  <c r="L29" i="28"/>
  <c r="J29" i="28"/>
  <c r="I29" i="28"/>
  <c r="K29" i="28"/>
  <c r="L141" i="28"/>
  <c r="K141" i="28"/>
  <c r="M141" i="28"/>
  <c r="I141" i="28"/>
  <c r="J141" i="28"/>
  <c r="L87" i="28"/>
  <c r="K87" i="28"/>
  <c r="J87" i="28"/>
  <c r="M87" i="28"/>
  <c r="I87" i="28"/>
  <c r="L85" i="28"/>
  <c r="J85" i="28"/>
  <c r="I85" i="28"/>
  <c r="M85" i="28"/>
  <c r="K85" i="28"/>
  <c r="K80" i="28"/>
  <c r="I80" i="28"/>
  <c r="M80" i="28"/>
  <c r="L80" i="28"/>
  <c r="J80" i="28"/>
  <c r="J74" i="28"/>
  <c r="L74" i="28"/>
  <c r="M74" i="28"/>
  <c r="K74" i="28"/>
  <c r="I74" i="28"/>
  <c r="I95" i="28"/>
  <c r="M95" i="28"/>
  <c r="K95" i="28"/>
  <c r="L95" i="28"/>
  <c r="J95" i="28"/>
  <c r="M81" i="28"/>
  <c r="L81" i="28"/>
  <c r="J81" i="28"/>
  <c r="K81" i="28"/>
  <c r="I81" i="28"/>
  <c r="M153" i="28"/>
  <c r="L153" i="28"/>
  <c r="K153" i="28"/>
  <c r="J153" i="28"/>
  <c r="I153" i="28"/>
  <c r="M135" i="28"/>
  <c r="L135" i="28"/>
  <c r="J135" i="28"/>
  <c r="K135" i="28"/>
  <c r="I135" i="28"/>
  <c r="C48" i="28"/>
  <c r="C146" i="28"/>
  <c r="AB9" i="22"/>
  <c r="Y9" i="22"/>
  <c r="X9" i="22"/>
  <c r="AA9" i="22"/>
  <c r="Z9" i="22"/>
  <c r="AB13" i="22"/>
  <c r="AB14" i="22"/>
  <c r="AB10" i="22"/>
  <c r="AB16" i="22"/>
  <c r="AA16" i="22"/>
  <c r="X16" i="22"/>
  <c r="Z16" i="22"/>
  <c r="Y16" i="22"/>
  <c r="R89" i="19"/>
  <c r="P89" i="19"/>
  <c r="R25" i="19"/>
  <c r="P25" i="19"/>
  <c r="R12" i="19"/>
  <c r="P12" i="19"/>
  <c r="P85" i="19"/>
  <c r="J80" i="19"/>
  <c r="G79" i="19"/>
  <c r="X71" i="19"/>
  <c r="P66" i="19"/>
  <c r="O65" i="19"/>
  <c r="J58" i="19"/>
  <c r="X52" i="19"/>
  <c r="W51" i="19"/>
  <c r="R44" i="19"/>
  <c r="P44" i="19"/>
  <c r="J39" i="19"/>
  <c r="X86" i="19"/>
  <c r="X25" i="19"/>
  <c r="X12" i="19"/>
  <c r="X100" i="19"/>
  <c r="W119" i="19"/>
  <c r="X111" i="19"/>
  <c r="W121" i="19"/>
  <c r="X122" i="19"/>
  <c r="X130" i="19"/>
  <c r="X141" i="19"/>
  <c r="X152" i="19"/>
  <c r="X160" i="19"/>
  <c r="R101" i="19"/>
  <c r="P101" i="19"/>
  <c r="R112" i="19"/>
  <c r="P112" i="19"/>
  <c r="R123" i="19"/>
  <c r="P123" i="19"/>
  <c r="P131" i="19"/>
  <c r="R142" i="19"/>
  <c r="P142" i="19"/>
  <c r="O161" i="19"/>
  <c r="R153" i="19"/>
  <c r="P153" i="19"/>
  <c r="J90" i="19"/>
  <c r="J101" i="19"/>
  <c r="J123" i="19"/>
  <c r="J131" i="19"/>
  <c r="G161" i="19"/>
  <c r="J153" i="19"/>
  <c r="P82" i="19"/>
  <c r="J74" i="19"/>
  <c r="X68" i="19"/>
  <c r="P60" i="19"/>
  <c r="J55" i="19"/>
  <c r="G63" i="19"/>
  <c r="X46" i="19"/>
  <c r="O49" i="19"/>
  <c r="P41" i="19"/>
  <c r="Z15" i="19"/>
  <c r="X15" i="19"/>
  <c r="V21" i="19"/>
  <c r="V35" i="19"/>
  <c r="X27" i="19"/>
  <c r="V105" i="19"/>
  <c r="V107" i="19"/>
  <c r="Z27" i="19"/>
  <c r="U35" i="19"/>
  <c r="Z35" i="19" s="1"/>
  <c r="Z38" i="19"/>
  <c r="U37" i="19"/>
  <c r="Z68" i="19"/>
  <c r="Z98" i="19"/>
  <c r="Z109" i="19"/>
  <c r="Z117" i="19"/>
  <c r="U147" i="19"/>
  <c r="U149" i="19"/>
  <c r="Z149" i="19" s="1"/>
  <c r="Z158" i="19"/>
  <c r="P31" i="19"/>
  <c r="N37" i="19"/>
  <c r="N63" i="19"/>
  <c r="N51" i="19"/>
  <c r="P34" i="19"/>
  <c r="N119" i="19"/>
  <c r="N121" i="19"/>
  <c r="M91" i="19"/>
  <c r="M119" i="19"/>
  <c r="M121" i="19"/>
  <c r="D161" i="17"/>
  <c r="D149" i="17"/>
  <c r="I141" i="17"/>
  <c r="K141" i="17"/>
  <c r="L73" i="17"/>
  <c r="J73" i="17"/>
  <c r="F161" i="17"/>
  <c r="E161" i="17"/>
  <c r="C147" i="17"/>
  <c r="K126" i="17"/>
  <c r="G133" i="17"/>
  <c r="I126" i="17"/>
  <c r="E105" i="17"/>
  <c r="D91" i="17"/>
  <c r="C77" i="17"/>
  <c r="K57" i="17"/>
  <c r="I57" i="17"/>
  <c r="J159" i="17"/>
  <c r="L159" i="17"/>
  <c r="C135" i="17"/>
  <c r="K94" i="17"/>
  <c r="J94" i="17"/>
  <c r="I94" i="17"/>
  <c r="M94" i="17"/>
  <c r="H93" i="17"/>
  <c r="L94" i="17"/>
  <c r="G79" i="17"/>
  <c r="K130" i="17"/>
  <c r="I130" i="17"/>
  <c r="K104" i="17"/>
  <c r="I104" i="17"/>
  <c r="C65" i="17"/>
  <c r="I53" i="17"/>
  <c r="K53" i="17"/>
  <c r="G161" i="17"/>
  <c r="I158" i="17"/>
  <c r="K158" i="17"/>
  <c r="T20" i="14"/>
  <c r="L89" i="13"/>
  <c r="J89" i="13"/>
  <c r="L72" i="13"/>
  <c r="J72" i="13"/>
  <c r="U22" i="14"/>
  <c r="R20" i="13"/>
  <c r="D146" i="13"/>
  <c r="G76" i="13"/>
  <c r="D34" i="13"/>
  <c r="F20" i="13"/>
  <c r="X14" i="15"/>
  <c r="Z14" i="15"/>
  <c r="V16" i="14"/>
  <c r="U16" i="14"/>
  <c r="T16" i="14"/>
  <c r="S23" i="14"/>
  <c r="Y17" i="15"/>
  <c r="W17" i="15"/>
  <c r="V21" i="14"/>
  <c r="U21" i="14"/>
  <c r="T21" i="14"/>
  <c r="K98" i="13"/>
  <c r="I98" i="13"/>
  <c r="D20" i="13"/>
  <c r="L84" i="13"/>
  <c r="K84" i="13"/>
  <c r="J84" i="13"/>
  <c r="I84" i="13"/>
  <c r="M84" i="13"/>
  <c r="M15" i="13"/>
  <c r="L15" i="13"/>
  <c r="K15" i="13"/>
  <c r="J15" i="13"/>
  <c r="I15" i="13"/>
  <c r="M86" i="13"/>
  <c r="L86" i="13"/>
  <c r="K86" i="13"/>
  <c r="I86" i="13"/>
  <c r="J86" i="13"/>
  <c r="K87" i="13"/>
  <c r="J87" i="13"/>
  <c r="I87" i="13"/>
  <c r="M87" i="13"/>
  <c r="L87" i="13"/>
  <c r="J56" i="13"/>
  <c r="I56" i="13"/>
  <c r="L56" i="13"/>
  <c r="M56" i="13"/>
  <c r="K56" i="13"/>
  <c r="J134" i="13"/>
  <c r="I134" i="13"/>
  <c r="L134" i="13"/>
  <c r="M134" i="13"/>
  <c r="K134" i="13"/>
  <c r="I59" i="13"/>
  <c r="K59" i="13"/>
  <c r="L59" i="13"/>
  <c r="J59" i="13"/>
  <c r="M59" i="13"/>
  <c r="I137" i="13"/>
  <c r="K137" i="13"/>
  <c r="J137" i="13"/>
  <c r="M137" i="13"/>
  <c r="L137" i="13"/>
  <c r="M45" i="13"/>
  <c r="J45" i="13"/>
  <c r="L45" i="13"/>
  <c r="K45" i="13"/>
  <c r="I45" i="13"/>
  <c r="M123" i="13"/>
  <c r="J123" i="13"/>
  <c r="L123" i="13"/>
  <c r="K123" i="13"/>
  <c r="I123" i="13"/>
  <c r="I18" i="12"/>
  <c r="J18" i="12"/>
  <c r="H55" i="12"/>
  <c r="N8" i="12"/>
  <c r="M8" i="12"/>
  <c r="J8" i="12"/>
  <c r="L8" i="12"/>
  <c r="K8" i="12"/>
  <c r="I8" i="12"/>
  <c r="U20" i="13"/>
  <c r="Y12" i="13"/>
  <c r="W12" i="13"/>
  <c r="I47" i="12"/>
  <c r="N47" i="12"/>
  <c r="K47" i="12"/>
  <c r="J47" i="12"/>
  <c r="M47" i="12"/>
  <c r="L47" i="12"/>
  <c r="W40" i="12"/>
  <c r="U33" i="12"/>
  <c r="V33" i="12"/>
  <c r="X33" i="12"/>
  <c r="I15" i="12"/>
  <c r="N15" i="12"/>
  <c r="K15" i="12"/>
  <c r="J15" i="12"/>
  <c r="M15" i="12"/>
  <c r="L15" i="12"/>
  <c r="M109" i="13"/>
  <c r="L109" i="13"/>
  <c r="I109" i="13"/>
  <c r="K109" i="13"/>
  <c r="J109" i="13"/>
  <c r="W10" i="12"/>
  <c r="X17" i="13"/>
  <c r="Z17" i="13"/>
  <c r="D55" i="12"/>
  <c r="Z17" i="17"/>
  <c r="Y17" i="17"/>
  <c r="X17" i="17"/>
  <c r="W17" i="17"/>
  <c r="AA17" i="17"/>
  <c r="AA18" i="17"/>
  <c r="Z18" i="17"/>
  <c r="Y18" i="17"/>
  <c r="W18" i="17"/>
  <c r="X18" i="17"/>
  <c r="X16" i="17"/>
  <c r="W16" i="17"/>
  <c r="Z16" i="17"/>
  <c r="Y16" i="17"/>
  <c r="X15" i="17"/>
  <c r="W15" i="17"/>
  <c r="Y15" i="17"/>
  <c r="Z15" i="17"/>
  <c r="J45" i="12"/>
  <c r="I45" i="12"/>
  <c r="J29" i="12"/>
  <c r="I29" i="12"/>
  <c r="D56" i="12"/>
  <c r="X40" i="12"/>
  <c r="U40" i="12"/>
  <c r="V40" i="12"/>
  <c r="S40" i="6"/>
  <c r="W40" i="6"/>
  <c r="T40" i="6"/>
  <c r="V40" i="6"/>
  <c r="U40" i="6"/>
  <c r="S13" i="6"/>
  <c r="W13" i="6"/>
  <c r="U13" i="6"/>
  <c r="V13" i="6"/>
  <c r="T13" i="6"/>
  <c r="S30" i="5"/>
  <c r="U30" i="5"/>
  <c r="U39" i="12"/>
  <c r="V39" i="12"/>
  <c r="V31" i="6"/>
  <c r="T31" i="6"/>
  <c r="T19" i="6"/>
  <c r="S19" i="6"/>
  <c r="W19" i="6"/>
  <c r="U19" i="6"/>
  <c r="V19" i="6"/>
  <c r="F56" i="12"/>
  <c r="E56" i="12"/>
  <c r="C76" i="13"/>
  <c r="S46" i="6"/>
  <c r="U46" i="6"/>
  <c r="U42" i="6"/>
  <c r="S42" i="6"/>
  <c r="E196" i="3"/>
  <c r="L196" i="3" s="1"/>
  <c r="M185" i="3"/>
  <c r="L185" i="3"/>
  <c r="M171" i="3"/>
  <c r="L171" i="3"/>
  <c r="M155" i="3"/>
  <c r="L155" i="3"/>
  <c r="C55" i="12"/>
  <c r="L31" i="5"/>
  <c r="K31" i="5"/>
  <c r="I31" i="5"/>
  <c r="J31" i="5"/>
  <c r="M31" i="5"/>
  <c r="F189" i="3"/>
  <c r="F195" i="3"/>
  <c r="H43" i="2"/>
  <c r="M45" i="5"/>
  <c r="K45" i="5"/>
  <c r="J45" i="5"/>
  <c r="I45" i="5"/>
  <c r="L45" i="5"/>
  <c r="M211" i="3"/>
  <c r="L211" i="3"/>
  <c r="K211" i="3"/>
  <c r="J211" i="3"/>
  <c r="N211" i="3"/>
  <c r="G188" i="3"/>
  <c r="M166" i="3"/>
  <c r="L166" i="3"/>
  <c r="K156" i="3"/>
  <c r="J156" i="3"/>
  <c r="N156" i="3"/>
  <c r="M156" i="3"/>
  <c r="L156" i="3"/>
  <c r="I189" i="3"/>
  <c r="E18" i="2"/>
  <c r="M15" i="2"/>
  <c r="L15" i="2"/>
  <c r="E192" i="3"/>
  <c r="M181" i="3"/>
  <c r="L181" i="3"/>
  <c r="L12" i="5"/>
  <c r="K12" i="5"/>
  <c r="M12" i="5"/>
  <c r="J12" i="5"/>
  <c r="I12" i="5"/>
  <c r="M15" i="5"/>
  <c r="M13" i="5"/>
  <c r="K44" i="5"/>
  <c r="J44" i="5"/>
  <c r="L44" i="5"/>
  <c r="M44" i="5"/>
  <c r="I44" i="5"/>
  <c r="F190" i="3"/>
  <c r="L161" i="3"/>
  <c r="M161" i="3"/>
  <c r="L18" i="12"/>
  <c r="K18" i="12"/>
  <c r="K26" i="12"/>
  <c r="L26" i="12"/>
  <c r="L17" i="12"/>
  <c r="K17" i="12"/>
  <c r="L49" i="12"/>
  <c r="K49" i="12"/>
  <c r="K36" i="12"/>
  <c r="L36" i="12"/>
  <c r="L16" i="6"/>
  <c r="K16" i="6"/>
  <c r="J16" i="6"/>
  <c r="M16" i="6"/>
  <c r="I16" i="6"/>
  <c r="J21" i="6"/>
  <c r="I21" i="6"/>
  <c r="M21" i="6"/>
  <c r="K21" i="6"/>
  <c r="L21" i="6"/>
  <c r="I26" i="6"/>
  <c r="M26" i="6"/>
  <c r="J26" i="6"/>
  <c r="L26" i="6"/>
  <c r="K26" i="6"/>
  <c r="L47" i="6"/>
  <c r="M47" i="6"/>
  <c r="K47" i="6"/>
  <c r="I47" i="6"/>
  <c r="J47" i="6"/>
  <c r="E17" i="2"/>
  <c r="M17" i="2" s="1"/>
  <c r="M14" i="2"/>
  <c r="L14" i="2"/>
  <c r="M136" i="3"/>
  <c r="L136" i="3"/>
  <c r="K48" i="2"/>
  <c r="J48" i="2"/>
  <c r="N48" i="2"/>
  <c r="L48" i="2"/>
  <c r="M48" i="2"/>
  <c r="J33" i="5"/>
  <c r="L33" i="5"/>
  <c r="J41" i="5"/>
  <c r="L41" i="5"/>
  <c r="L32" i="5"/>
  <c r="J32" i="5"/>
  <c r="T18" i="5"/>
  <c r="V18" i="5"/>
  <c r="V32" i="5"/>
  <c r="T32" i="5"/>
  <c r="R152" i="19"/>
  <c r="P152" i="19"/>
  <c r="G121" i="19"/>
  <c r="J122" i="19"/>
  <c r="J160" i="19"/>
  <c r="W63" i="19"/>
  <c r="X55" i="19"/>
  <c r="V91" i="19"/>
  <c r="Z67" i="19"/>
  <c r="Z116" i="19"/>
  <c r="M129" i="17"/>
  <c r="J129" i="17"/>
  <c r="I129" i="17"/>
  <c r="L129" i="17"/>
  <c r="K129" i="17"/>
  <c r="E135" i="17"/>
  <c r="J71" i="17"/>
  <c r="I71" i="17"/>
  <c r="L71" i="17"/>
  <c r="K71" i="17"/>
  <c r="M71" i="17"/>
  <c r="K137" i="17"/>
  <c r="J137" i="17"/>
  <c r="I137" i="17"/>
  <c r="M137" i="17"/>
  <c r="L137" i="17"/>
  <c r="L81" i="17"/>
  <c r="J81" i="17"/>
  <c r="E93" i="17"/>
  <c r="K74" i="13"/>
  <c r="I74" i="13"/>
  <c r="T22" i="14"/>
  <c r="I64" i="13"/>
  <c r="K64" i="13"/>
  <c r="Y19" i="13"/>
  <c r="X19" i="13"/>
  <c r="W19" i="13"/>
  <c r="AA19" i="13"/>
  <c r="Z19" i="13"/>
  <c r="K156" i="13"/>
  <c r="J156" i="13"/>
  <c r="I156" i="13"/>
  <c r="M156" i="13"/>
  <c r="L156" i="13"/>
  <c r="M114" i="13"/>
  <c r="J114" i="13"/>
  <c r="L114" i="13"/>
  <c r="K114" i="13"/>
  <c r="I114" i="13"/>
  <c r="W17" i="13"/>
  <c r="Y17" i="13"/>
  <c r="X13" i="13"/>
  <c r="Z13" i="13"/>
  <c r="G191" i="3"/>
  <c r="M20" i="2"/>
  <c r="L20" i="2"/>
  <c r="J19" i="2"/>
  <c r="K19" i="2"/>
  <c r="J14" i="5"/>
  <c r="I14" i="5"/>
  <c r="M14" i="5"/>
  <c r="L14" i="5"/>
  <c r="K14" i="5"/>
  <c r="M51" i="5"/>
  <c r="L51" i="5"/>
  <c r="K51" i="5"/>
  <c r="J51" i="5"/>
  <c r="I51" i="5"/>
  <c r="L169" i="3"/>
  <c r="M169" i="3"/>
  <c r="V22" i="5"/>
  <c r="T22" i="5"/>
  <c r="E146" i="43"/>
  <c r="H33" i="35"/>
  <c r="I33" i="35"/>
  <c r="AF8" i="35"/>
  <c r="AE8" i="35"/>
  <c r="P18" i="35"/>
  <c r="O18" i="35"/>
  <c r="AR17" i="35"/>
  <c r="AN17" i="35"/>
  <c r="AP17" i="35"/>
  <c r="AO17" i="35"/>
  <c r="AQ17" i="35"/>
  <c r="O62" i="33"/>
  <c r="N62" i="33"/>
  <c r="H82" i="31"/>
  <c r="J86" i="31"/>
  <c r="L99" i="31"/>
  <c r="AN36" i="35"/>
  <c r="AO36" i="35"/>
  <c r="L65" i="31"/>
  <c r="F259" i="30"/>
  <c r="O262" i="30"/>
  <c r="N262" i="30"/>
  <c r="L241" i="30"/>
  <c r="H191" i="30"/>
  <c r="J175" i="30"/>
  <c r="F149" i="30"/>
  <c r="L121" i="30"/>
  <c r="H215" i="30"/>
  <c r="N166" i="30"/>
  <c r="O166" i="30"/>
  <c r="H281" i="30"/>
  <c r="J281" i="30"/>
  <c r="H143" i="43"/>
  <c r="K143" i="43" s="1"/>
  <c r="G143" i="43"/>
  <c r="I143" i="43"/>
  <c r="O138" i="43"/>
  <c r="N138" i="43"/>
  <c r="M138" i="43"/>
  <c r="L138" i="43"/>
  <c r="L137" i="41"/>
  <c r="N137" i="41"/>
  <c r="M137" i="41"/>
  <c r="O137" i="41"/>
  <c r="J146" i="41"/>
  <c r="N145" i="43"/>
  <c r="O145" i="43"/>
  <c r="C146" i="42"/>
  <c r="H139" i="41"/>
  <c r="G139" i="41"/>
  <c r="I139" i="41"/>
  <c r="F146" i="41"/>
  <c r="L143" i="42"/>
  <c r="N143" i="42"/>
  <c r="M143" i="42"/>
  <c r="O143" i="42"/>
  <c r="O139" i="41"/>
  <c r="N139" i="41"/>
  <c r="M139" i="41"/>
  <c r="L139" i="41"/>
  <c r="N141" i="41"/>
  <c r="O141" i="41"/>
  <c r="L9" i="40"/>
  <c r="N9" i="40"/>
  <c r="L10" i="41"/>
  <c r="N10" i="41"/>
  <c r="M10" i="41"/>
  <c r="P10" i="41"/>
  <c r="Q10" i="41"/>
  <c r="F7" i="40"/>
  <c r="Q7" i="40"/>
  <c r="AA19" i="40"/>
  <c r="S7" i="40"/>
  <c r="R7" i="40"/>
  <c r="P7" i="40"/>
  <c r="T7" i="40"/>
  <c r="I31" i="35"/>
  <c r="H31" i="35"/>
  <c r="N9" i="38"/>
  <c r="L9" i="38"/>
  <c r="J10" i="41"/>
  <c r="H10" i="41"/>
  <c r="I10" i="41"/>
  <c r="H12" i="41"/>
  <c r="J12" i="41"/>
  <c r="I12" i="41"/>
  <c r="M12" i="41"/>
  <c r="L12" i="41"/>
  <c r="O125" i="37"/>
  <c r="N125" i="37"/>
  <c r="M125" i="37"/>
  <c r="L125" i="37"/>
  <c r="K125" i="37"/>
  <c r="K126" i="37"/>
  <c r="K127" i="37"/>
  <c r="K128" i="37"/>
  <c r="H36" i="35"/>
  <c r="X8" i="35"/>
  <c r="AE13" i="35"/>
  <c r="AF13" i="35"/>
  <c r="AR18" i="35"/>
  <c r="AN18" i="35"/>
  <c r="AP18" i="35"/>
  <c r="AO18" i="35"/>
  <c r="AQ18" i="35"/>
  <c r="BB15" i="35"/>
  <c r="AZ15" i="35"/>
  <c r="AY15" i="35"/>
  <c r="BA15" i="35"/>
  <c r="AX15" i="35"/>
  <c r="AR16" i="35"/>
  <c r="AN16" i="35"/>
  <c r="AP16" i="35"/>
  <c r="AQ16" i="35"/>
  <c r="AO16" i="35"/>
  <c r="N82" i="33"/>
  <c r="O82" i="33"/>
  <c r="Y15" i="35"/>
  <c r="H18" i="35"/>
  <c r="X17" i="35"/>
  <c r="Y17" i="35"/>
  <c r="O16" i="35"/>
  <c r="I15" i="35"/>
  <c r="N53" i="33"/>
  <c r="O75" i="33"/>
  <c r="O59" i="33"/>
  <c r="L78" i="31"/>
  <c r="H43" i="31"/>
  <c r="J43" i="31"/>
  <c r="N83" i="31"/>
  <c r="O83" i="31"/>
  <c r="O100" i="31"/>
  <c r="N100" i="31"/>
  <c r="N106" i="31"/>
  <c r="O106" i="31"/>
  <c r="O102" i="31"/>
  <c r="N102" i="31"/>
  <c r="J83" i="31"/>
  <c r="L82" i="31"/>
  <c r="L83" i="31"/>
  <c r="L98" i="31"/>
  <c r="N98" i="31"/>
  <c r="J34" i="31"/>
  <c r="J58" i="31"/>
  <c r="J100" i="31"/>
  <c r="H83" i="31"/>
  <c r="H62" i="31"/>
  <c r="H98" i="31"/>
  <c r="H84" i="31"/>
  <c r="O85" i="31"/>
  <c r="N85" i="31"/>
  <c r="H56" i="31"/>
  <c r="F32" i="31"/>
  <c r="F99" i="31"/>
  <c r="F86" i="31"/>
  <c r="F62" i="31"/>
  <c r="F103" i="31"/>
  <c r="AO32" i="35"/>
  <c r="AN32" i="35"/>
  <c r="O33" i="33"/>
  <c r="N33" i="33"/>
  <c r="O32" i="33"/>
  <c r="N32" i="33"/>
  <c r="H107" i="31"/>
  <c r="J42" i="31"/>
  <c r="F58" i="31"/>
  <c r="F87" i="31"/>
  <c r="H257" i="30"/>
  <c r="F229" i="30"/>
  <c r="J188" i="30"/>
  <c r="F257" i="30"/>
  <c r="L196" i="30"/>
  <c r="F187" i="30"/>
  <c r="H187" i="30"/>
  <c r="J169" i="30"/>
  <c r="L169" i="30"/>
  <c r="F151" i="30"/>
  <c r="H151" i="30"/>
  <c r="H141" i="30"/>
  <c r="J141" i="30"/>
  <c r="F123" i="30"/>
  <c r="O123" i="30"/>
  <c r="F260" i="30"/>
  <c r="O254" i="30"/>
  <c r="N254" i="30"/>
  <c r="J252" i="30"/>
  <c r="J254" i="30"/>
  <c r="H236" i="30"/>
  <c r="F232" i="30"/>
  <c r="H232" i="30"/>
  <c r="O240" i="30"/>
  <c r="N240" i="30"/>
  <c r="L233" i="30"/>
  <c r="L238" i="30"/>
  <c r="N195" i="30"/>
  <c r="O195" i="30"/>
  <c r="L173" i="30"/>
  <c r="H147" i="30"/>
  <c r="L129" i="30"/>
  <c r="H233" i="30"/>
  <c r="J208" i="30"/>
  <c r="O210" i="30"/>
  <c r="N210" i="30"/>
  <c r="H207" i="30"/>
  <c r="J207" i="30"/>
  <c r="F217" i="30"/>
  <c r="H217" i="30"/>
  <c r="H212" i="30"/>
  <c r="N174" i="30"/>
  <c r="O174" i="30"/>
  <c r="F166" i="30"/>
  <c r="H166" i="30"/>
  <c r="L146" i="30"/>
  <c r="N146" i="30"/>
  <c r="H128" i="30"/>
  <c r="J128" i="30"/>
  <c r="O274" i="30"/>
  <c r="N274" i="30"/>
  <c r="L278" i="30"/>
  <c r="H276" i="30"/>
  <c r="H273" i="30"/>
  <c r="F283" i="30"/>
  <c r="H278" i="30"/>
  <c r="J259" i="30"/>
  <c r="L259" i="30"/>
  <c r="L188" i="30"/>
  <c r="F172" i="30"/>
  <c r="L144" i="30"/>
  <c r="F128" i="30"/>
  <c r="L60" i="30"/>
  <c r="N60" i="30"/>
  <c r="N61" i="30"/>
  <c r="O61" i="30"/>
  <c r="L84" i="30"/>
  <c r="L75" i="30"/>
  <c r="H63" i="30"/>
  <c r="J55" i="30"/>
  <c r="J76" i="30"/>
  <c r="L76" i="30"/>
  <c r="H61" i="30"/>
  <c r="J61" i="30"/>
  <c r="H54" i="30"/>
  <c r="H64" i="30"/>
  <c r="F54" i="30"/>
  <c r="F75" i="30"/>
  <c r="F84" i="30"/>
  <c r="H84" i="30"/>
  <c r="G160" i="28"/>
  <c r="I9" i="28"/>
  <c r="K9" i="28"/>
  <c r="J9" i="28"/>
  <c r="M9" i="28"/>
  <c r="L9" i="28"/>
  <c r="D48" i="28"/>
  <c r="J23" i="28"/>
  <c r="I23" i="28"/>
  <c r="L23" i="28"/>
  <c r="K23" i="28"/>
  <c r="M23" i="28"/>
  <c r="J39" i="28"/>
  <c r="L39" i="28"/>
  <c r="E62" i="28"/>
  <c r="M58" i="28"/>
  <c r="L58" i="28"/>
  <c r="I58" i="28"/>
  <c r="K58" i="28"/>
  <c r="J58" i="28"/>
  <c r="M10" i="28"/>
  <c r="L10" i="28"/>
  <c r="K10" i="28"/>
  <c r="J10" i="28"/>
  <c r="I10" i="28"/>
  <c r="M51" i="28"/>
  <c r="L51" i="28"/>
  <c r="J51" i="28"/>
  <c r="I51" i="28"/>
  <c r="K51" i="28"/>
  <c r="J40" i="28"/>
  <c r="H48" i="28"/>
  <c r="I40" i="28"/>
  <c r="L40" i="28"/>
  <c r="K40" i="28"/>
  <c r="M40" i="28"/>
  <c r="M38" i="28"/>
  <c r="L38" i="28"/>
  <c r="K38" i="28"/>
  <c r="J38" i="28"/>
  <c r="I38" i="28"/>
  <c r="K56" i="28"/>
  <c r="J56" i="28"/>
  <c r="M56" i="28"/>
  <c r="I56" i="28"/>
  <c r="L56" i="28"/>
  <c r="M96" i="28"/>
  <c r="L96" i="28"/>
  <c r="K96" i="28"/>
  <c r="J96" i="28"/>
  <c r="H104" i="28"/>
  <c r="I96" i="28"/>
  <c r="L94" i="28"/>
  <c r="K94" i="28"/>
  <c r="J94" i="28"/>
  <c r="I94" i="28"/>
  <c r="M94" i="28"/>
  <c r="K88" i="28"/>
  <c r="I88" i="28"/>
  <c r="M88" i="28"/>
  <c r="J88" i="28"/>
  <c r="L88" i="28"/>
  <c r="J83" i="28"/>
  <c r="L83" i="28"/>
  <c r="M83" i="28"/>
  <c r="K83" i="28"/>
  <c r="I83" i="28"/>
  <c r="I103" i="28"/>
  <c r="M103" i="28"/>
  <c r="K103" i="28"/>
  <c r="L103" i="28"/>
  <c r="J103" i="28"/>
  <c r="M89" i="28"/>
  <c r="L89" i="28"/>
  <c r="J89" i="28"/>
  <c r="K89" i="28"/>
  <c r="I89" i="28"/>
  <c r="K134" i="28"/>
  <c r="M134" i="28"/>
  <c r="J134" i="28"/>
  <c r="L134" i="28"/>
  <c r="I134" i="28"/>
  <c r="M143" i="28"/>
  <c r="J143" i="28"/>
  <c r="I143" i="28"/>
  <c r="L143" i="28"/>
  <c r="K143" i="28"/>
  <c r="C118" i="28"/>
  <c r="C160" i="28"/>
  <c r="J38" i="19"/>
  <c r="G37" i="19"/>
  <c r="X34" i="19"/>
  <c r="G23" i="19"/>
  <c r="X84" i="19"/>
  <c r="R76" i="19"/>
  <c r="P76" i="19"/>
  <c r="X62" i="19"/>
  <c r="R57" i="19"/>
  <c r="P57" i="19"/>
  <c r="G51" i="19"/>
  <c r="X43" i="19"/>
  <c r="R38" i="19"/>
  <c r="P38" i="19"/>
  <c r="O37" i="19"/>
  <c r="R24" i="19"/>
  <c r="P24" i="19"/>
  <c r="O23" i="19"/>
  <c r="X10" i="19"/>
  <c r="W9" i="19"/>
  <c r="X101" i="19"/>
  <c r="X112" i="19"/>
  <c r="X123" i="19"/>
  <c r="X131" i="19"/>
  <c r="X142" i="19"/>
  <c r="W161" i="19"/>
  <c r="X153" i="19"/>
  <c r="R87" i="19"/>
  <c r="P87" i="19"/>
  <c r="R102" i="19"/>
  <c r="P102" i="19"/>
  <c r="R113" i="19"/>
  <c r="P113" i="19"/>
  <c r="P124" i="19"/>
  <c r="R132" i="19"/>
  <c r="P132" i="19"/>
  <c r="R143" i="19"/>
  <c r="P143" i="19"/>
  <c r="P154" i="19"/>
  <c r="J102" i="19"/>
  <c r="J113" i="19"/>
  <c r="J124" i="19"/>
  <c r="J143" i="19"/>
  <c r="J154" i="19"/>
  <c r="P98" i="19"/>
  <c r="X81" i="19"/>
  <c r="R73" i="19"/>
  <c r="P73" i="19"/>
  <c r="X59" i="19"/>
  <c r="R54" i="19"/>
  <c r="P54" i="19"/>
  <c r="X40" i="19"/>
  <c r="Z20" i="19"/>
  <c r="V63" i="19"/>
  <c r="X19" i="19"/>
  <c r="V77" i="19"/>
  <c r="V65" i="19"/>
  <c r="X31" i="19"/>
  <c r="V147" i="19"/>
  <c r="V149" i="19"/>
  <c r="Z30" i="19"/>
  <c r="Z31" i="19"/>
  <c r="Z69" i="19"/>
  <c r="U77" i="19"/>
  <c r="Z80" i="19"/>
  <c r="U79" i="19"/>
  <c r="Z79" i="19" s="1"/>
  <c r="Z99" i="19"/>
  <c r="Z140" i="19"/>
  <c r="Z159" i="19"/>
  <c r="N93" i="19"/>
  <c r="P94" i="19"/>
  <c r="N161" i="19"/>
  <c r="M161" i="19"/>
  <c r="E147" i="17"/>
  <c r="M112" i="17"/>
  <c r="J112" i="17"/>
  <c r="I112" i="17"/>
  <c r="K112" i="17"/>
  <c r="L112" i="17"/>
  <c r="L99" i="17"/>
  <c r="J99" i="17"/>
  <c r="M86" i="17"/>
  <c r="J86" i="17"/>
  <c r="I86" i="17"/>
  <c r="K86" i="17"/>
  <c r="L86" i="17"/>
  <c r="I72" i="17"/>
  <c r="K72" i="17"/>
  <c r="E91" i="17"/>
  <c r="F119" i="17"/>
  <c r="J97" i="17"/>
  <c r="I97" i="17"/>
  <c r="H105" i="17"/>
  <c r="L97" i="17"/>
  <c r="K97" i="17"/>
  <c r="M97" i="17"/>
  <c r="G91" i="17"/>
  <c r="K83" i="17"/>
  <c r="I83" i="17"/>
  <c r="F77" i="17"/>
  <c r="E63" i="17"/>
  <c r="J132" i="17"/>
  <c r="L132" i="17"/>
  <c r="J89" i="17"/>
  <c r="L89" i="17"/>
  <c r="K76" i="17"/>
  <c r="J76" i="17"/>
  <c r="I76" i="17"/>
  <c r="M76" i="17"/>
  <c r="L76" i="17"/>
  <c r="F65" i="17"/>
  <c r="E51" i="17"/>
  <c r="R21" i="16"/>
  <c r="X16" i="16"/>
  <c r="Z16" i="16"/>
  <c r="M144" i="17"/>
  <c r="L144" i="17"/>
  <c r="K144" i="17"/>
  <c r="J144" i="17"/>
  <c r="I144" i="17"/>
  <c r="M75" i="17"/>
  <c r="L75" i="17"/>
  <c r="K75" i="17"/>
  <c r="J75" i="17"/>
  <c r="I75" i="17"/>
  <c r="W18" i="15"/>
  <c r="Y18" i="15"/>
  <c r="U19" i="14"/>
  <c r="V19" i="14"/>
  <c r="T19" i="14"/>
  <c r="K143" i="13"/>
  <c r="I143" i="13"/>
  <c r="E132" i="13"/>
  <c r="I31" i="13"/>
  <c r="K31" i="13"/>
  <c r="Z17" i="15"/>
  <c r="X17" i="15"/>
  <c r="G146" i="13"/>
  <c r="E76" i="13"/>
  <c r="G34" i="13"/>
  <c r="G20" i="13"/>
  <c r="L66" i="13"/>
  <c r="J66" i="13"/>
  <c r="Y12" i="15"/>
  <c r="X12" i="15"/>
  <c r="W12" i="15"/>
  <c r="AA12" i="15"/>
  <c r="Z12" i="15"/>
  <c r="U12" i="14"/>
  <c r="E62" i="13"/>
  <c r="E104" i="13"/>
  <c r="M57" i="13"/>
  <c r="L57" i="13"/>
  <c r="I57" i="13"/>
  <c r="K57" i="13"/>
  <c r="J57" i="13"/>
  <c r="M19" i="13"/>
  <c r="L19" i="13"/>
  <c r="K19" i="13"/>
  <c r="I19" i="13"/>
  <c r="J19" i="13"/>
  <c r="M95" i="13"/>
  <c r="L95" i="13"/>
  <c r="K95" i="13"/>
  <c r="J95" i="13"/>
  <c r="I95" i="13"/>
  <c r="K27" i="13"/>
  <c r="J27" i="13"/>
  <c r="I27" i="13"/>
  <c r="M27" i="13"/>
  <c r="L27" i="13"/>
  <c r="K96" i="13"/>
  <c r="J96" i="13"/>
  <c r="I96" i="13"/>
  <c r="H104" i="13"/>
  <c r="M96" i="13"/>
  <c r="L96" i="13"/>
  <c r="J9" i="13"/>
  <c r="I9" i="13"/>
  <c r="L9" i="13"/>
  <c r="M9" i="13"/>
  <c r="K9" i="13"/>
  <c r="J65" i="13"/>
  <c r="I65" i="13"/>
  <c r="L65" i="13"/>
  <c r="M65" i="13"/>
  <c r="K65" i="13"/>
  <c r="J142" i="13"/>
  <c r="I142" i="13"/>
  <c r="L142" i="13"/>
  <c r="M142" i="13"/>
  <c r="K142" i="13"/>
  <c r="I68" i="13"/>
  <c r="H76" i="13"/>
  <c r="K68" i="13"/>
  <c r="J68" i="13"/>
  <c r="M68" i="13"/>
  <c r="L68" i="13"/>
  <c r="I145" i="13"/>
  <c r="K145" i="13"/>
  <c r="M145" i="13"/>
  <c r="L145" i="13"/>
  <c r="J145" i="13"/>
  <c r="H62" i="13"/>
  <c r="M54" i="13"/>
  <c r="J54" i="13"/>
  <c r="L54" i="13"/>
  <c r="K54" i="13"/>
  <c r="I54" i="13"/>
  <c r="M131" i="13"/>
  <c r="J131" i="13"/>
  <c r="L131" i="13"/>
  <c r="K131" i="13"/>
  <c r="I131" i="13"/>
  <c r="I38" i="12"/>
  <c r="J38" i="12"/>
  <c r="V6" i="12"/>
  <c r="U6" i="12"/>
  <c r="X6" i="12"/>
  <c r="X8" i="12"/>
  <c r="Y16" i="13"/>
  <c r="W16" i="13"/>
  <c r="U53" i="12"/>
  <c r="V53" i="12"/>
  <c r="X53" i="12"/>
  <c r="U45" i="12"/>
  <c r="V45" i="12"/>
  <c r="X45" i="12"/>
  <c r="I27" i="12"/>
  <c r="N27" i="12"/>
  <c r="K27" i="12"/>
  <c r="J27" i="12"/>
  <c r="M27" i="12"/>
  <c r="L27" i="12"/>
  <c r="H54" i="12"/>
  <c r="W20" i="12"/>
  <c r="M107" i="13"/>
  <c r="L107" i="13"/>
  <c r="K107" i="13"/>
  <c r="J107" i="13"/>
  <c r="I107" i="13"/>
  <c r="Z8" i="13"/>
  <c r="X8" i="13"/>
  <c r="V42" i="12"/>
  <c r="U42" i="12"/>
  <c r="X42" i="12"/>
  <c r="V26" i="12"/>
  <c r="U26" i="12"/>
  <c r="X26" i="12"/>
  <c r="X27" i="12"/>
  <c r="V57" i="12"/>
  <c r="U57" i="12"/>
  <c r="X57" i="12"/>
  <c r="L11" i="6"/>
  <c r="J11" i="6"/>
  <c r="W25" i="5"/>
  <c r="V25" i="5"/>
  <c r="T25" i="5"/>
  <c r="S25" i="5"/>
  <c r="U25" i="5"/>
  <c r="W26" i="5"/>
  <c r="W27" i="5"/>
  <c r="U43" i="12"/>
  <c r="V43" i="12"/>
  <c r="T43" i="6"/>
  <c r="S43" i="6"/>
  <c r="U43" i="6"/>
  <c r="W43" i="6"/>
  <c r="V43" i="6"/>
  <c r="W45" i="6"/>
  <c r="W44" i="6"/>
  <c r="W47" i="6"/>
  <c r="W46" i="6"/>
  <c r="L17" i="6"/>
  <c r="J17" i="6"/>
  <c r="T52" i="5"/>
  <c r="S52" i="5"/>
  <c r="V52" i="5"/>
  <c r="W52" i="5"/>
  <c r="U52" i="5"/>
  <c r="S20" i="5"/>
  <c r="W20" i="5"/>
  <c r="V20" i="5"/>
  <c r="U20" i="5"/>
  <c r="T20" i="5"/>
  <c r="V41" i="6"/>
  <c r="U41" i="6"/>
  <c r="T41" i="6"/>
  <c r="W41" i="6"/>
  <c r="S41" i="6"/>
  <c r="U50" i="5"/>
  <c r="T50" i="5"/>
  <c r="V50" i="5"/>
  <c r="S50" i="5"/>
  <c r="W50" i="5"/>
  <c r="E53" i="12"/>
  <c r="C160" i="13"/>
  <c r="C146" i="13"/>
  <c r="M20" i="6"/>
  <c r="K20" i="6"/>
  <c r="J20" i="6"/>
  <c r="L20" i="6"/>
  <c r="I20" i="6"/>
  <c r="U50" i="6"/>
  <c r="S50" i="6"/>
  <c r="E195" i="3"/>
  <c r="M195" i="3" s="1"/>
  <c r="M184" i="3"/>
  <c r="L184" i="3"/>
  <c r="M16" i="2"/>
  <c r="L16" i="2"/>
  <c r="M46" i="6"/>
  <c r="L46" i="6"/>
  <c r="K46" i="6"/>
  <c r="I46" i="6"/>
  <c r="J46" i="6"/>
  <c r="H188" i="3"/>
  <c r="K188" i="3" s="1"/>
  <c r="K177" i="3"/>
  <c r="J177" i="3"/>
  <c r="K161" i="3"/>
  <c r="J161" i="3"/>
  <c r="H194" i="3"/>
  <c r="F18" i="2"/>
  <c r="K24" i="6"/>
  <c r="J24" i="6"/>
  <c r="I24" i="6"/>
  <c r="L24" i="6"/>
  <c r="M24" i="6"/>
  <c r="N210" i="3"/>
  <c r="K210" i="3"/>
  <c r="J210" i="3"/>
  <c r="M210" i="3"/>
  <c r="L210" i="3"/>
  <c r="K176" i="3"/>
  <c r="J176" i="3"/>
  <c r="N176" i="3"/>
  <c r="M176" i="3"/>
  <c r="I187" i="3"/>
  <c r="L176" i="3"/>
  <c r="L154" i="3"/>
  <c r="M154" i="3"/>
  <c r="K138" i="3"/>
  <c r="J138" i="3"/>
  <c r="M138" i="3"/>
  <c r="N138" i="3"/>
  <c r="L138" i="3"/>
  <c r="G17" i="2"/>
  <c r="L48" i="5"/>
  <c r="K48" i="5"/>
  <c r="J48" i="5"/>
  <c r="I48" i="5"/>
  <c r="M48" i="5"/>
  <c r="M49" i="5"/>
  <c r="K52" i="5"/>
  <c r="J52" i="5"/>
  <c r="M52" i="5"/>
  <c r="L52" i="5"/>
  <c r="I52" i="5"/>
  <c r="K8" i="5"/>
  <c r="M8" i="5"/>
  <c r="J8" i="5"/>
  <c r="I8" i="5"/>
  <c r="L8" i="5"/>
  <c r="H189" i="3"/>
  <c r="M157" i="3"/>
  <c r="L157" i="3"/>
  <c r="L34" i="12"/>
  <c r="K34" i="12"/>
  <c r="L42" i="12"/>
  <c r="K42" i="12"/>
  <c r="L21" i="12"/>
  <c r="K21" i="12"/>
  <c r="C53" i="12"/>
  <c r="C57" i="12" s="1"/>
  <c r="L6" i="12"/>
  <c r="K6" i="12"/>
  <c r="K40" i="12"/>
  <c r="L40" i="12"/>
  <c r="L19" i="6"/>
  <c r="K19" i="6"/>
  <c r="J19" i="6"/>
  <c r="M19" i="6"/>
  <c r="I19" i="6"/>
  <c r="J29" i="6"/>
  <c r="I29" i="6"/>
  <c r="K29" i="6"/>
  <c r="M29" i="6"/>
  <c r="L29" i="6"/>
  <c r="M33" i="6"/>
  <c r="I34" i="6"/>
  <c r="M34" i="6"/>
  <c r="L34" i="6"/>
  <c r="K34" i="6"/>
  <c r="J34" i="6"/>
  <c r="E191" i="3"/>
  <c r="L10" i="2"/>
  <c r="M10" i="2"/>
  <c r="M140" i="3"/>
  <c r="L140" i="3"/>
  <c r="G67" i="2"/>
  <c r="I43" i="2"/>
  <c r="M40" i="2"/>
  <c r="L40" i="2"/>
  <c r="K40" i="2"/>
  <c r="J40" i="2"/>
  <c r="N40" i="2"/>
  <c r="V26" i="5"/>
  <c r="T26" i="5"/>
  <c r="V40" i="5"/>
  <c r="T40" i="5"/>
  <c r="K158" i="13"/>
  <c r="I158" i="13"/>
  <c r="K79" i="13"/>
  <c r="J79" i="13"/>
  <c r="I79" i="13"/>
  <c r="M79" i="13"/>
  <c r="L79" i="13"/>
  <c r="G55" i="12"/>
  <c r="V13" i="12"/>
  <c r="U13" i="12"/>
  <c r="X13" i="12"/>
  <c r="S28" i="5"/>
  <c r="V28" i="5"/>
  <c r="U28" i="5"/>
  <c r="T28" i="5"/>
  <c r="W28" i="5"/>
  <c r="S38" i="6"/>
  <c r="U38" i="6"/>
  <c r="M215" i="3"/>
  <c r="L215" i="3"/>
  <c r="H187" i="3"/>
  <c r="J10" i="6"/>
  <c r="I10" i="6"/>
  <c r="L10" i="6"/>
  <c r="K10" i="6"/>
  <c r="M10" i="6"/>
  <c r="L143" i="3"/>
  <c r="M143" i="3"/>
  <c r="O137" i="43"/>
  <c r="N137" i="43"/>
  <c r="N9" i="39"/>
  <c r="L9" i="39"/>
  <c r="M9" i="39"/>
  <c r="X11" i="35"/>
  <c r="Y35" i="35"/>
  <c r="X35" i="35"/>
  <c r="X16" i="35"/>
  <c r="Y16" i="35"/>
  <c r="L75" i="31"/>
  <c r="H86" i="31"/>
  <c r="L33" i="31"/>
  <c r="N33" i="31"/>
  <c r="N187" i="30"/>
  <c r="O187" i="30"/>
  <c r="F254" i="30"/>
  <c r="H230" i="30"/>
  <c r="N235" i="30"/>
  <c r="O235" i="30"/>
  <c r="H137" i="43"/>
  <c r="K137" i="43" s="1"/>
  <c r="G137" i="43"/>
  <c r="I137" i="43"/>
  <c r="F146" i="43"/>
  <c r="M137" i="43"/>
  <c r="L137" i="43"/>
  <c r="D146" i="41"/>
  <c r="O138" i="41"/>
  <c r="N138" i="41"/>
  <c r="C146" i="41"/>
  <c r="H8" i="41"/>
  <c r="J8" i="41"/>
  <c r="I8" i="41"/>
  <c r="Y33" i="35"/>
  <c r="H15" i="41"/>
  <c r="J15" i="41"/>
  <c r="I15" i="41"/>
  <c r="G124" i="37"/>
  <c r="H124" i="37"/>
  <c r="T9" i="38"/>
  <c r="S9" i="38"/>
  <c r="P9" i="38"/>
  <c r="Q9" i="38"/>
  <c r="R9" i="38"/>
  <c r="M9" i="40"/>
  <c r="J9" i="40"/>
  <c r="I9" i="40"/>
  <c r="H9" i="40"/>
  <c r="AE14" i="35"/>
  <c r="AF14" i="35"/>
  <c r="O124" i="37"/>
  <c r="N124" i="37"/>
  <c r="X33" i="35"/>
  <c r="O61" i="33"/>
  <c r="N61" i="33"/>
  <c r="H17" i="35"/>
  <c r="BB10" i="35"/>
  <c r="AZ10" i="35"/>
  <c r="BA10" i="35"/>
  <c r="AX10" i="35"/>
  <c r="AY10" i="35"/>
  <c r="N76" i="33"/>
  <c r="O76" i="33"/>
  <c r="M87" i="33"/>
  <c r="Y40" i="35"/>
  <c r="X40" i="35"/>
  <c r="Y34" i="35"/>
  <c r="X34" i="35"/>
  <c r="P14" i="35"/>
  <c r="O14" i="35"/>
  <c r="H12" i="35"/>
  <c r="I16" i="35"/>
  <c r="O13" i="33"/>
  <c r="N13" i="33"/>
  <c r="O12" i="33"/>
  <c r="N12" i="33"/>
  <c r="N55" i="33"/>
  <c r="O77" i="33"/>
  <c r="F76" i="31"/>
  <c r="H42" i="31"/>
  <c r="N34" i="31"/>
  <c r="O34" i="31"/>
  <c r="O101" i="31"/>
  <c r="N101" i="31"/>
  <c r="N107" i="31"/>
  <c r="O107" i="31"/>
  <c r="O104" i="31"/>
  <c r="N104" i="31"/>
  <c r="H77" i="31"/>
  <c r="H39" i="31"/>
  <c r="L107" i="31"/>
  <c r="L42" i="31"/>
  <c r="L106" i="31"/>
  <c r="J79" i="31"/>
  <c r="L79" i="31"/>
  <c r="J77" i="31"/>
  <c r="J108" i="31"/>
  <c r="J62" i="31"/>
  <c r="H81" i="31"/>
  <c r="J81" i="31"/>
  <c r="H99" i="31"/>
  <c r="H100" i="31"/>
  <c r="F84" i="31"/>
  <c r="H54" i="31"/>
  <c r="J31" i="31"/>
  <c r="L31" i="31"/>
  <c r="F100" i="31"/>
  <c r="F105" i="31"/>
  <c r="H105" i="31"/>
  <c r="F81" i="31"/>
  <c r="AN34" i="35"/>
  <c r="AO34" i="35"/>
  <c r="AN35" i="35"/>
  <c r="AO35" i="35"/>
  <c r="O37" i="33"/>
  <c r="N37" i="33"/>
  <c r="O34" i="33"/>
  <c r="N34" i="33"/>
  <c r="J104" i="31"/>
  <c r="H36" i="31"/>
  <c r="J36" i="31"/>
  <c r="O60" i="31"/>
  <c r="F37" i="31"/>
  <c r="O98" i="31"/>
  <c r="N255" i="30"/>
  <c r="O255" i="30"/>
  <c r="J174" i="30"/>
  <c r="H283" i="30"/>
  <c r="J283" i="30"/>
  <c r="J255" i="30"/>
  <c r="F194" i="30"/>
  <c r="H194" i="30"/>
  <c r="H185" i="30"/>
  <c r="J185" i="30"/>
  <c r="L167" i="30"/>
  <c r="N167" i="30"/>
  <c r="H149" i="30"/>
  <c r="J149" i="30"/>
  <c r="F131" i="30"/>
  <c r="O121" i="30"/>
  <c r="N121" i="30"/>
  <c r="F252" i="30"/>
  <c r="O260" i="30"/>
  <c r="N260" i="30"/>
  <c r="H262" i="30"/>
  <c r="H259" i="30"/>
  <c r="L261" i="30"/>
  <c r="O229" i="30"/>
  <c r="N229" i="30"/>
  <c r="F238" i="30"/>
  <c r="O232" i="30"/>
  <c r="N232" i="30"/>
  <c r="J238" i="30"/>
  <c r="J235" i="30"/>
  <c r="L235" i="30"/>
  <c r="L230" i="30"/>
  <c r="J240" i="30"/>
  <c r="J189" i="30"/>
  <c r="F197" i="30"/>
  <c r="O163" i="30"/>
  <c r="N163" i="30"/>
  <c r="O119" i="30"/>
  <c r="N119" i="30"/>
  <c r="F263" i="30"/>
  <c r="H263" i="30"/>
  <c r="O216" i="30"/>
  <c r="N216" i="30"/>
  <c r="F212" i="30"/>
  <c r="O212" i="30"/>
  <c r="F209" i="30"/>
  <c r="H209" i="30"/>
  <c r="N217" i="30"/>
  <c r="O217" i="30"/>
  <c r="F214" i="30"/>
  <c r="H214" i="30"/>
  <c r="J192" i="30"/>
  <c r="L192" i="30"/>
  <c r="F174" i="30"/>
  <c r="H174" i="30"/>
  <c r="H164" i="30"/>
  <c r="J164" i="30"/>
  <c r="O146" i="30"/>
  <c r="F146" i="30"/>
  <c r="O79" i="31"/>
  <c r="F79" i="31"/>
  <c r="L284" i="30"/>
  <c r="J280" i="30"/>
  <c r="F278" i="30"/>
  <c r="F275" i="30"/>
  <c r="H275" i="30"/>
  <c r="N283" i="30"/>
  <c r="O283" i="30"/>
  <c r="F280" i="30"/>
  <c r="N257" i="30"/>
  <c r="O257" i="30"/>
  <c r="H170" i="30"/>
  <c r="L152" i="30"/>
  <c r="H126" i="30"/>
  <c r="O60" i="30"/>
  <c r="L87" i="30"/>
  <c r="O75" i="30"/>
  <c r="N75" i="30"/>
  <c r="L80" i="30"/>
  <c r="O59" i="30"/>
  <c r="N59" i="30"/>
  <c r="L64" i="30"/>
  <c r="F60" i="30"/>
  <c r="J63" i="30"/>
  <c r="J85" i="30"/>
  <c r="L85" i="30"/>
  <c r="H60" i="30"/>
  <c r="H62" i="30"/>
  <c r="H75" i="30"/>
  <c r="F62" i="30"/>
  <c r="G146" i="28"/>
  <c r="M47" i="28"/>
  <c r="K47" i="28"/>
  <c r="J47" i="28"/>
  <c r="I47" i="28"/>
  <c r="L47" i="28"/>
  <c r="F146" i="28"/>
  <c r="F160" i="28"/>
  <c r="E104" i="28"/>
  <c r="M55" i="28"/>
  <c r="J55" i="28"/>
  <c r="L55" i="28"/>
  <c r="K55" i="28"/>
  <c r="I55" i="28"/>
  <c r="D146" i="28"/>
  <c r="M93" i="28"/>
  <c r="L93" i="28"/>
  <c r="K93" i="28"/>
  <c r="I93" i="28"/>
  <c r="J93" i="28"/>
  <c r="J59" i="28"/>
  <c r="I59" i="28"/>
  <c r="M59" i="28"/>
  <c r="L59" i="28"/>
  <c r="K59" i="28"/>
  <c r="M46" i="28"/>
  <c r="L46" i="28"/>
  <c r="J46" i="28"/>
  <c r="I46" i="28"/>
  <c r="K46" i="28"/>
  <c r="M116" i="28"/>
  <c r="L116" i="28"/>
  <c r="K116" i="28"/>
  <c r="J116" i="28"/>
  <c r="I116" i="28"/>
  <c r="M113" i="28"/>
  <c r="L113" i="28"/>
  <c r="K113" i="28"/>
  <c r="J113" i="28"/>
  <c r="I113" i="28"/>
  <c r="L102" i="28"/>
  <c r="K102" i="28"/>
  <c r="J102" i="28"/>
  <c r="I102" i="28"/>
  <c r="M102" i="28"/>
  <c r="K97" i="28"/>
  <c r="J97" i="28"/>
  <c r="I97" i="28"/>
  <c r="M97" i="28"/>
  <c r="L97" i="28"/>
  <c r="J92" i="28"/>
  <c r="I92" i="28"/>
  <c r="L92" i="28"/>
  <c r="M92" i="28"/>
  <c r="K92" i="28"/>
  <c r="I112" i="28"/>
  <c r="M112" i="28"/>
  <c r="K112" i="28"/>
  <c r="J112" i="28"/>
  <c r="L112" i="28"/>
  <c r="M98" i="28"/>
  <c r="L98" i="28"/>
  <c r="J98" i="28"/>
  <c r="K98" i="28"/>
  <c r="I98" i="28"/>
  <c r="K142" i="28"/>
  <c r="I142" i="28"/>
  <c r="L142" i="28"/>
  <c r="J142" i="28"/>
  <c r="M142" i="28"/>
  <c r="H160" i="28"/>
  <c r="M152" i="28"/>
  <c r="L152" i="28"/>
  <c r="K152" i="28"/>
  <c r="I152" i="28"/>
  <c r="J152" i="28"/>
  <c r="C34" i="28"/>
  <c r="C132" i="28"/>
  <c r="C104" i="28"/>
  <c r="AB17" i="22"/>
  <c r="Y17" i="22"/>
  <c r="X17" i="22"/>
  <c r="AA17" i="22"/>
  <c r="Z17" i="22"/>
  <c r="X18" i="22"/>
  <c r="Z18" i="22"/>
  <c r="Y18" i="22"/>
  <c r="AB18" i="22"/>
  <c r="AA18" i="22"/>
  <c r="R21" i="22"/>
  <c r="P33" i="19"/>
  <c r="R20" i="19"/>
  <c r="P20" i="19"/>
  <c r="J84" i="19"/>
  <c r="X75" i="19"/>
  <c r="R70" i="19"/>
  <c r="P70" i="19"/>
  <c r="J62" i="19"/>
  <c r="X56" i="19"/>
  <c r="R48" i="19"/>
  <c r="P48" i="19"/>
  <c r="J43" i="19"/>
  <c r="X33" i="19"/>
  <c r="X20" i="19"/>
  <c r="R10" i="19"/>
  <c r="P10" i="19"/>
  <c r="O9" i="19"/>
  <c r="X102" i="19"/>
  <c r="X113" i="19"/>
  <c r="X124" i="19"/>
  <c r="X132" i="19"/>
  <c r="X143" i="19"/>
  <c r="X154" i="19"/>
  <c r="R90" i="19"/>
  <c r="P90" i="19"/>
  <c r="R103" i="19"/>
  <c r="P103" i="19"/>
  <c r="R114" i="19"/>
  <c r="P114" i="19"/>
  <c r="O133" i="19"/>
  <c r="R125" i="19"/>
  <c r="P125" i="19"/>
  <c r="O135" i="19"/>
  <c r="R136" i="19"/>
  <c r="P136" i="19"/>
  <c r="R144" i="19"/>
  <c r="P144" i="19"/>
  <c r="R155" i="19"/>
  <c r="P155" i="19"/>
  <c r="J87" i="19"/>
  <c r="J114" i="19"/>
  <c r="G133" i="19"/>
  <c r="J125" i="19"/>
  <c r="G135" i="19"/>
  <c r="J136" i="19"/>
  <c r="J144" i="19"/>
  <c r="R86" i="19"/>
  <c r="P86" i="19"/>
  <c r="J81" i="19"/>
  <c r="X72" i="19"/>
  <c r="R67" i="19"/>
  <c r="P67" i="19"/>
  <c r="J59" i="19"/>
  <c r="X53" i="19"/>
  <c r="R45" i="19"/>
  <c r="P45" i="19"/>
  <c r="J40" i="19"/>
  <c r="V23" i="19"/>
  <c r="X24" i="19"/>
  <c r="V51" i="19"/>
  <c r="Z34" i="19"/>
  <c r="Z87" i="19"/>
  <c r="Z70" i="19"/>
  <c r="Z100" i="19"/>
  <c r="U119" i="19"/>
  <c r="Z119" i="19" s="1"/>
  <c r="Z111" i="19"/>
  <c r="U121" i="19"/>
  <c r="Z141" i="19"/>
  <c r="Z160" i="19"/>
  <c r="N9" i="19"/>
  <c r="M63" i="19"/>
  <c r="M65" i="19"/>
  <c r="M138" i="17"/>
  <c r="J138" i="17"/>
  <c r="I138" i="17"/>
  <c r="L138" i="17"/>
  <c r="K138" i="17"/>
  <c r="D133" i="17"/>
  <c r="J125" i="17"/>
  <c r="D121" i="17"/>
  <c r="L125" i="17"/>
  <c r="C119" i="17"/>
  <c r="C107" i="17"/>
  <c r="I98" i="17"/>
  <c r="K98" i="17"/>
  <c r="L56" i="17"/>
  <c r="J56" i="17"/>
  <c r="D135" i="17"/>
  <c r="J123" i="17"/>
  <c r="I123" i="17"/>
  <c r="L123" i="17"/>
  <c r="K123" i="17"/>
  <c r="M123" i="17"/>
  <c r="J54" i="17"/>
  <c r="I54" i="17"/>
  <c r="L54" i="17"/>
  <c r="K54" i="17"/>
  <c r="M54" i="17"/>
  <c r="Y17" i="16"/>
  <c r="W17" i="16"/>
  <c r="K145" i="17"/>
  <c r="J145" i="17"/>
  <c r="I145" i="17"/>
  <c r="M145" i="17"/>
  <c r="L145" i="17"/>
  <c r="K102" i="17"/>
  <c r="J102" i="17"/>
  <c r="I102" i="17"/>
  <c r="M102" i="17"/>
  <c r="L102" i="17"/>
  <c r="Y14" i="16"/>
  <c r="W14" i="16"/>
  <c r="X14" i="16"/>
  <c r="AA14" i="16"/>
  <c r="Z14" i="16"/>
  <c r="V21" i="16"/>
  <c r="K156" i="17"/>
  <c r="I156" i="17"/>
  <c r="F147" i="17"/>
  <c r="M127" i="17"/>
  <c r="L127" i="17"/>
  <c r="K127" i="17"/>
  <c r="I127" i="17"/>
  <c r="J127" i="17"/>
  <c r="H133" i="17"/>
  <c r="D119" i="17"/>
  <c r="M101" i="17"/>
  <c r="L101" i="17"/>
  <c r="K101" i="17"/>
  <c r="J101" i="17"/>
  <c r="I101" i="17"/>
  <c r="K87" i="17"/>
  <c r="I87" i="17"/>
  <c r="K61" i="17"/>
  <c r="I61" i="17"/>
  <c r="I152" i="17"/>
  <c r="M152" i="17"/>
  <c r="L152" i="17"/>
  <c r="K152" i="17"/>
  <c r="J152" i="17"/>
  <c r="E107" i="17"/>
  <c r="O23" i="14"/>
  <c r="U15" i="14"/>
  <c r="L141" i="13"/>
  <c r="J141" i="13"/>
  <c r="J29" i="13"/>
  <c r="L29" i="13"/>
  <c r="W15" i="15"/>
  <c r="Y15" i="15"/>
  <c r="AA15" i="15"/>
  <c r="Z15" i="15"/>
  <c r="X15" i="15"/>
  <c r="V21" i="15"/>
  <c r="E146" i="13"/>
  <c r="F90" i="13"/>
  <c r="E34" i="13"/>
  <c r="G160" i="13"/>
  <c r="J135" i="13"/>
  <c r="L135" i="13"/>
  <c r="L100" i="13"/>
  <c r="J100" i="13"/>
  <c r="J83" i="13"/>
  <c r="E90" i="13"/>
  <c r="L83" i="13"/>
  <c r="L23" i="13"/>
  <c r="J23" i="13"/>
  <c r="P23" i="14"/>
  <c r="M55" i="13"/>
  <c r="L55" i="13"/>
  <c r="K55" i="13"/>
  <c r="J55" i="13"/>
  <c r="I55" i="13"/>
  <c r="W10" i="13"/>
  <c r="Y10" i="13"/>
  <c r="X10" i="13"/>
  <c r="Z10" i="13"/>
  <c r="AA10" i="13"/>
  <c r="M26" i="13"/>
  <c r="L26" i="13"/>
  <c r="K26" i="13"/>
  <c r="H34" i="13"/>
  <c r="J26" i="13"/>
  <c r="I26" i="13"/>
  <c r="M103" i="13"/>
  <c r="L103" i="13"/>
  <c r="K103" i="13"/>
  <c r="I103" i="13"/>
  <c r="J103" i="13"/>
  <c r="K36" i="13"/>
  <c r="J36" i="13"/>
  <c r="I36" i="13"/>
  <c r="M36" i="13"/>
  <c r="L36" i="13"/>
  <c r="K113" i="13"/>
  <c r="J113" i="13"/>
  <c r="I113" i="13"/>
  <c r="M113" i="13"/>
  <c r="L113" i="13"/>
  <c r="J13" i="13"/>
  <c r="I13" i="13"/>
  <c r="L13" i="13"/>
  <c r="M13" i="13"/>
  <c r="K13" i="13"/>
  <c r="J73" i="13"/>
  <c r="I73" i="13"/>
  <c r="L73" i="13"/>
  <c r="M73" i="13"/>
  <c r="K73" i="13"/>
  <c r="J151" i="13"/>
  <c r="I151" i="13"/>
  <c r="L151" i="13"/>
  <c r="K151" i="13"/>
  <c r="M151" i="13"/>
  <c r="I85" i="13"/>
  <c r="K85" i="13"/>
  <c r="M85" i="13"/>
  <c r="L85" i="13"/>
  <c r="J85" i="13"/>
  <c r="I154" i="13"/>
  <c r="K154" i="13"/>
  <c r="M154" i="13"/>
  <c r="L154" i="13"/>
  <c r="J154" i="13"/>
  <c r="M71" i="13"/>
  <c r="J71" i="13"/>
  <c r="L71" i="13"/>
  <c r="K71" i="13"/>
  <c r="I71" i="13"/>
  <c r="M140" i="13"/>
  <c r="J140" i="13"/>
  <c r="L140" i="13"/>
  <c r="K140" i="13"/>
  <c r="I140" i="13"/>
  <c r="I26" i="12"/>
  <c r="J26" i="12"/>
  <c r="D53" i="12"/>
  <c r="M117" i="13"/>
  <c r="L117" i="13"/>
  <c r="I117" i="13"/>
  <c r="J117" i="13"/>
  <c r="K117" i="13"/>
  <c r="I39" i="12"/>
  <c r="N39" i="12"/>
  <c r="K39" i="12"/>
  <c r="J39" i="12"/>
  <c r="L39" i="12"/>
  <c r="M39" i="12"/>
  <c r="N41" i="12"/>
  <c r="N40" i="12"/>
  <c r="N42" i="12"/>
  <c r="W32" i="12"/>
  <c r="U25" i="12"/>
  <c r="V25" i="12"/>
  <c r="X25" i="12"/>
  <c r="A14" i="12"/>
  <c r="J14" i="12"/>
  <c r="I14" i="12"/>
  <c r="L67" i="13"/>
  <c r="K67" i="13"/>
  <c r="J67" i="13"/>
  <c r="I67" i="13"/>
  <c r="M67" i="13"/>
  <c r="J9" i="12"/>
  <c r="I9" i="12"/>
  <c r="L9" i="12"/>
  <c r="H56" i="12"/>
  <c r="N9" i="12"/>
  <c r="M9" i="12"/>
  <c r="K9" i="12"/>
  <c r="S20" i="13"/>
  <c r="Z12" i="13"/>
  <c r="X12" i="13"/>
  <c r="G56" i="12"/>
  <c r="U21" i="17"/>
  <c r="U9" i="17"/>
  <c r="AA10" i="17"/>
  <c r="Z10" i="17"/>
  <c r="Y10" i="17"/>
  <c r="X10" i="17"/>
  <c r="W10" i="17"/>
  <c r="V9" i="17"/>
  <c r="Q9" i="17"/>
  <c r="J41" i="12"/>
  <c r="I41" i="12"/>
  <c r="I25" i="12"/>
  <c r="J25" i="12"/>
  <c r="U56" i="12"/>
  <c r="X56" i="12"/>
  <c r="V56" i="12"/>
  <c r="X36" i="12"/>
  <c r="U36" i="12"/>
  <c r="V36" i="12"/>
  <c r="T52" i="6"/>
  <c r="V52" i="6"/>
  <c r="V36" i="6"/>
  <c r="T36" i="6"/>
  <c r="S24" i="6"/>
  <c r="W24" i="6"/>
  <c r="T24" i="6"/>
  <c r="V24" i="6"/>
  <c r="U24" i="6"/>
  <c r="V9" i="6"/>
  <c r="T9" i="6"/>
  <c r="U22" i="5"/>
  <c r="S22" i="5"/>
  <c r="V15" i="12"/>
  <c r="U15" i="12"/>
  <c r="V47" i="12"/>
  <c r="U47" i="12"/>
  <c r="T16" i="6"/>
  <c r="S16" i="6"/>
  <c r="U16" i="6"/>
  <c r="V16" i="6"/>
  <c r="W16" i="6"/>
  <c r="S49" i="5"/>
  <c r="U49" i="5"/>
  <c r="F53" i="12"/>
  <c r="F54" i="12"/>
  <c r="V25" i="6"/>
  <c r="U25" i="6"/>
  <c r="T25" i="6"/>
  <c r="S25" i="6"/>
  <c r="W25" i="6"/>
  <c r="W28" i="6"/>
  <c r="W26" i="6"/>
  <c r="S47" i="5"/>
  <c r="U47" i="5"/>
  <c r="C20" i="13"/>
  <c r="M52" i="6"/>
  <c r="K52" i="6"/>
  <c r="L52" i="6"/>
  <c r="J52" i="6"/>
  <c r="I52" i="6"/>
  <c r="M14" i="6"/>
  <c r="L14" i="6"/>
  <c r="J14" i="6"/>
  <c r="K14" i="6"/>
  <c r="I14" i="6"/>
  <c r="U45" i="6"/>
  <c r="S45" i="6"/>
  <c r="L39" i="5"/>
  <c r="K39" i="5"/>
  <c r="I39" i="5"/>
  <c r="M39" i="5"/>
  <c r="J39" i="5"/>
  <c r="M40" i="5"/>
  <c r="M41" i="5"/>
  <c r="E194" i="3"/>
  <c r="M183" i="3"/>
  <c r="L183" i="3"/>
  <c r="M167" i="3"/>
  <c r="L167" i="3"/>
  <c r="M12" i="2"/>
  <c r="L12" i="2"/>
  <c r="M30" i="6"/>
  <c r="L30" i="6"/>
  <c r="K30" i="6"/>
  <c r="I30" i="6"/>
  <c r="J30" i="6"/>
  <c r="M42" i="5"/>
  <c r="L42" i="5"/>
  <c r="J42" i="5"/>
  <c r="I42" i="5"/>
  <c r="K42" i="5"/>
  <c r="H17" i="2"/>
  <c r="K14" i="2"/>
  <c r="J14" i="2"/>
  <c r="I33" i="5"/>
  <c r="K33" i="5"/>
  <c r="M214" i="3"/>
  <c r="L214" i="3"/>
  <c r="L174" i="3"/>
  <c r="M174" i="3"/>
  <c r="K164" i="3"/>
  <c r="N164" i="3"/>
  <c r="M164" i="3"/>
  <c r="J164" i="3"/>
  <c r="L164" i="3"/>
  <c r="N167" i="3"/>
  <c r="N166" i="3"/>
  <c r="N165" i="3"/>
  <c r="N173" i="3"/>
  <c r="N170" i="3"/>
  <c r="N169" i="3"/>
  <c r="N171" i="3"/>
  <c r="N174" i="3"/>
  <c r="G186" i="3"/>
  <c r="K65" i="2"/>
  <c r="N65" i="2"/>
  <c r="J65" i="2"/>
  <c r="I68" i="2"/>
  <c r="M65" i="2"/>
  <c r="L65" i="2"/>
  <c r="G43" i="2"/>
  <c r="K13" i="2"/>
  <c r="J13" i="2"/>
  <c r="N13" i="2"/>
  <c r="M13" i="2"/>
  <c r="L13" i="2"/>
  <c r="N15" i="2"/>
  <c r="N14" i="2"/>
  <c r="U52" i="6"/>
  <c r="S52" i="6"/>
  <c r="M25" i="6"/>
  <c r="L25" i="6"/>
  <c r="J25" i="6"/>
  <c r="K25" i="6"/>
  <c r="I25" i="6"/>
  <c r="M10" i="5"/>
  <c r="K10" i="5"/>
  <c r="J10" i="5"/>
  <c r="I10" i="5"/>
  <c r="L10" i="5"/>
  <c r="M16" i="5"/>
  <c r="L16" i="5"/>
  <c r="I16" i="5"/>
  <c r="K16" i="5"/>
  <c r="J16" i="5"/>
  <c r="F186" i="3"/>
  <c r="F17" i="2"/>
  <c r="K50" i="12"/>
  <c r="L50" i="12"/>
  <c r="L25" i="12"/>
  <c r="K25" i="12"/>
  <c r="L10" i="12"/>
  <c r="K10" i="12"/>
  <c r="K44" i="12"/>
  <c r="L44" i="12"/>
  <c r="L27" i="6"/>
  <c r="K27" i="6"/>
  <c r="J27" i="6"/>
  <c r="I27" i="6"/>
  <c r="M27" i="6"/>
  <c r="J37" i="6"/>
  <c r="I37" i="6"/>
  <c r="K37" i="6"/>
  <c r="M37" i="6"/>
  <c r="L37" i="6"/>
  <c r="I42" i="6"/>
  <c r="M42" i="6"/>
  <c r="J42" i="6"/>
  <c r="L42" i="6"/>
  <c r="K42" i="6"/>
  <c r="G187" i="3"/>
  <c r="L144" i="3"/>
  <c r="M144" i="3"/>
  <c r="H67" i="2"/>
  <c r="K72" i="2"/>
  <c r="J72" i="2"/>
  <c r="M32" i="2"/>
  <c r="L32" i="2"/>
  <c r="K32" i="2"/>
  <c r="J32" i="2"/>
  <c r="N32" i="2"/>
  <c r="N34" i="2"/>
  <c r="M34" i="2"/>
  <c r="L34" i="2"/>
  <c r="K34" i="2"/>
  <c r="J34" i="2"/>
  <c r="L29" i="5"/>
  <c r="J29" i="5"/>
  <c r="I17" i="6"/>
  <c r="K17" i="6"/>
  <c r="T21" i="5"/>
  <c r="V21" i="5"/>
  <c r="R141" i="19"/>
  <c r="P141" i="19"/>
  <c r="G119" i="19"/>
  <c r="J111" i="19"/>
  <c r="J152" i="19"/>
  <c r="R69" i="19"/>
  <c r="O77" i="19"/>
  <c r="P69" i="19"/>
  <c r="Z94" i="19"/>
  <c r="U93" i="19"/>
  <c r="Z93" i="19" s="1"/>
  <c r="M9" i="19"/>
  <c r="M51" i="19"/>
  <c r="G51" i="17"/>
  <c r="I100" i="17"/>
  <c r="K100" i="17"/>
  <c r="L124" i="17"/>
  <c r="J124" i="17"/>
  <c r="Y18" i="16"/>
  <c r="W18" i="16"/>
  <c r="Z18" i="16"/>
  <c r="AA18" i="16"/>
  <c r="X18" i="16"/>
  <c r="M118" i="17"/>
  <c r="L118" i="17"/>
  <c r="K118" i="17"/>
  <c r="I118" i="17"/>
  <c r="J118" i="17"/>
  <c r="M67" i="17"/>
  <c r="L67" i="17"/>
  <c r="K67" i="17"/>
  <c r="J67" i="17"/>
  <c r="I67" i="17"/>
  <c r="W19" i="15"/>
  <c r="Y19" i="15"/>
  <c r="AA19" i="15"/>
  <c r="Z19" i="15"/>
  <c r="X19" i="15"/>
  <c r="R23" i="14"/>
  <c r="I30" i="12"/>
  <c r="J30" i="12"/>
  <c r="V10" i="6"/>
  <c r="T10" i="6"/>
  <c r="U21" i="6"/>
  <c r="S21" i="6"/>
  <c r="G190" i="3"/>
  <c r="F194" i="3"/>
  <c r="K36" i="5"/>
  <c r="J36" i="5"/>
  <c r="L36" i="5"/>
  <c r="M36" i="5"/>
  <c r="I36" i="5"/>
  <c r="L32" i="12"/>
  <c r="K32" i="12"/>
  <c r="L39" i="6"/>
  <c r="I39" i="6"/>
  <c r="K39" i="6"/>
  <c r="M39" i="6"/>
  <c r="J39" i="6"/>
  <c r="T19" i="5"/>
  <c r="V19" i="5"/>
  <c r="F8" i="41"/>
  <c r="M8" i="40"/>
  <c r="I8" i="40"/>
  <c r="J8" i="40"/>
  <c r="H8" i="40"/>
  <c r="H14" i="35"/>
  <c r="O19" i="33"/>
  <c r="N19" i="33"/>
  <c r="N105" i="31"/>
  <c r="O105" i="31"/>
  <c r="J37" i="31"/>
  <c r="F57" i="31"/>
  <c r="F82" i="31"/>
  <c r="L253" i="30"/>
  <c r="J262" i="30"/>
  <c r="O218" i="30"/>
  <c r="N218" i="30"/>
  <c r="M6" i="40"/>
  <c r="L6" i="40"/>
  <c r="N6" i="40"/>
  <c r="N10" i="40"/>
  <c r="N12" i="40"/>
  <c r="N7" i="40"/>
  <c r="N11" i="40"/>
  <c r="T8" i="40"/>
  <c r="S8" i="40"/>
  <c r="Q8" i="40"/>
  <c r="R8" i="40"/>
  <c r="P8" i="40"/>
  <c r="F9" i="38"/>
  <c r="M142" i="43"/>
  <c r="L142" i="43"/>
  <c r="O142" i="43"/>
  <c r="N142" i="43"/>
  <c r="O137" i="42"/>
  <c r="L137" i="42"/>
  <c r="N137" i="42"/>
  <c r="M137" i="42"/>
  <c r="J146" i="42"/>
  <c r="H144" i="41"/>
  <c r="K144" i="41" s="1"/>
  <c r="G144" i="41"/>
  <c r="F8" i="40"/>
  <c r="T9" i="40"/>
  <c r="S9" i="40"/>
  <c r="R9" i="40"/>
  <c r="Q9" i="40"/>
  <c r="P9" i="40"/>
  <c r="L6" i="38"/>
  <c r="N6" i="38"/>
  <c r="M6" i="38"/>
  <c r="N7" i="38"/>
  <c r="Q6" i="38"/>
  <c r="N11" i="38"/>
  <c r="P6" i="38"/>
  <c r="N8" i="38"/>
  <c r="N12" i="38"/>
  <c r="F8" i="38"/>
  <c r="I8" i="38"/>
  <c r="H8" i="38"/>
  <c r="R7" i="39"/>
  <c r="P7" i="39"/>
  <c r="AA19" i="39"/>
  <c r="T7" i="39"/>
  <c r="S7" i="39"/>
  <c r="Q7" i="39"/>
  <c r="M9" i="38"/>
  <c r="H9" i="38"/>
  <c r="J9" i="38"/>
  <c r="I9" i="38"/>
  <c r="H40" i="35"/>
  <c r="AQ14" i="35"/>
  <c r="AP14" i="35"/>
  <c r="AE15" i="35"/>
  <c r="AF15" i="35"/>
  <c r="X14" i="35"/>
  <c r="O126" i="37"/>
  <c r="N126" i="37"/>
  <c r="I32" i="35"/>
  <c r="P16" i="35"/>
  <c r="X12" i="35"/>
  <c r="Y12" i="35"/>
  <c r="BB14" i="35"/>
  <c r="AZ14" i="35"/>
  <c r="BA14" i="35"/>
  <c r="AY14" i="35"/>
  <c r="AX14" i="35"/>
  <c r="AR11" i="35"/>
  <c r="AN11" i="35"/>
  <c r="AQ11" i="35"/>
  <c r="AP11" i="35"/>
  <c r="AO11" i="35"/>
  <c r="AE9" i="35"/>
  <c r="X39" i="35"/>
  <c r="Y39" i="35"/>
  <c r="Y9" i="35"/>
  <c r="P11" i="35"/>
  <c r="O11" i="35"/>
  <c r="H16" i="35"/>
  <c r="O60" i="33"/>
  <c r="N60" i="33"/>
  <c r="I10" i="35"/>
  <c r="N20" i="33"/>
  <c r="O20" i="33"/>
  <c r="N79" i="33"/>
  <c r="N57" i="33"/>
  <c r="N16" i="33"/>
  <c r="O79" i="33"/>
  <c r="O86" i="33"/>
  <c r="F65" i="31"/>
  <c r="L38" i="31"/>
  <c r="N38" i="31"/>
  <c r="O42" i="31"/>
  <c r="N42" i="31"/>
  <c r="O35" i="31"/>
  <c r="N35" i="31"/>
  <c r="O108" i="31"/>
  <c r="N108" i="31"/>
  <c r="O84" i="31"/>
  <c r="N84" i="31"/>
  <c r="L62" i="31"/>
  <c r="J32" i="31"/>
  <c r="L32" i="31"/>
  <c r="L108" i="31"/>
  <c r="L53" i="31"/>
  <c r="L86" i="31"/>
  <c r="H103" i="31"/>
  <c r="J84" i="31"/>
  <c r="L84" i="31"/>
  <c r="J55" i="31"/>
  <c r="J99" i="31"/>
  <c r="H61" i="31"/>
  <c r="H32" i="31"/>
  <c r="H41" i="31"/>
  <c r="J41" i="31"/>
  <c r="H108" i="31"/>
  <c r="J80" i="31"/>
  <c r="H53" i="31"/>
  <c r="F101" i="31"/>
  <c r="F106" i="31"/>
  <c r="F40" i="31"/>
  <c r="AN30" i="35"/>
  <c r="AO30" i="35"/>
  <c r="O41" i="33"/>
  <c r="N41" i="33"/>
  <c r="O36" i="33"/>
  <c r="N36" i="33"/>
  <c r="L101" i="31"/>
  <c r="H31" i="31"/>
  <c r="F56" i="31"/>
  <c r="L172" i="30"/>
  <c r="L281" i="30"/>
  <c r="N281" i="30"/>
  <c r="H239" i="30"/>
  <c r="H193" i="30"/>
  <c r="L175" i="30"/>
  <c r="O167" i="30"/>
  <c r="F167" i="30"/>
  <c r="O129" i="30"/>
  <c r="N129" i="30"/>
  <c r="F121" i="30"/>
  <c r="H121" i="30"/>
  <c r="O252" i="30"/>
  <c r="N252" i="30"/>
  <c r="L256" i="30"/>
  <c r="H254" i="30"/>
  <c r="H251" i="30"/>
  <c r="J251" i="30"/>
  <c r="F261" i="30"/>
  <c r="H261" i="30"/>
  <c r="H256" i="30"/>
  <c r="F230" i="30"/>
  <c r="O238" i="30"/>
  <c r="N238" i="30"/>
  <c r="O234" i="30"/>
  <c r="J232" i="30"/>
  <c r="L187" i="30"/>
  <c r="L197" i="30"/>
  <c r="O171" i="30"/>
  <c r="N171" i="30"/>
  <c r="F163" i="30"/>
  <c r="J145" i="30"/>
  <c r="O127" i="30"/>
  <c r="N127" i="30"/>
  <c r="F119" i="30"/>
  <c r="J261" i="30"/>
  <c r="L229" i="30"/>
  <c r="L212" i="30"/>
  <c r="N212" i="30"/>
  <c r="N209" i="30"/>
  <c r="O209" i="30"/>
  <c r="F219" i="30"/>
  <c r="O214" i="30"/>
  <c r="N214" i="30"/>
  <c r="L190" i="30"/>
  <c r="N190" i="30"/>
  <c r="H172" i="30"/>
  <c r="J172" i="30"/>
  <c r="N144" i="30"/>
  <c r="O144" i="30"/>
  <c r="J126" i="30"/>
  <c r="L126" i="30"/>
  <c r="J285" i="30"/>
  <c r="L276" i="30"/>
  <c r="O278" i="30"/>
  <c r="N278" i="30"/>
  <c r="N275" i="30"/>
  <c r="O275" i="30"/>
  <c r="F285" i="30"/>
  <c r="O280" i="30"/>
  <c r="N280" i="30"/>
  <c r="O186" i="30"/>
  <c r="N186" i="30"/>
  <c r="O142" i="30"/>
  <c r="N142" i="30"/>
  <c r="O58" i="30"/>
  <c r="N58" i="30"/>
  <c r="N84" i="30"/>
  <c r="O84" i="30"/>
  <c r="L55" i="30"/>
  <c r="N55" i="30"/>
  <c r="O64" i="30"/>
  <c r="N64" i="30"/>
  <c r="L56" i="30"/>
  <c r="N56" i="30"/>
  <c r="J53" i="30"/>
  <c r="J82" i="30"/>
  <c r="L82" i="30"/>
  <c r="J54" i="30"/>
  <c r="L54" i="30"/>
  <c r="H79" i="30"/>
  <c r="H81" i="30"/>
  <c r="H86" i="30"/>
  <c r="J86" i="30"/>
  <c r="F81" i="30"/>
  <c r="F53" i="30"/>
  <c r="H53" i="30"/>
  <c r="M75" i="28"/>
  <c r="L75" i="28"/>
  <c r="K75" i="28"/>
  <c r="I75" i="28"/>
  <c r="J75" i="28"/>
  <c r="I52" i="28"/>
  <c r="K52" i="28"/>
  <c r="G90" i="28"/>
  <c r="G132" i="28"/>
  <c r="F48" i="28"/>
  <c r="F76" i="28"/>
  <c r="L52" i="28"/>
  <c r="J52" i="28"/>
  <c r="L78" i="28"/>
  <c r="J78" i="28"/>
  <c r="E132" i="28"/>
  <c r="K28" i="28"/>
  <c r="J28" i="28"/>
  <c r="I28" i="28"/>
  <c r="M28" i="28"/>
  <c r="L28" i="28"/>
  <c r="K11" i="28"/>
  <c r="J11" i="28"/>
  <c r="I11" i="28"/>
  <c r="M11" i="28"/>
  <c r="L11" i="28"/>
  <c r="D76" i="28"/>
  <c r="I22" i="28"/>
  <c r="K22" i="28"/>
  <c r="M50" i="28"/>
  <c r="L50" i="28"/>
  <c r="K50" i="28"/>
  <c r="I50" i="28"/>
  <c r="J50" i="28"/>
  <c r="M127" i="28"/>
  <c r="L127" i="28"/>
  <c r="K127" i="28"/>
  <c r="I127" i="28"/>
  <c r="J127" i="28"/>
  <c r="M65" i="28"/>
  <c r="K65" i="28"/>
  <c r="J65" i="28"/>
  <c r="I65" i="28"/>
  <c r="L65" i="28"/>
  <c r="M82" i="28"/>
  <c r="K82" i="28"/>
  <c r="J82" i="28"/>
  <c r="I82" i="28"/>
  <c r="L82" i="28"/>
  <c r="H90" i="28"/>
  <c r="M158" i="28"/>
  <c r="L158" i="28"/>
  <c r="K158" i="28"/>
  <c r="J158" i="28"/>
  <c r="I158" i="28"/>
  <c r="M122" i="28"/>
  <c r="L122" i="28"/>
  <c r="K122" i="28"/>
  <c r="J122" i="28"/>
  <c r="I122" i="28"/>
  <c r="L111" i="28"/>
  <c r="K111" i="28"/>
  <c r="J111" i="28"/>
  <c r="I111" i="28"/>
  <c r="M111" i="28"/>
  <c r="K106" i="28"/>
  <c r="J106" i="28"/>
  <c r="I106" i="28"/>
  <c r="M106" i="28"/>
  <c r="L106" i="28"/>
  <c r="J100" i="28"/>
  <c r="I100" i="28"/>
  <c r="L100" i="28"/>
  <c r="M100" i="28"/>
  <c r="K100" i="28"/>
  <c r="I121" i="28"/>
  <c r="M121" i="28"/>
  <c r="K121" i="28"/>
  <c r="L121" i="28"/>
  <c r="J121" i="28"/>
  <c r="M107" i="28"/>
  <c r="L107" i="28"/>
  <c r="J107" i="28"/>
  <c r="K107" i="28"/>
  <c r="I107" i="28"/>
  <c r="K151" i="28"/>
  <c r="J151" i="28"/>
  <c r="I151" i="28"/>
  <c r="M151" i="28"/>
  <c r="L151" i="28"/>
  <c r="C20" i="28"/>
  <c r="C90" i="28"/>
  <c r="Y11" i="22"/>
  <c r="X11" i="22"/>
  <c r="AA11" i="22"/>
  <c r="Z11" i="22"/>
  <c r="AB11" i="22"/>
  <c r="T21" i="22"/>
  <c r="J32" i="19"/>
  <c r="J19" i="19"/>
  <c r="R83" i="19"/>
  <c r="O91" i="19"/>
  <c r="P83" i="19"/>
  <c r="J75" i="19"/>
  <c r="X69" i="19"/>
  <c r="W77" i="19"/>
  <c r="R61" i="19"/>
  <c r="P61" i="19"/>
  <c r="J56" i="19"/>
  <c r="X47" i="19"/>
  <c r="R42" i="19"/>
  <c r="P42" i="19"/>
  <c r="R32" i="19"/>
  <c r="P32" i="19"/>
  <c r="R19" i="19"/>
  <c r="P19" i="19"/>
  <c r="J10" i="19"/>
  <c r="G9" i="19"/>
  <c r="J142" i="19" s="1"/>
  <c r="X103" i="19"/>
  <c r="X114" i="19"/>
  <c r="W133" i="19"/>
  <c r="X125" i="19"/>
  <c r="W135" i="19"/>
  <c r="X136" i="19"/>
  <c r="X144" i="19"/>
  <c r="X155" i="19"/>
  <c r="R95" i="19"/>
  <c r="P95" i="19"/>
  <c r="R104" i="19"/>
  <c r="P104" i="19"/>
  <c r="R115" i="19"/>
  <c r="P115" i="19"/>
  <c r="R126" i="19"/>
  <c r="P126" i="19"/>
  <c r="R137" i="19"/>
  <c r="P137" i="19"/>
  <c r="R145" i="19"/>
  <c r="P145" i="19"/>
  <c r="R156" i="19"/>
  <c r="P156" i="19"/>
  <c r="G105" i="19"/>
  <c r="J97" i="19"/>
  <c r="J104" i="19"/>
  <c r="J115" i="19"/>
  <c r="J126" i="19"/>
  <c r="J145" i="19"/>
  <c r="J156" i="19"/>
  <c r="X85" i="19"/>
  <c r="R80" i="19"/>
  <c r="O79" i="19"/>
  <c r="P80" i="19"/>
  <c r="J72" i="19"/>
  <c r="W65" i="19"/>
  <c r="X66" i="19"/>
  <c r="R58" i="19"/>
  <c r="P58" i="19"/>
  <c r="X44" i="19"/>
  <c r="R39" i="19"/>
  <c r="P39" i="19"/>
  <c r="N49" i="19"/>
  <c r="X28" i="19"/>
  <c r="V119" i="19"/>
  <c r="V121" i="19"/>
  <c r="Z95" i="19"/>
  <c r="Z41" i="19"/>
  <c r="U49" i="19"/>
  <c r="Z49" i="19" s="1"/>
  <c r="U51" i="19"/>
  <c r="Z71" i="19"/>
  <c r="Z101" i="19"/>
  <c r="Z112" i="19"/>
  <c r="Z123" i="19"/>
  <c r="U161" i="19"/>
  <c r="Z153" i="19"/>
  <c r="N79" i="19"/>
  <c r="N91" i="19"/>
  <c r="N133" i="19"/>
  <c r="N135" i="19"/>
  <c r="M35" i="19"/>
  <c r="M23" i="19"/>
  <c r="M133" i="19"/>
  <c r="M135" i="19"/>
  <c r="E149" i="17"/>
  <c r="I124" i="17"/>
  <c r="K124" i="17"/>
  <c r="H77" i="17"/>
  <c r="M69" i="17"/>
  <c r="J69" i="17"/>
  <c r="I69" i="17"/>
  <c r="L69" i="17"/>
  <c r="K69" i="17"/>
  <c r="H65" i="17"/>
  <c r="G63" i="17"/>
  <c r="K55" i="17"/>
  <c r="I55" i="17"/>
  <c r="G119" i="17"/>
  <c r="G77" i="17"/>
  <c r="C121" i="17"/>
  <c r="K109" i="17"/>
  <c r="I109" i="17"/>
  <c r="J80" i="17"/>
  <c r="I80" i="17"/>
  <c r="L80" i="17"/>
  <c r="K80" i="17"/>
  <c r="M80" i="17"/>
  <c r="H79" i="17"/>
  <c r="G65" i="17"/>
  <c r="I66" i="17"/>
  <c r="K66" i="17"/>
  <c r="S21" i="16"/>
  <c r="J115" i="17"/>
  <c r="L115" i="17"/>
  <c r="T21" i="16"/>
  <c r="T9" i="16"/>
  <c r="D147" i="17"/>
  <c r="C133" i="17"/>
  <c r="K113" i="17"/>
  <c r="I113" i="17"/>
  <c r="C105" i="17"/>
  <c r="I160" i="17"/>
  <c r="M160" i="17"/>
  <c r="L160" i="17"/>
  <c r="K160" i="17"/>
  <c r="J160" i="17"/>
  <c r="F146" i="13"/>
  <c r="I100" i="13"/>
  <c r="K100" i="13"/>
  <c r="K83" i="13"/>
  <c r="I83" i="13"/>
  <c r="I66" i="13"/>
  <c r="K66" i="13"/>
  <c r="F34" i="13"/>
  <c r="T21" i="15"/>
  <c r="D104" i="13"/>
  <c r="E160" i="13"/>
  <c r="J152" i="13"/>
  <c r="L152" i="13"/>
  <c r="F104" i="13"/>
  <c r="E48" i="13"/>
  <c r="X10" i="15"/>
  <c r="Z10" i="15"/>
  <c r="F76" i="13"/>
  <c r="U21" i="15"/>
  <c r="Y13" i="15"/>
  <c r="W13" i="15"/>
  <c r="Q23" i="14"/>
  <c r="K150" i="13"/>
  <c r="I150" i="13"/>
  <c r="F118" i="13"/>
  <c r="K89" i="13"/>
  <c r="I89" i="13"/>
  <c r="K72" i="13"/>
  <c r="I72" i="13"/>
  <c r="L18" i="13"/>
  <c r="K18" i="13"/>
  <c r="J18" i="13"/>
  <c r="I18" i="13"/>
  <c r="M18" i="13"/>
  <c r="W14" i="13"/>
  <c r="Y14" i="13"/>
  <c r="AA14" i="13"/>
  <c r="X14" i="13"/>
  <c r="Z14" i="13"/>
  <c r="V20" i="13"/>
  <c r="M43" i="13"/>
  <c r="L43" i="13"/>
  <c r="K43" i="13"/>
  <c r="J43" i="13"/>
  <c r="I43" i="13"/>
  <c r="M112" i="13"/>
  <c r="L112" i="13"/>
  <c r="K112" i="13"/>
  <c r="J112" i="13"/>
  <c r="I112" i="13"/>
  <c r="K44" i="13"/>
  <c r="J44" i="13"/>
  <c r="I44" i="13"/>
  <c r="M44" i="13"/>
  <c r="L44" i="13"/>
  <c r="K122" i="13"/>
  <c r="J122" i="13"/>
  <c r="I122" i="13"/>
  <c r="M122" i="13"/>
  <c r="L122" i="13"/>
  <c r="J17" i="13"/>
  <c r="I17" i="13"/>
  <c r="L17" i="13"/>
  <c r="K17" i="13"/>
  <c r="M17" i="13"/>
  <c r="J82" i="13"/>
  <c r="I82" i="13"/>
  <c r="H90" i="13"/>
  <c r="L82" i="13"/>
  <c r="K82" i="13"/>
  <c r="M82" i="13"/>
  <c r="J159" i="13"/>
  <c r="I159" i="13"/>
  <c r="L159" i="13"/>
  <c r="M159" i="13"/>
  <c r="K159" i="13"/>
  <c r="I94" i="13"/>
  <c r="K94" i="13"/>
  <c r="M94" i="13"/>
  <c r="L94" i="13"/>
  <c r="J94" i="13"/>
  <c r="M8" i="13"/>
  <c r="J8" i="13"/>
  <c r="L8" i="13"/>
  <c r="K8" i="13"/>
  <c r="I8" i="13"/>
  <c r="M89" i="13"/>
  <c r="M72" i="13"/>
  <c r="M141" i="13"/>
  <c r="M92" i="13"/>
  <c r="M66" i="13"/>
  <c r="M110" i="13"/>
  <c r="M144" i="13"/>
  <c r="M150" i="13"/>
  <c r="M81" i="13"/>
  <c r="M23" i="13"/>
  <c r="M24" i="13"/>
  <c r="M93" i="13"/>
  <c r="M41" i="13"/>
  <c r="M64" i="13"/>
  <c r="M58" i="13"/>
  <c r="M127" i="13"/>
  <c r="M50" i="13"/>
  <c r="M152" i="13"/>
  <c r="M83" i="13"/>
  <c r="M135" i="13"/>
  <c r="M74" i="13"/>
  <c r="M143" i="13"/>
  <c r="M158" i="13"/>
  <c r="M101" i="13"/>
  <c r="M29" i="13"/>
  <c r="M98" i="13"/>
  <c r="M32" i="13"/>
  <c r="M100" i="13"/>
  <c r="M31" i="13"/>
  <c r="M80" i="13"/>
  <c r="J80" i="13"/>
  <c r="K80" i="13"/>
  <c r="I80" i="13"/>
  <c r="L80" i="13"/>
  <c r="M149" i="13"/>
  <c r="J149" i="13"/>
  <c r="K149" i="13"/>
  <c r="I149" i="13"/>
  <c r="L149" i="13"/>
  <c r="I46" i="12"/>
  <c r="J46" i="12"/>
  <c r="M115" i="13"/>
  <c r="L115" i="13"/>
  <c r="K115" i="13"/>
  <c r="J115" i="13"/>
  <c r="I115" i="13"/>
  <c r="I51" i="12"/>
  <c r="N51" i="12"/>
  <c r="K51" i="12"/>
  <c r="J51" i="12"/>
  <c r="M51" i="12"/>
  <c r="L51" i="12"/>
  <c r="W44" i="12"/>
  <c r="U37" i="12"/>
  <c r="V37" i="12"/>
  <c r="X37" i="12"/>
  <c r="I19" i="12"/>
  <c r="N19" i="12"/>
  <c r="K19" i="12"/>
  <c r="J19" i="12"/>
  <c r="M19" i="12"/>
  <c r="L19" i="12"/>
  <c r="U11" i="12"/>
  <c r="X11" i="12"/>
  <c r="V11" i="12"/>
  <c r="X15" i="12"/>
  <c r="X14" i="12"/>
  <c r="M40" i="13"/>
  <c r="L40" i="13"/>
  <c r="I40" i="13"/>
  <c r="K40" i="13"/>
  <c r="H48" i="13"/>
  <c r="J40" i="13"/>
  <c r="V7" i="12"/>
  <c r="U7" i="12"/>
  <c r="X7" i="12"/>
  <c r="Z16" i="13"/>
  <c r="X16" i="13"/>
  <c r="V38" i="12"/>
  <c r="U38" i="12"/>
  <c r="X38" i="12"/>
  <c r="V22" i="12"/>
  <c r="U22" i="12"/>
  <c r="X22" i="12"/>
  <c r="R9" i="17"/>
  <c r="X20" i="17"/>
  <c r="W20" i="17"/>
  <c r="Z20" i="17"/>
  <c r="Y20" i="17"/>
  <c r="AA20" i="17"/>
  <c r="AA19" i="17"/>
  <c r="X19" i="17"/>
  <c r="W19" i="17"/>
  <c r="Y19" i="17"/>
  <c r="Z19" i="17"/>
  <c r="V37" i="6"/>
  <c r="S37" i="6"/>
  <c r="U37" i="6"/>
  <c r="W37" i="6"/>
  <c r="T37" i="6"/>
  <c r="V17" i="5"/>
  <c r="U17" i="5"/>
  <c r="T17" i="5"/>
  <c r="S17" i="5"/>
  <c r="W17" i="5"/>
  <c r="W21" i="5"/>
  <c r="W18" i="5"/>
  <c r="W19" i="5"/>
  <c r="V19" i="12"/>
  <c r="U19" i="12"/>
  <c r="V51" i="12"/>
  <c r="U51" i="12"/>
  <c r="T39" i="6"/>
  <c r="V39" i="6"/>
  <c r="T27" i="6"/>
  <c r="S27" i="6"/>
  <c r="U27" i="6"/>
  <c r="W27" i="6"/>
  <c r="V27" i="6"/>
  <c r="S44" i="5"/>
  <c r="T44" i="5"/>
  <c r="V44" i="5"/>
  <c r="W44" i="5"/>
  <c r="U44" i="5"/>
  <c r="T21" i="6"/>
  <c r="V21" i="6"/>
  <c r="U42" i="5"/>
  <c r="T42" i="5"/>
  <c r="W42" i="5"/>
  <c r="V42" i="5"/>
  <c r="S42" i="5"/>
  <c r="E55" i="12"/>
  <c r="U47" i="6"/>
  <c r="S47" i="6"/>
  <c r="U9" i="6"/>
  <c r="S9" i="6"/>
  <c r="S7" i="6"/>
  <c r="U7" i="6"/>
  <c r="M50" i="5"/>
  <c r="L50" i="5"/>
  <c r="J50" i="5"/>
  <c r="K50" i="5"/>
  <c r="I50" i="5"/>
  <c r="G193" i="3"/>
  <c r="L139" i="3"/>
  <c r="N139" i="3"/>
  <c r="M139" i="3"/>
  <c r="K139" i="3"/>
  <c r="J139" i="3"/>
  <c r="M8" i="2"/>
  <c r="L8" i="2"/>
  <c r="K48" i="6"/>
  <c r="J48" i="6"/>
  <c r="I48" i="6"/>
  <c r="L48" i="6"/>
  <c r="M48" i="6"/>
  <c r="M49" i="6"/>
  <c r="K173" i="3"/>
  <c r="J173" i="3"/>
  <c r="J157" i="3"/>
  <c r="H190" i="3"/>
  <c r="K190" i="3" s="1"/>
  <c r="K157" i="3"/>
  <c r="K41" i="5"/>
  <c r="I41" i="5"/>
  <c r="J17" i="5"/>
  <c r="I17" i="5"/>
  <c r="L17" i="5"/>
  <c r="K17" i="5"/>
  <c r="M17" i="5"/>
  <c r="M21" i="5"/>
  <c r="M162" i="3"/>
  <c r="L162" i="3"/>
  <c r="K209" i="3"/>
  <c r="J209" i="3"/>
  <c r="M209" i="3"/>
  <c r="N209" i="3"/>
  <c r="L209" i="3"/>
  <c r="M63" i="2"/>
  <c r="L63" i="2"/>
  <c r="K24" i="2"/>
  <c r="J24" i="2"/>
  <c r="N24" i="2"/>
  <c r="M24" i="2"/>
  <c r="L24" i="2"/>
  <c r="M11" i="2"/>
  <c r="L11" i="2"/>
  <c r="U20" i="6"/>
  <c r="S20" i="6"/>
  <c r="I11" i="5"/>
  <c r="L11" i="5"/>
  <c r="K11" i="5"/>
  <c r="J11" i="5"/>
  <c r="M11" i="5"/>
  <c r="L19" i="5"/>
  <c r="K19" i="5"/>
  <c r="J19" i="5"/>
  <c r="I19" i="5"/>
  <c r="M19" i="5"/>
  <c r="L14" i="12"/>
  <c r="K14" i="12"/>
  <c r="C56" i="12"/>
  <c r="L29" i="12"/>
  <c r="K29" i="12"/>
  <c r="K16" i="12"/>
  <c r="L16" i="12"/>
  <c r="K48" i="12"/>
  <c r="L48" i="12"/>
  <c r="L35" i="6"/>
  <c r="K35" i="6"/>
  <c r="J35" i="6"/>
  <c r="M35" i="6"/>
  <c r="I35" i="6"/>
  <c r="J45" i="6"/>
  <c r="I45" i="6"/>
  <c r="K45" i="6"/>
  <c r="M45" i="6"/>
  <c r="L45" i="6"/>
  <c r="I50" i="6"/>
  <c r="M50" i="6"/>
  <c r="L50" i="6"/>
  <c r="K50" i="6"/>
  <c r="J50" i="6"/>
  <c r="M173" i="3"/>
  <c r="L173" i="3"/>
  <c r="T34" i="5"/>
  <c r="V34" i="5"/>
  <c r="M135" i="3"/>
  <c r="L135" i="3"/>
  <c r="M47" i="2"/>
  <c r="L47" i="2"/>
  <c r="K47" i="2"/>
  <c r="J47" i="2"/>
  <c r="N47" i="2"/>
  <c r="L38" i="2"/>
  <c r="N38" i="2"/>
  <c r="M38" i="2"/>
  <c r="J38" i="2"/>
  <c r="K38" i="2"/>
  <c r="N39" i="2"/>
  <c r="L13" i="5"/>
  <c r="J13" i="5"/>
  <c r="J26" i="5"/>
  <c r="L26" i="5"/>
  <c r="V15" i="5"/>
  <c r="T15" i="5"/>
  <c r="T45" i="5"/>
  <c r="V45" i="5"/>
  <c r="J61" i="19"/>
  <c r="Z32" i="19"/>
  <c r="Z56" i="19"/>
  <c r="U107" i="19"/>
  <c r="Z107" i="19" s="1"/>
  <c r="N35" i="19"/>
  <c r="P27" i="19"/>
  <c r="M49" i="19"/>
  <c r="I115" i="17"/>
  <c r="K115" i="17"/>
  <c r="M60" i="17"/>
  <c r="J60" i="17"/>
  <c r="I60" i="17"/>
  <c r="L60" i="17"/>
  <c r="K60" i="17"/>
  <c r="J140" i="17"/>
  <c r="I140" i="17"/>
  <c r="L140" i="17"/>
  <c r="K140" i="17"/>
  <c r="M140" i="17"/>
  <c r="H147" i="17"/>
  <c r="K68" i="17"/>
  <c r="J68" i="17"/>
  <c r="I68" i="17"/>
  <c r="M68" i="17"/>
  <c r="L68" i="17"/>
  <c r="D79" i="17"/>
  <c r="I92" i="13"/>
  <c r="K92" i="13"/>
  <c r="Z9" i="15"/>
  <c r="X9" i="15"/>
  <c r="G62" i="13"/>
  <c r="Q20" i="13"/>
  <c r="E20" i="13"/>
  <c r="M155" i="13"/>
  <c r="L155" i="13"/>
  <c r="K155" i="13"/>
  <c r="I155" i="13"/>
  <c r="J155" i="13"/>
  <c r="I128" i="13"/>
  <c r="K128" i="13"/>
  <c r="L128" i="13"/>
  <c r="J128" i="13"/>
  <c r="M128" i="13"/>
  <c r="W28" i="12"/>
  <c r="X9" i="12"/>
  <c r="V9" i="12"/>
  <c r="U9" i="12"/>
  <c r="W33" i="5"/>
  <c r="T33" i="5"/>
  <c r="S33" i="5"/>
  <c r="V33" i="5"/>
  <c r="U33" i="5"/>
  <c r="J33" i="6"/>
  <c r="L33" i="6"/>
  <c r="C118" i="13"/>
  <c r="S34" i="6"/>
  <c r="U34" i="6"/>
  <c r="H192" i="3"/>
  <c r="K181" i="3"/>
  <c r="J181" i="3"/>
  <c r="K142" i="3"/>
  <c r="J142" i="3"/>
  <c r="M142" i="3"/>
  <c r="N142" i="3"/>
  <c r="L142" i="3"/>
  <c r="I46" i="5"/>
  <c r="M46" i="5"/>
  <c r="L46" i="5"/>
  <c r="K46" i="5"/>
  <c r="J46" i="5"/>
  <c r="H193" i="3"/>
  <c r="L8" i="6"/>
  <c r="K8" i="6"/>
  <c r="J8" i="6"/>
  <c r="M8" i="6"/>
  <c r="I8" i="6"/>
  <c r="M60" i="2"/>
  <c r="L60" i="2"/>
  <c r="K60" i="2"/>
  <c r="J60" i="2"/>
  <c r="N60" i="2"/>
  <c r="J47" i="5"/>
  <c r="L47" i="5"/>
  <c r="H140" i="41"/>
  <c r="K140" i="41" s="1"/>
  <c r="G140" i="41"/>
  <c r="H7" i="41"/>
  <c r="J7" i="41"/>
  <c r="I7" i="41"/>
  <c r="M7" i="41"/>
  <c r="L7" i="41"/>
  <c r="I8" i="35"/>
  <c r="H8" i="35"/>
  <c r="I38" i="35"/>
  <c r="L54" i="31"/>
  <c r="J106" i="31"/>
  <c r="F98" i="31"/>
  <c r="O57" i="31"/>
  <c r="L123" i="30"/>
  <c r="N123" i="30"/>
  <c r="L252" i="30"/>
  <c r="F210" i="30"/>
  <c r="H210" i="30"/>
  <c r="M144" i="43"/>
  <c r="L144" i="43"/>
  <c r="O144" i="43"/>
  <c r="N144" i="43"/>
  <c r="D146" i="43"/>
  <c r="N140" i="41"/>
  <c r="O140" i="41"/>
  <c r="R6" i="38"/>
  <c r="S6" i="38"/>
  <c r="R7" i="38"/>
  <c r="Q7" i="38"/>
  <c r="P7" i="38"/>
  <c r="AA19" i="38"/>
  <c r="T7" i="38"/>
  <c r="S7" i="38"/>
  <c r="J6" i="41"/>
  <c r="H6" i="41"/>
  <c r="I6" i="41"/>
  <c r="G16" i="41"/>
  <c r="M6" i="41"/>
  <c r="L6" i="41"/>
  <c r="H13" i="35"/>
  <c r="I13" i="35"/>
  <c r="I6" i="40"/>
  <c r="H6" i="40"/>
  <c r="J6" i="40"/>
  <c r="J11" i="40"/>
  <c r="J12" i="40"/>
  <c r="AY9" i="35"/>
  <c r="AX9" i="35"/>
  <c r="AX17" i="35"/>
  <c r="AY17" i="35"/>
  <c r="AF16" i="35"/>
  <c r="AE16" i="35"/>
  <c r="X15" i="35"/>
  <c r="D129" i="37"/>
  <c r="N129" i="37" s="1"/>
  <c r="O127" i="37"/>
  <c r="N127" i="37"/>
  <c r="I40" i="35"/>
  <c r="P17" i="35"/>
  <c r="BB13" i="35"/>
  <c r="AZ13" i="35"/>
  <c r="AY13" i="35"/>
  <c r="AX13" i="35"/>
  <c r="BA13" i="35"/>
  <c r="BB18" i="35"/>
  <c r="AZ18" i="35"/>
  <c r="BA18" i="35"/>
  <c r="AX18" i="35"/>
  <c r="AY18" i="35"/>
  <c r="AR15" i="35"/>
  <c r="AN15" i="35"/>
  <c r="AQ15" i="35"/>
  <c r="AO15" i="35"/>
  <c r="AP15" i="35"/>
  <c r="N80" i="33"/>
  <c r="O80" i="33"/>
  <c r="Y32" i="35"/>
  <c r="X32" i="35"/>
  <c r="Y36" i="35"/>
  <c r="X36" i="35"/>
  <c r="P15" i="35"/>
  <c r="O15" i="35"/>
  <c r="Y10" i="35"/>
  <c r="X10" i="35"/>
  <c r="AZ9" i="35"/>
  <c r="BA9" i="35"/>
  <c r="I14" i="35"/>
  <c r="N15" i="33"/>
  <c r="N59" i="33"/>
  <c r="O10" i="33"/>
  <c r="N10" i="33"/>
  <c r="O81" i="33"/>
  <c r="L59" i="31"/>
  <c r="N37" i="31"/>
  <c r="O37" i="31"/>
  <c r="N53" i="31"/>
  <c r="O53" i="31"/>
  <c r="O103" i="31"/>
  <c r="N103" i="31"/>
  <c r="J61" i="31"/>
  <c r="N31" i="31"/>
  <c r="O31" i="31"/>
  <c r="L109" i="31"/>
  <c r="L61" i="31"/>
  <c r="L97" i="31"/>
  <c r="J78" i="31"/>
  <c r="J38" i="31"/>
  <c r="J63" i="31"/>
  <c r="J107" i="31"/>
  <c r="H58" i="31"/>
  <c r="H40" i="31"/>
  <c r="J40" i="31"/>
  <c r="H60" i="31"/>
  <c r="H102" i="31"/>
  <c r="O76" i="31"/>
  <c r="N76" i="31"/>
  <c r="F64" i="31"/>
  <c r="H64" i="31"/>
  <c r="F34" i="31"/>
  <c r="F107" i="31"/>
  <c r="F59" i="31"/>
  <c r="AO31" i="35"/>
  <c r="AN31" i="35"/>
  <c r="O31" i="33"/>
  <c r="N31" i="33"/>
  <c r="O38" i="33"/>
  <c r="N38" i="33"/>
  <c r="J97" i="31"/>
  <c r="F35" i="31"/>
  <c r="F241" i="30"/>
  <c r="H241" i="30"/>
  <c r="J193" i="30"/>
  <c r="L237" i="30"/>
  <c r="F175" i="30"/>
  <c r="N165" i="30"/>
  <c r="O165" i="30"/>
  <c r="J147" i="30"/>
  <c r="L147" i="30"/>
  <c r="F129" i="30"/>
  <c r="H129" i="30"/>
  <c r="H119" i="30"/>
  <c r="J119" i="30"/>
  <c r="L262" i="30"/>
  <c r="J258" i="30"/>
  <c r="F256" i="30"/>
  <c r="F253" i="30"/>
  <c r="N261" i="30"/>
  <c r="O261" i="30"/>
  <c r="F258" i="30"/>
  <c r="F255" i="30"/>
  <c r="O230" i="30"/>
  <c r="N230" i="30"/>
  <c r="L234" i="30"/>
  <c r="N234" i="30"/>
  <c r="H240" i="30"/>
  <c r="H237" i="30"/>
  <c r="J237" i="30"/>
  <c r="H197" i="30"/>
  <c r="J197" i="30"/>
  <c r="F171" i="30"/>
  <c r="J153" i="30"/>
  <c r="L153" i="30"/>
  <c r="L143" i="30"/>
  <c r="F127" i="30"/>
  <c r="O259" i="30"/>
  <c r="N259" i="30"/>
  <c r="L217" i="30"/>
  <c r="L218" i="30"/>
  <c r="J214" i="30"/>
  <c r="L214" i="30"/>
  <c r="O211" i="30"/>
  <c r="F211" i="30"/>
  <c r="L219" i="30"/>
  <c r="F216" i="30"/>
  <c r="F190" i="30"/>
  <c r="O190" i="30"/>
  <c r="N152" i="30"/>
  <c r="O152" i="30"/>
  <c r="F144" i="30"/>
  <c r="H144" i="30"/>
  <c r="L124" i="30"/>
  <c r="N124" i="30"/>
  <c r="F279" i="30"/>
  <c r="O279" i="30"/>
  <c r="J278" i="30"/>
  <c r="H282" i="30"/>
  <c r="F277" i="30"/>
  <c r="L285" i="30"/>
  <c r="F251" i="30"/>
  <c r="H195" i="30"/>
  <c r="J195" i="30"/>
  <c r="F186" i="30"/>
  <c r="J168" i="30"/>
  <c r="O150" i="30"/>
  <c r="N150" i="30"/>
  <c r="F142" i="30"/>
  <c r="J124" i="30"/>
  <c r="F82" i="30"/>
  <c r="O82" i="30"/>
  <c r="O86" i="30"/>
  <c r="N86" i="30"/>
  <c r="L58" i="30"/>
  <c r="O78" i="30"/>
  <c r="N78" i="30"/>
  <c r="L53" i="30"/>
  <c r="N53" i="30"/>
  <c r="J60" i="30"/>
  <c r="J62" i="30"/>
  <c r="L62" i="30"/>
  <c r="H87" i="30"/>
  <c r="H83" i="30"/>
  <c r="F59" i="30"/>
  <c r="F61" i="30"/>
  <c r="G104" i="28"/>
  <c r="G118" i="28"/>
  <c r="L148" i="28"/>
  <c r="J148" i="28"/>
  <c r="I148" i="28"/>
  <c r="M148" i="28"/>
  <c r="K148" i="28"/>
  <c r="E48" i="28"/>
  <c r="I17" i="28"/>
  <c r="K17" i="28"/>
  <c r="J17" i="28"/>
  <c r="M17" i="28"/>
  <c r="L17" i="28"/>
  <c r="F90" i="28"/>
  <c r="F118" i="28"/>
  <c r="M30" i="28"/>
  <c r="J30" i="28"/>
  <c r="I30" i="28"/>
  <c r="L30" i="28"/>
  <c r="K30" i="28"/>
  <c r="E20" i="28"/>
  <c r="E118" i="28"/>
  <c r="E90" i="28"/>
  <c r="F34" i="28"/>
  <c r="D62" i="28"/>
  <c r="D132" i="28"/>
  <c r="D118" i="28"/>
  <c r="I39" i="28"/>
  <c r="K39" i="28"/>
  <c r="M32" i="28"/>
  <c r="L32" i="28"/>
  <c r="K32" i="28"/>
  <c r="I32" i="28"/>
  <c r="J32" i="28"/>
  <c r="I149" i="28"/>
  <c r="M149" i="28"/>
  <c r="L149" i="28"/>
  <c r="J149" i="28"/>
  <c r="K149" i="28"/>
  <c r="M67" i="28"/>
  <c r="L67" i="28"/>
  <c r="K67" i="28"/>
  <c r="I67" i="28"/>
  <c r="J67" i="28"/>
  <c r="M84" i="28"/>
  <c r="L84" i="28"/>
  <c r="K84" i="28"/>
  <c r="I84" i="28"/>
  <c r="J84" i="28"/>
  <c r="M53" i="28"/>
  <c r="L53" i="28"/>
  <c r="K53" i="28"/>
  <c r="J53" i="28"/>
  <c r="I53" i="28"/>
  <c r="L139" i="28"/>
  <c r="I139" i="28"/>
  <c r="M139" i="28"/>
  <c r="K139" i="28"/>
  <c r="J139" i="28"/>
  <c r="L120" i="28"/>
  <c r="K120" i="28"/>
  <c r="J120" i="28"/>
  <c r="I120" i="28"/>
  <c r="M120" i="28"/>
  <c r="K114" i="28"/>
  <c r="J114" i="28"/>
  <c r="I114" i="28"/>
  <c r="M114" i="28"/>
  <c r="L114" i="28"/>
  <c r="J109" i="28"/>
  <c r="I109" i="28"/>
  <c r="L109" i="28"/>
  <c r="K109" i="28"/>
  <c r="M109" i="28"/>
  <c r="L129" i="28"/>
  <c r="I129" i="28"/>
  <c r="K129" i="28"/>
  <c r="J129" i="28"/>
  <c r="M129" i="28"/>
  <c r="M115" i="28"/>
  <c r="L115" i="28"/>
  <c r="J115" i="28"/>
  <c r="I115" i="28"/>
  <c r="K115" i="28"/>
  <c r="K159" i="28"/>
  <c r="J159" i="28"/>
  <c r="I159" i="28"/>
  <c r="L159" i="28"/>
  <c r="M159" i="28"/>
  <c r="C76" i="28"/>
  <c r="X10" i="22"/>
  <c r="Z10" i="22"/>
  <c r="AB15" i="22"/>
  <c r="AA15" i="22"/>
  <c r="Z15" i="22"/>
  <c r="Y15" i="22"/>
  <c r="X15" i="22"/>
  <c r="W21" i="22"/>
  <c r="X30" i="19"/>
  <c r="X17" i="19"/>
  <c r="X82" i="19"/>
  <c r="R74" i="19"/>
  <c r="P74" i="19"/>
  <c r="G77" i="19"/>
  <c r="X60" i="19"/>
  <c r="R55" i="19"/>
  <c r="P55" i="19"/>
  <c r="O63" i="19"/>
  <c r="J47" i="19"/>
  <c r="X41" i="19"/>
  <c r="W49" i="19"/>
  <c r="J18" i="19"/>
  <c r="X88" i="19"/>
  <c r="X104" i="19"/>
  <c r="X115" i="19"/>
  <c r="X126" i="19"/>
  <c r="X137" i="19"/>
  <c r="X145" i="19"/>
  <c r="X156" i="19"/>
  <c r="O105" i="19"/>
  <c r="R97" i="19"/>
  <c r="P97" i="19"/>
  <c r="O93" i="19"/>
  <c r="O107" i="19"/>
  <c r="R108" i="19"/>
  <c r="P108" i="19"/>
  <c r="R116" i="19"/>
  <c r="P116" i="19"/>
  <c r="R127" i="19"/>
  <c r="P127" i="19"/>
  <c r="R138" i="19"/>
  <c r="P138" i="19"/>
  <c r="R146" i="19"/>
  <c r="P146" i="19"/>
  <c r="R157" i="19"/>
  <c r="P157" i="19"/>
  <c r="J89" i="19"/>
  <c r="G107" i="19"/>
  <c r="J116" i="19"/>
  <c r="J127" i="19"/>
  <c r="J138" i="19"/>
  <c r="J146" i="19"/>
  <c r="J157" i="19"/>
  <c r="J85" i="19"/>
  <c r="X76" i="19"/>
  <c r="R71" i="19"/>
  <c r="P71" i="19"/>
  <c r="J66" i="19"/>
  <c r="G65" i="19"/>
  <c r="X57" i="19"/>
  <c r="R52" i="19"/>
  <c r="O51" i="19"/>
  <c r="P52" i="19"/>
  <c r="J44" i="19"/>
  <c r="X38" i="19"/>
  <c r="W37" i="19"/>
  <c r="V37" i="19"/>
  <c r="X32" i="19"/>
  <c r="X89" i="19"/>
  <c r="V161" i="19"/>
  <c r="Z24" i="19"/>
  <c r="U23" i="19"/>
  <c r="U105" i="19"/>
  <c r="Z11" i="19"/>
  <c r="Z53" i="19"/>
  <c r="Z61" i="19"/>
  <c r="Z72" i="19"/>
  <c r="U91" i="19"/>
  <c r="Z113" i="19"/>
  <c r="Z132" i="19"/>
  <c r="Z143" i="19"/>
  <c r="Z154" i="19"/>
  <c r="P11" i="19"/>
  <c r="N65" i="19"/>
  <c r="N21" i="19"/>
  <c r="P13" i="19"/>
  <c r="M37" i="19"/>
  <c r="L157" i="17"/>
  <c r="J157" i="17"/>
  <c r="M146" i="17"/>
  <c r="J146" i="17"/>
  <c r="I146" i="17"/>
  <c r="K146" i="17"/>
  <c r="L146" i="17"/>
  <c r="F135" i="17"/>
  <c r="E121" i="17"/>
  <c r="D107" i="17"/>
  <c r="J108" i="17"/>
  <c r="L108" i="17"/>
  <c r="M95" i="17"/>
  <c r="J95" i="17"/>
  <c r="I95" i="17"/>
  <c r="L95" i="17"/>
  <c r="K95" i="17"/>
  <c r="L82" i="17"/>
  <c r="J82" i="17"/>
  <c r="C149" i="17"/>
  <c r="J131" i="17"/>
  <c r="I131" i="17"/>
  <c r="L131" i="17"/>
  <c r="K131" i="17"/>
  <c r="M131" i="17"/>
  <c r="J62" i="17"/>
  <c r="I62" i="17"/>
  <c r="L62" i="17"/>
  <c r="K62" i="17"/>
  <c r="M62" i="17"/>
  <c r="F51" i="17"/>
  <c r="Q21" i="16"/>
  <c r="K128" i="17"/>
  <c r="J128" i="17"/>
  <c r="I128" i="17"/>
  <c r="M128" i="17"/>
  <c r="L128" i="17"/>
  <c r="K85" i="17"/>
  <c r="J85" i="17"/>
  <c r="I85" i="17"/>
  <c r="M85" i="17"/>
  <c r="L85" i="17"/>
  <c r="J72" i="17"/>
  <c r="L72" i="17"/>
  <c r="K59" i="17"/>
  <c r="J59" i="17"/>
  <c r="I59" i="17"/>
  <c r="M59" i="17"/>
  <c r="L59" i="17"/>
  <c r="Z12" i="16"/>
  <c r="X12" i="16"/>
  <c r="K154" i="17"/>
  <c r="I154" i="17"/>
  <c r="G147" i="17"/>
  <c r="I139" i="17"/>
  <c r="K139" i="17"/>
  <c r="F133" i="17"/>
  <c r="F121" i="17"/>
  <c r="E119" i="17"/>
  <c r="F105" i="17"/>
  <c r="M84" i="17"/>
  <c r="L84" i="17"/>
  <c r="K84" i="17"/>
  <c r="I84" i="17"/>
  <c r="J84" i="17"/>
  <c r="H91" i="17"/>
  <c r="D77" i="17"/>
  <c r="M58" i="17"/>
  <c r="L58" i="17"/>
  <c r="K58" i="17"/>
  <c r="I58" i="17"/>
  <c r="J58" i="17"/>
  <c r="H63" i="17"/>
  <c r="M155" i="17"/>
  <c r="L155" i="17"/>
  <c r="K155" i="17"/>
  <c r="I155" i="17"/>
  <c r="J155" i="17"/>
  <c r="G135" i="17"/>
  <c r="Y14" i="15"/>
  <c r="W14" i="15"/>
  <c r="J98" i="13"/>
  <c r="L98" i="13"/>
  <c r="L81" i="13"/>
  <c r="J81" i="13"/>
  <c r="L64" i="13"/>
  <c r="J64" i="13"/>
  <c r="R21" i="15"/>
  <c r="Z13" i="15"/>
  <c r="X13" i="15"/>
  <c r="T18" i="14"/>
  <c r="V18" i="14"/>
  <c r="U18" i="14"/>
  <c r="F160" i="13"/>
  <c r="G104" i="13"/>
  <c r="F48" i="13"/>
  <c r="Q21" i="15"/>
  <c r="U17" i="14"/>
  <c r="T17" i="14"/>
  <c r="V17" i="14"/>
  <c r="U20" i="14"/>
  <c r="T14" i="14"/>
  <c r="W18" i="13"/>
  <c r="Y18" i="13"/>
  <c r="AA18" i="13"/>
  <c r="Z18" i="13"/>
  <c r="X18" i="13"/>
  <c r="M52" i="13"/>
  <c r="L52" i="13"/>
  <c r="K52" i="13"/>
  <c r="J52" i="13"/>
  <c r="I52" i="13"/>
  <c r="M121" i="13"/>
  <c r="L121" i="13"/>
  <c r="K121" i="13"/>
  <c r="J121" i="13"/>
  <c r="I121" i="13"/>
  <c r="K53" i="13"/>
  <c r="J53" i="13"/>
  <c r="I53" i="13"/>
  <c r="M53" i="13"/>
  <c r="L53" i="13"/>
  <c r="K130" i="13"/>
  <c r="J130" i="13"/>
  <c r="I130" i="13"/>
  <c r="M130" i="13"/>
  <c r="L130" i="13"/>
  <c r="J22" i="13"/>
  <c r="I22" i="13"/>
  <c r="L22" i="13"/>
  <c r="M22" i="13"/>
  <c r="K22" i="13"/>
  <c r="J99" i="13"/>
  <c r="I99" i="13"/>
  <c r="L99" i="13"/>
  <c r="K99" i="13"/>
  <c r="M99" i="13"/>
  <c r="I25" i="13"/>
  <c r="K25" i="13"/>
  <c r="M25" i="13"/>
  <c r="L25" i="13"/>
  <c r="J25" i="13"/>
  <c r="I102" i="13"/>
  <c r="K102" i="13"/>
  <c r="M102" i="13"/>
  <c r="L102" i="13"/>
  <c r="J102" i="13"/>
  <c r="H20" i="13"/>
  <c r="M12" i="13"/>
  <c r="J12" i="13"/>
  <c r="L12" i="13"/>
  <c r="K12" i="13"/>
  <c r="I12" i="13"/>
  <c r="M88" i="13"/>
  <c r="J88" i="13"/>
  <c r="I88" i="13"/>
  <c r="L88" i="13"/>
  <c r="K88" i="13"/>
  <c r="M157" i="13"/>
  <c r="J157" i="13"/>
  <c r="I157" i="13"/>
  <c r="L157" i="13"/>
  <c r="K157" i="13"/>
  <c r="I34" i="12"/>
  <c r="J34" i="12"/>
  <c r="A13" i="12"/>
  <c r="I13" i="12"/>
  <c r="J13" i="12"/>
  <c r="L75" i="13"/>
  <c r="K75" i="13"/>
  <c r="J75" i="13"/>
  <c r="I75" i="13"/>
  <c r="M75" i="13"/>
  <c r="U49" i="12"/>
  <c r="V49" i="12"/>
  <c r="X49" i="12"/>
  <c r="I31" i="12"/>
  <c r="N31" i="12"/>
  <c r="K31" i="12"/>
  <c r="J31" i="12"/>
  <c r="M31" i="12"/>
  <c r="L31" i="12"/>
  <c r="W24" i="12"/>
  <c r="U17" i="12"/>
  <c r="V17" i="12"/>
  <c r="X17" i="12"/>
  <c r="M38" i="13"/>
  <c r="L38" i="13"/>
  <c r="K38" i="13"/>
  <c r="J38" i="13"/>
  <c r="I38" i="13"/>
  <c r="D54" i="12"/>
  <c r="V54" i="12"/>
  <c r="U54" i="12"/>
  <c r="X54" i="12"/>
  <c r="S21" i="17"/>
  <c r="T21" i="17"/>
  <c r="S9" i="17"/>
  <c r="T9" i="17"/>
  <c r="X55" i="12"/>
  <c r="V55" i="12"/>
  <c r="U55" i="12"/>
  <c r="J37" i="12"/>
  <c r="I37" i="12"/>
  <c r="I21" i="12"/>
  <c r="G53" i="12"/>
  <c r="J21" i="12"/>
  <c r="X48" i="12"/>
  <c r="U48" i="12"/>
  <c r="V48" i="12"/>
  <c r="X52" i="12"/>
  <c r="X51" i="12"/>
  <c r="X32" i="12"/>
  <c r="U32" i="12"/>
  <c r="V32" i="12"/>
  <c r="S48" i="6"/>
  <c r="W48" i="6"/>
  <c r="V48" i="6"/>
  <c r="T48" i="6"/>
  <c r="U48" i="6"/>
  <c r="W50" i="6"/>
  <c r="W52" i="6"/>
  <c r="T20" i="6"/>
  <c r="V20" i="6"/>
  <c r="W14" i="5"/>
  <c r="V14" i="5"/>
  <c r="S14" i="5"/>
  <c r="U14" i="5"/>
  <c r="T14" i="5"/>
  <c r="U23" i="12"/>
  <c r="V23" i="12"/>
  <c r="U16" i="12"/>
  <c r="V16" i="12"/>
  <c r="T51" i="6"/>
  <c r="S51" i="6"/>
  <c r="W51" i="6"/>
  <c r="U51" i="6"/>
  <c r="V51" i="6"/>
  <c r="V12" i="6"/>
  <c r="T12" i="6"/>
  <c r="S9" i="5"/>
  <c r="V9" i="5"/>
  <c r="U9" i="5"/>
  <c r="T9" i="5"/>
  <c r="W9" i="5"/>
  <c r="V49" i="6"/>
  <c r="U49" i="6"/>
  <c r="T49" i="6"/>
  <c r="W49" i="6"/>
  <c r="S49" i="6"/>
  <c r="C62" i="13"/>
  <c r="C48" i="13"/>
  <c r="C104" i="13"/>
  <c r="S11" i="6"/>
  <c r="U11" i="6"/>
  <c r="U15" i="6"/>
  <c r="S15" i="6"/>
  <c r="E190" i="3"/>
  <c r="M179" i="3"/>
  <c r="L179" i="3"/>
  <c r="L163" i="3"/>
  <c r="M163" i="3"/>
  <c r="M9" i="6"/>
  <c r="K9" i="6"/>
  <c r="L9" i="6"/>
  <c r="J9" i="6"/>
  <c r="I9" i="6"/>
  <c r="U12" i="6"/>
  <c r="S12" i="6"/>
  <c r="F68" i="2"/>
  <c r="K10" i="2"/>
  <c r="J10" i="2"/>
  <c r="I49" i="5"/>
  <c r="K49" i="5"/>
  <c r="K13" i="5"/>
  <c r="I13" i="5"/>
  <c r="M22" i="6"/>
  <c r="L22" i="6"/>
  <c r="K22" i="6"/>
  <c r="I22" i="6"/>
  <c r="J22" i="6"/>
  <c r="K9" i="5"/>
  <c r="J9" i="5"/>
  <c r="L9" i="5"/>
  <c r="I9" i="5"/>
  <c r="M9" i="5"/>
  <c r="E193" i="3"/>
  <c r="M182" i="3"/>
  <c r="L182" i="3"/>
  <c r="K172" i="3"/>
  <c r="J172" i="3"/>
  <c r="N172" i="3"/>
  <c r="M172" i="3"/>
  <c r="L172" i="3"/>
  <c r="G194" i="3"/>
  <c r="M213" i="3"/>
  <c r="L213" i="3"/>
  <c r="K213" i="3"/>
  <c r="J213" i="3"/>
  <c r="N213" i="3"/>
  <c r="K61" i="2"/>
  <c r="J61" i="2"/>
  <c r="N61" i="2"/>
  <c r="M61" i="2"/>
  <c r="L61" i="2"/>
  <c r="L22" i="2"/>
  <c r="M22" i="2"/>
  <c r="K20" i="5"/>
  <c r="J20" i="5"/>
  <c r="M20" i="5"/>
  <c r="L20" i="5"/>
  <c r="I20" i="5"/>
  <c r="I22" i="5"/>
  <c r="M22" i="5"/>
  <c r="L22" i="5"/>
  <c r="K22" i="5"/>
  <c r="J22" i="5"/>
  <c r="M23" i="5"/>
  <c r="M24" i="5"/>
  <c r="M27" i="5"/>
  <c r="K27" i="5"/>
  <c r="J27" i="5"/>
  <c r="I27" i="5"/>
  <c r="L27" i="5"/>
  <c r="F192" i="3"/>
  <c r="F43" i="2"/>
  <c r="L13" i="12"/>
  <c r="K13" i="12"/>
  <c r="L33" i="12"/>
  <c r="K33" i="12"/>
  <c r="L20" i="12"/>
  <c r="K20" i="12"/>
  <c r="L52" i="12"/>
  <c r="K52" i="12"/>
  <c r="M19" i="2"/>
  <c r="L19" i="2"/>
  <c r="L43" i="6"/>
  <c r="K43" i="6"/>
  <c r="J43" i="6"/>
  <c r="M43" i="6"/>
  <c r="I43" i="6"/>
  <c r="M44" i="6"/>
  <c r="L12" i="6"/>
  <c r="J12" i="6"/>
  <c r="M12" i="6"/>
  <c r="I12" i="6"/>
  <c r="K12" i="6"/>
  <c r="M137" i="3"/>
  <c r="L137" i="3"/>
  <c r="M49" i="2"/>
  <c r="L49" i="2"/>
  <c r="N49" i="2"/>
  <c r="K49" i="2"/>
  <c r="J49" i="2"/>
  <c r="L21" i="5"/>
  <c r="J21" i="5"/>
  <c r="L25" i="5"/>
  <c r="J25" i="5"/>
  <c r="T7" i="5"/>
  <c r="V7" i="5"/>
  <c r="T23" i="5"/>
  <c r="V23" i="5"/>
  <c r="K73" i="2"/>
  <c r="J73" i="2"/>
  <c r="O121" i="19"/>
  <c r="R122" i="19"/>
  <c r="P122" i="19"/>
  <c r="J100" i="19"/>
  <c r="J141" i="19"/>
  <c r="X74" i="19"/>
  <c r="J42" i="19"/>
  <c r="K141" i="13"/>
  <c r="I141" i="13"/>
  <c r="M11" i="13"/>
  <c r="L11" i="13"/>
  <c r="K11" i="13"/>
  <c r="J11" i="13"/>
  <c r="I11" i="13"/>
  <c r="J47" i="13"/>
  <c r="I47" i="13"/>
  <c r="L47" i="13"/>
  <c r="M47" i="13"/>
  <c r="K47" i="13"/>
  <c r="M37" i="13"/>
  <c r="J37" i="13"/>
  <c r="I37" i="13"/>
  <c r="L37" i="13"/>
  <c r="K37" i="13"/>
  <c r="W8" i="13"/>
  <c r="Y8" i="13"/>
  <c r="V30" i="12"/>
  <c r="U30" i="12"/>
  <c r="X30" i="12"/>
  <c r="X31" i="12"/>
  <c r="V28" i="6"/>
  <c r="T28" i="6"/>
  <c r="V35" i="12"/>
  <c r="U35" i="12"/>
  <c r="M58" i="2"/>
  <c r="L58" i="2"/>
  <c r="N58" i="2"/>
  <c r="K58" i="2"/>
  <c r="J58" i="2"/>
  <c r="K40" i="5"/>
  <c r="I40" i="5"/>
  <c r="K212" i="3"/>
  <c r="J212" i="3"/>
  <c r="M212" i="3"/>
  <c r="L212" i="3"/>
  <c r="N212" i="3"/>
  <c r="L21" i="2"/>
  <c r="M21" i="2"/>
  <c r="K11" i="12"/>
  <c r="L11" i="12"/>
  <c r="I18" i="6"/>
  <c r="M18" i="6"/>
  <c r="J18" i="6"/>
  <c r="L18" i="6"/>
  <c r="K18" i="6"/>
  <c r="N142" i="41"/>
  <c r="O142" i="41"/>
  <c r="G126" i="37"/>
  <c r="H126" i="37"/>
  <c r="H39" i="35"/>
  <c r="O63" i="33"/>
  <c r="N63" i="33"/>
  <c r="O12" i="35"/>
  <c r="N99" i="31"/>
  <c r="O99" i="31"/>
  <c r="L104" i="31"/>
  <c r="J53" i="31"/>
  <c r="H76" i="31"/>
  <c r="F104" i="31"/>
  <c r="H104" i="31"/>
  <c r="F77" i="31"/>
  <c r="O77" i="31"/>
  <c r="J231" i="30"/>
  <c r="L231" i="30"/>
  <c r="N151" i="30"/>
  <c r="O151" i="30"/>
  <c r="J260" i="30"/>
  <c r="F240" i="30"/>
  <c r="J209" i="30"/>
  <c r="L209" i="30"/>
  <c r="E146" i="41"/>
  <c r="H136" i="41"/>
  <c r="K136" i="41" s="1"/>
  <c r="G136" i="41"/>
  <c r="I138" i="43"/>
  <c r="H138" i="43"/>
  <c r="K138" i="43" s="1"/>
  <c r="G138" i="43"/>
  <c r="N139" i="43"/>
  <c r="O139" i="43"/>
  <c r="H145" i="41"/>
  <c r="K145" i="41" s="1"/>
  <c r="G145" i="41"/>
  <c r="G140" i="43"/>
  <c r="I140" i="43"/>
  <c r="H140" i="43"/>
  <c r="K140" i="43" s="1"/>
  <c r="L140" i="43"/>
  <c r="M140" i="43"/>
  <c r="H140" i="42"/>
  <c r="K140" i="42" s="1"/>
  <c r="E146" i="42"/>
  <c r="G140" i="42"/>
  <c r="C146" i="43"/>
  <c r="N142" i="42"/>
  <c r="O142" i="42"/>
  <c r="M142" i="42"/>
  <c r="L142" i="42"/>
  <c r="H138" i="41"/>
  <c r="K138" i="41" s="1"/>
  <c r="G138" i="41"/>
  <c r="F12" i="41"/>
  <c r="L13" i="41"/>
  <c r="N13" i="41"/>
  <c r="M13" i="41"/>
  <c r="F9" i="41"/>
  <c r="N15" i="41"/>
  <c r="M15" i="41"/>
  <c r="L15" i="41"/>
  <c r="Q15" i="41"/>
  <c r="P15" i="41"/>
  <c r="N134" i="40"/>
  <c r="M134" i="40"/>
  <c r="L134" i="40"/>
  <c r="K134" i="40"/>
  <c r="O134" i="40"/>
  <c r="K137" i="40"/>
  <c r="K135" i="40"/>
  <c r="K136" i="40"/>
  <c r="K138" i="40"/>
  <c r="S6" i="40"/>
  <c r="Q6" i="40"/>
  <c r="P6" i="40"/>
  <c r="R6" i="40"/>
  <c r="T6" i="40"/>
  <c r="T12" i="40"/>
  <c r="T11" i="40"/>
  <c r="H125" i="37"/>
  <c r="G125" i="37"/>
  <c r="I125" i="37"/>
  <c r="J7" i="38"/>
  <c r="I7" i="38"/>
  <c r="H7" i="38"/>
  <c r="M7" i="38"/>
  <c r="L7" i="38"/>
  <c r="H11" i="41"/>
  <c r="J11" i="41"/>
  <c r="I11" i="41"/>
  <c r="L11" i="41"/>
  <c r="M11" i="41"/>
  <c r="J6" i="39"/>
  <c r="H6" i="39"/>
  <c r="I6" i="39"/>
  <c r="M6" i="39"/>
  <c r="J8" i="39"/>
  <c r="L6" i="39"/>
  <c r="J11" i="39"/>
  <c r="J9" i="39"/>
  <c r="J10" i="39"/>
  <c r="J12" i="39"/>
  <c r="J7" i="39"/>
  <c r="J10" i="40"/>
  <c r="I10" i="40"/>
  <c r="H10" i="40"/>
  <c r="M10" i="40"/>
  <c r="L10" i="40"/>
  <c r="H30" i="35"/>
  <c r="AE17" i="35"/>
  <c r="AF17" i="35"/>
  <c r="I39" i="35"/>
  <c r="Y11" i="35"/>
  <c r="AR10" i="35"/>
  <c r="AN10" i="35"/>
  <c r="AP10" i="35"/>
  <c r="AO10" i="35"/>
  <c r="AQ10" i="35"/>
  <c r="X37" i="35"/>
  <c r="Y37" i="35"/>
  <c r="Y8" i="35"/>
  <c r="H11" i="35"/>
  <c r="O64" i="33"/>
  <c r="N64" i="33"/>
  <c r="O13" i="35"/>
  <c r="I18" i="35"/>
  <c r="O56" i="33"/>
  <c r="O17" i="33"/>
  <c r="N17" i="33"/>
  <c r="O9" i="33"/>
  <c r="N9" i="33"/>
  <c r="O83" i="33"/>
  <c r="O14" i="33"/>
  <c r="O58" i="31"/>
  <c r="N58" i="31"/>
  <c r="H35" i="31"/>
  <c r="J35" i="31"/>
  <c r="O61" i="31"/>
  <c r="N61" i="31"/>
  <c r="N54" i="31"/>
  <c r="O54" i="31"/>
  <c r="O40" i="31"/>
  <c r="N40" i="31"/>
  <c r="H106" i="31"/>
  <c r="L60" i="31"/>
  <c r="N60" i="31"/>
  <c r="L77" i="31"/>
  <c r="N77" i="31"/>
  <c r="L37" i="31"/>
  <c r="L80" i="31"/>
  <c r="L105" i="31"/>
  <c r="J60" i="31"/>
  <c r="J57" i="31"/>
  <c r="J82" i="31"/>
  <c r="H55" i="31"/>
  <c r="H59" i="31"/>
  <c r="H79" i="31"/>
  <c r="H101" i="31"/>
  <c r="J101" i="31"/>
  <c r="O41" i="31"/>
  <c r="N41" i="31"/>
  <c r="F75" i="31"/>
  <c r="H75" i="31"/>
  <c r="F42" i="31"/>
  <c r="F108" i="31"/>
  <c r="F78" i="31"/>
  <c r="AO37" i="35"/>
  <c r="AN37" i="35"/>
  <c r="AO39" i="35"/>
  <c r="AN39" i="35"/>
  <c r="O35" i="33"/>
  <c r="N35" i="33"/>
  <c r="O40" i="33"/>
  <c r="N40" i="33"/>
  <c r="O82" i="31"/>
  <c r="N82" i="31"/>
  <c r="O32" i="31"/>
  <c r="O39" i="31"/>
  <c r="F39" i="31"/>
  <c r="F36" i="31"/>
  <c r="O36" i="31"/>
  <c r="J239" i="30"/>
  <c r="L239" i="30"/>
  <c r="O192" i="30"/>
  <c r="N192" i="30"/>
  <c r="O170" i="30"/>
  <c r="N170" i="30"/>
  <c r="J273" i="30"/>
  <c r="L273" i="30"/>
  <c r="J191" i="30"/>
  <c r="L191" i="30"/>
  <c r="N173" i="30"/>
  <c r="O173" i="30"/>
  <c r="F165" i="30"/>
  <c r="H165" i="30"/>
  <c r="L145" i="30"/>
  <c r="N145" i="30"/>
  <c r="H127" i="30"/>
  <c r="J127" i="30"/>
  <c r="J263" i="30"/>
  <c r="L254" i="30"/>
  <c r="O256" i="30"/>
  <c r="N256" i="30"/>
  <c r="N253" i="30"/>
  <c r="O253" i="30"/>
  <c r="O258" i="30"/>
  <c r="N258" i="30"/>
  <c r="J253" i="30"/>
  <c r="L240" i="30"/>
  <c r="J236" i="30"/>
  <c r="H229" i="30"/>
  <c r="J229" i="30"/>
  <c r="F239" i="30"/>
  <c r="H234" i="30"/>
  <c r="H196" i="30"/>
  <c r="O185" i="30"/>
  <c r="N185" i="30"/>
  <c r="L194" i="30"/>
  <c r="H169" i="30"/>
  <c r="L151" i="30"/>
  <c r="H125" i="30"/>
  <c r="F281" i="30"/>
  <c r="O281" i="30"/>
  <c r="H253" i="30"/>
  <c r="J215" i="30"/>
  <c r="L215" i="30"/>
  <c r="L211" i="30"/>
  <c r="N211" i="30"/>
  <c r="F208" i="30"/>
  <c r="O208" i="30"/>
  <c r="L216" i="30"/>
  <c r="N188" i="30"/>
  <c r="O188" i="30"/>
  <c r="J170" i="30"/>
  <c r="L170" i="30"/>
  <c r="F152" i="30"/>
  <c r="H152" i="30"/>
  <c r="H142" i="30"/>
  <c r="J142" i="30"/>
  <c r="F124" i="30"/>
  <c r="O124" i="30"/>
  <c r="H277" i="30"/>
  <c r="J277" i="30"/>
  <c r="H274" i="30"/>
  <c r="F284" i="30"/>
  <c r="L280" i="30"/>
  <c r="L277" i="30"/>
  <c r="L282" i="30"/>
  <c r="J241" i="30"/>
  <c r="L193" i="30"/>
  <c r="L166" i="30"/>
  <c r="F150" i="30"/>
  <c r="L122" i="30"/>
  <c r="L79" i="30"/>
  <c r="N79" i="30"/>
  <c r="N80" i="30"/>
  <c r="O80" i="30"/>
  <c r="J79" i="30"/>
  <c r="J81" i="30"/>
  <c r="L81" i="30"/>
  <c r="H57" i="30"/>
  <c r="H59" i="30"/>
  <c r="F78" i="30"/>
  <c r="F80" i="30"/>
  <c r="H80" i="30"/>
  <c r="J75" i="30"/>
  <c r="J14" i="28"/>
  <c r="I14" i="28"/>
  <c r="L14" i="28"/>
  <c r="K14" i="28"/>
  <c r="M14" i="28"/>
  <c r="E76" i="28"/>
  <c r="L36" i="28"/>
  <c r="K36" i="28"/>
  <c r="J36" i="28"/>
  <c r="I36" i="28"/>
  <c r="M36" i="28"/>
  <c r="M18" i="28"/>
  <c r="L18" i="28"/>
  <c r="K18" i="28"/>
  <c r="J18" i="28"/>
  <c r="I18" i="28"/>
  <c r="M24" i="28"/>
  <c r="L24" i="28"/>
  <c r="I24" i="28"/>
  <c r="K24" i="28"/>
  <c r="J24" i="28"/>
  <c r="K37" i="28"/>
  <c r="I37" i="28"/>
  <c r="J37" i="28"/>
  <c r="M37" i="28"/>
  <c r="L37" i="28"/>
  <c r="I69" i="28"/>
  <c r="M69" i="28"/>
  <c r="K69" i="28"/>
  <c r="L69" i="28"/>
  <c r="J69" i="28"/>
  <c r="I86" i="28"/>
  <c r="M86" i="28"/>
  <c r="K86" i="28"/>
  <c r="J86" i="28"/>
  <c r="L86" i="28"/>
  <c r="L61" i="28"/>
  <c r="K61" i="28"/>
  <c r="J61" i="28"/>
  <c r="M61" i="28"/>
  <c r="I61" i="28"/>
  <c r="I140" i="28"/>
  <c r="M140" i="28"/>
  <c r="L140" i="28"/>
  <c r="K140" i="28"/>
  <c r="J140" i="28"/>
  <c r="L128" i="28"/>
  <c r="K128" i="28"/>
  <c r="J128" i="28"/>
  <c r="I128" i="28"/>
  <c r="M128" i="28"/>
  <c r="K123" i="28"/>
  <c r="J123" i="28"/>
  <c r="I123" i="28"/>
  <c r="M123" i="28"/>
  <c r="L123" i="28"/>
  <c r="J117" i="28"/>
  <c r="I117" i="28"/>
  <c r="L117" i="28"/>
  <c r="M117" i="28"/>
  <c r="K117" i="28"/>
  <c r="M150" i="28"/>
  <c r="L150" i="28"/>
  <c r="K150" i="28"/>
  <c r="I150" i="28"/>
  <c r="J150" i="28"/>
  <c r="H132" i="28"/>
  <c r="M124" i="28"/>
  <c r="L124" i="28"/>
  <c r="J124" i="28"/>
  <c r="K124" i="28"/>
  <c r="I124" i="28"/>
  <c r="J145" i="28"/>
  <c r="M145" i="28"/>
  <c r="L145" i="28"/>
  <c r="K145" i="28"/>
  <c r="I145" i="28"/>
  <c r="Y19" i="22"/>
  <c r="X19" i="22"/>
  <c r="AA19" i="22"/>
  <c r="Z19" i="22"/>
  <c r="AB19" i="22"/>
  <c r="Z12" i="22"/>
  <c r="Y12" i="22"/>
  <c r="X12" i="22"/>
  <c r="AB12" i="22"/>
  <c r="AA12" i="22"/>
  <c r="V21" i="22"/>
  <c r="Z14" i="22"/>
  <c r="X14" i="22"/>
  <c r="R29" i="19"/>
  <c r="P29" i="19"/>
  <c r="R16" i="19"/>
  <c r="P16" i="19"/>
  <c r="J99" i="19"/>
  <c r="X73" i="19"/>
  <c r="R68" i="19"/>
  <c r="P68" i="19"/>
  <c r="X54" i="19"/>
  <c r="R46" i="19"/>
  <c r="P46" i="19"/>
  <c r="G49" i="19"/>
  <c r="X29" i="19"/>
  <c r="W35" i="19"/>
  <c r="X16" i="19"/>
  <c r="X87" i="19"/>
  <c r="W107" i="19"/>
  <c r="X108" i="19"/>
  <c r="X116" i="19"/>
  <c r="X127" i="19"/>
  <c r="X138" i="19"/>
  <c r="X146" i="19"/>
  <c r="X157" i="19"/>
  <c r="R96" i="19"/>
  <c r="P96" i="19"/>
  <c r="R109" i="19"/>
  <c r="P109" i="19"/>
  <c r="R117" i="19"/>
  <c r="P117" i="19"/>
  <c r="R128" i="19"/>
  <c r="P128" i="19"/>
  <c r="O147" i="19"/>
  <c r="R139" i="19"/>
  <c r="P139" i="19"/>
  <c r="O149" i="19"/>
  <c r="R150" i="19"/>
  <c r="P150" i="19"/>
  <c r="R158" i="19"/>
  <c r="P158" i="19"/>
  <c r="J94" i="19"/>
  <c r="G93" i="19"/>
  <c r="J109" i="19"/>
  <c r="J117" i="19"/>
  <c r="J128" i="19"/>
  <c r="G147" i="19"/>
  <c r="J139" i="19"/>
  <c r="G149" i="19"/>
  <c r="J150" i="19"/>
  <c r="J158" i="19"/>
  <c r="R84" i="19"/>
  <c r="P84" i="19"/>
  <c r="J76" i="19"/>
  <c r="X70" i="19"/>
  <c r="R62" i="19"/>
  <c r="P62" i="19"/>
  <c r="J57" i="19"/>
  <c r="X48" i="19"/>
  <c r="R43" i="19"/>
  <c r="P43" i="19"/>
  <c r="X11" i="19"/>
  <c r="Z28" i="19"/>
  <c r="X90" i="19"/>
  <c r="V79" i="19"/>
  <c r="V93" i="19"/>
  <c r="Z43" i="19"/>
  <c r="Z62" i="19"/>
  <c r="Z73" i="19"/>
  <c r="Z84" i="19"/>
  <c r="U133" i="19"/>
  <c r="Z125" i="19"/>
  <c r="U135" i="19"/>
  <c r="Z136" i="19"/>
  <c r="Z144" i="19"/>
  <c r="Z155" i="19"/>
  <c r="P14" i="19"/>
  <c r="N23" i="19"/>
  <c r="P17" i="19"/>
  <c r="N105" i="19"/>
  <c r="N107" i="19"/>
  <c r="M93" i="19"/>
  <c r="M105" i="19"/>
  <c r="M21" i="19"/>
  <c r="M77" i="19"/>
  <c r="M79" i="19"/>
  <c r="M107" i="19"/>
  <c r="K132" i="17"/>
  <c r="I132" i="17"/>
  <c r="C93" i="17"/>
  <c r="I81" i="17"/>
  <c r="K81" i="17"/>
  <c r="M52" i="17"/>
  <c r="H51" i="17"/>
  <c r="J52" i="17"/>
  <c r="I52" i="17"/>
  <c r="K52" i="17"/>
  <c r="L52" i="17"/>
  <c r="I117" i="17"/>
  <c r="K117" i="17"/>
  <c r="J88" i="17"/>
  <c r="I88" i="17"/>
  <c r="L88" i="17"/>
  <c r="K88" i="17"/>
  <c r="M88" i="17"/>
  <c r="I74" i="17"/>
  <c r="K74" i="17"/>
  <c r="U21" i="16"/>
  <c r="W13" i="16"/>
  <c r="Y13" i="16"/>
  <c r="U9" i="16"/>
  <c r="J98" i="17"/>
  <c r="L98" i="17"/>
  <c r="C161" i="17"/>
  <c r="Y10" i="16"/>
  <c r="W10" i="16"/>
  <c r="AA10" i="16"/>
  <c r="V9" i="16"/>
  <c r="Z10" i="16"/>
  <c r="X10" i="16"/>
  <c r="M153" i="17"/>
  <c r="L153" i="17"/>
  <c r="K153" i="17"/>
  <c r="H161" i="17"/>
  <c r="J153" i="17"/>
  <c r="I153" i="17"/>
  <c r="H149" i="17"/>
  <c r="M110" i="17"/>
  <c r="L110" i="17"/>
  <c r="K110" i="17"/>
  <c r="J110" i="17"/>
  <c r="I110" i="17"/>
  <c r="D105" i="17"/>
  <c r="D93" i="17"/>
  <c r="C91" i="17"/>
  <c r="C79" i="17"/>
  <c r="K70" i="17"/>
  <c r="I70" i="17"/>
  <c r="C63" i="17"/>
  <c r="S21" i="15"/>
  <c r="T12" i="14"/>
  <c r="K135" i="13"/>
  <c r="I135" i="13"/>
  <c r="I23" i="13"/>
  <c r="K23" i="13"/>
  <c r="W11" i="15"/>
  <c r="Y11" i="15"/>
  <c r="X11" i="15"/>
  <c r="AA11" i="15"/>
  <c r="Z11" i="15"/>
  <c r="U14" i="14"/>
  <c r="E118" i="13"/>
  <c r="G118" i="13"/>
  <c r="J74" i="13"/>
  <c r="L74" i="13"/>
  <c r="F62" i="13"/>
  <c r="Z18" i="15"/>
  <c r="X18" i="15"/>
  <c r="V13" i="14"/>
  <c r="U13" i="14"/>
  <c r="T13" i="14"/>
  <c r="L153" i="13"/>
  <c r="K153" i="13"/>
  <c r="J153" i="13"/>
  <c r="I153" i="13"/>
  <c r="M153" i="13"/>
  <c r="H160" i="13"/>
  <c r="Y11" i="13"/>
  <c r="X11" i="13"/>
  <c r="W11" i="13"/>
  <c r="AA11" i="13"/>
  <c r="Z11" i="13"/>
  <c r="M60" i="13"/>
  <c r="L60" i="13"/>
  <c r="K60" i="13"/>
  <c r="J60" i="13"/>
  <c r="I60" i="13"/>
  <c r="M129" i="13"/>
  <c r="L129" i="13"/>
  <c r="K129" i="13"/>
  <c r="J129" i="13"/>
  <c r="I129" i="13"/>
  <c r="K61" i="13"/>
  <c r="J61" i="13"/>
  <c r="I61" i="13"/>
  <c r="M61" i="13"/>
  <c r="L61" i="13"/>
  <c r="K139" i="13"/>
  <c r="J139" i="13"/>
  <c r="I139" i="13"/>
  <c r="M139" i="13"/>
  <c r="L139" i="13"/>
  <c r="J30" i="13"/>
  <c r="I30" i="13"/>
  <c r="L30" i="13"/>
  <c r="K30" i="13"/>
  <c r="M30" i="13"/>
  <c r="J108" i="13"/>
  <c r="I108" i="13"/>
  <c r="L108" i="13"/>
  <c r="K108" i="13"/>
  <c r="M108" i="13"/>
  <c r="I33" i="13"/>
  <c r="K33" i="13"/>
  <c r="M33" i="13"/>
  <c r="L33" i="13"/>
  <c r="J33" i="13"/>
  <c r="I111" i="13"/>
  <c r="K111" i="13"/>
  <c r="L111" i="13"/>
  <c r="J111" i="13"/>
  <c r="M111" i="13"/>
  <c r="H118" i="13"/>
  <c r="M16" i="13"/>
  <c r="J16" i="13"/>
  <c r="K16" i="13"/>
  <c r="I16" i="13"/>
  <c r="L16" i="13"/>
  <c r="M97" i="13"/>
  <c r="J97" i="13"/>
  <c r="K97" i="13"/>
  <c r="I97" i="13"/>
  <c r="L97" i="13"/>
  <c r="W55" i="12"/>
  <c r="I22" i="12"/>
  <c r="J22" i="12"/>
  <c r="V10" i="12"/>
  <c r="X10" i="12"/>
  <c r="U10" i="12"/>
  <c r="M46" i="13"/>
  <c r="L46" i="13"/>
  <c r="K46" i="13"/>
  <c r="J46" i="13"/>
  <c r="I46" i="13"/>
  <c r="W9" i="13"/>
  <c r="Y9" i="13"/>
  <c r="I43" i="12"/>
  <c r="N43" i="12"/>
  <c r="K43" i="12"/>
  <c r="J43" i="12"/>
  <c r="M43" i="12"/>
  <c r="L43" i="12"/>
  <c r="W36" i="12"/>
  <c r="U29" i="12"/>
  <c r="V29" i="12"/>
  <c r="X29" i="12"/>
  <c r="L10" i="13"/>
  <c r="K10" i="13"/>
  <c r="J10" i="13"/>
  <c r="I10" i="13"/>
  <c r="M10" i="13"/>
  <c r="A15" i="12"/>
  <c r="W6" i="12"/>
  <c r="W26" i="12"/>
  <c r="W54" i="12"/>
  <c r="W31" i="12"/>
  <c r="W37" i="12"/>
  <c r="W18" i="12"/>
  <c r="W27" i="12"/>
  <c r="W33" i="12"/>
  <c r="W22" i="12"/>
  <c r="W29" i="12"/>
  <c r="W13" i="12"/>
  <c r="W34" i="12"/>
  <c r="W7" i="12"/>
  <c r="W15" i="12"/>
  <c r="W51" i="12"/>
  <c r="W42" i="12"/>
  <c r="W38" i="12"/>
  <c r="W47" i="12"/>
  <c r="W21" i="12"/>
  <c r="W53" i="12"/>
  <c r="W12" i="12"/>
  <c r="W50" i="12"/>
  <c r="W30" i="12"/>
  <c r="W19" i="12"/>
  <c r="W43" i="12"/>
  <c r="W17" i="12"/>
  <c r="W49" i="12"/>
  <c r="W39" i="12"/>
  <c r="W11" i="12"/>
  <c r="W45" i="12"/>
  <c r="W56" i="12"/>
  <c r="W52" i="12"/>
  <c r="W46" i="12"/>
  <c r="W23" i="12"/>
  <c r="W35" i="12"/>
  <c r="W8" i="12"/>
  <c r="W14" i="12"/>
  <c r="W41" i="12"/>
  <c r="W25" i="12"/>
  <c r="V50" i="12"/>
  <c r="U50" i="12"/>
  <c r="X50" i="12"/>
  <c r="V34" i="12"/>
  <c r="U34" i="12"/>
  <c r="X34" i="12"/>
  <c r="V18" i="12"/>
  <c r="U18" i="12"/>
  <c r="X18" i="12"/>
  <c r="Z13" i="17"/>
  <c r="Y13" i="17"/>
  <c r="X13" i="17"/>
  <c r="W13" i="17"/>
  <c r="AA13" i="17"/>
  <c r="V21" i="17"/>
  <c r="AA14" i="17"/>
  <c r="Z14" i="17"/>
  <c r="Y14" i="17"/>
  <c r="X14" i="17"/>
  <c r="W14" i="17"/>
  <c r="X12" i="17"/>
  <c r="W12" i="17"/>
  <c r="Z12" i="17"/>
  <c r="Y12" i="17"/>
  <c r="AA12" i="17"/>
  <c r="AA11" i="17"/>
  <c r="X11" i="17"/>
  <c r="W11" i="17"/>
  <c r="Z11" i="17"/>
  <c r="Y11" i="17"/>
  <c r="V44" i="6"/>
  <c r="T44" i="6"/>
  <c r="S32" i="6"/>
  <c r="W32" i="6"/>
  <c r="T32" i="6"/>
  <c r="V32" i="6"/>
  <c r="U32" i="6"/>
  <c r="W41" i="5"/>
  <c r="S41" i="5"/>
  <c r="V41" i="5"/>
  <c r="U41" i="5"/>
  <c r="T41" i="5"/>
  <c r="U11" i="5"/>
  <c r="S11" i="5"/>
  <c r="V27" i="12"/>
  <c r="U27" i="12"/>
  <c r="V20" i="12"/>
  <c r="U20" i="12"/>
  <c r="U52" i="12"/>
  <c r="V52" i="12"/>
  <c r="L49" i="6"/>
  <c r="J49" i="6"/>
  <c r="V23" i="6"/>
  <c r="T23" i="6"/>
  <c r="S36" i="5"/>
  <c r="U36" i="5"/>
  <c r="W36" i="5"/>
  <c r="T36" i="5"/>
  <c r="V36" i="5"/>
  <c r="W38" i="5"/>
  <c r="W37" i="5"/>
  <c r="V17" i="6"/>
  <c r="U17" i="6"/>
  <c r="T17" i="6"/>
  <c r="W17" i="6"/>
  <c r="S17" i="6"/>
  <c r="W20" i="6"/>
  <c r="W18" i="6"/>
  <c r="W21" i="6"/>
  <c r="C34" i="13"/>
  <c r="U22" i="6"/>
  <c r="S22" i="6"/>
  <c r="U18" i="6"/>
  <c r="S18" i="6"/>
  <c r="K47" i="5"/>
  <c r="I47" i="5"/>
  <c r="M218" i="3"/>
  <c r="L218" i="3"/>
  <c r="G189" i="3"/>
  <c r="G195" i="3"/>
  <c r="L66" i="2"/>
  <c r="M66" i="2"/>
  <c r="K66" i="2"/>
  <c r="J66" i="2"/>
  <c r="E187" i="3"/>
  <c r="K208" i="3"/>
  <c r="J208" i="3"/>
  <c r="K169" i="3"/>
  <c r="J169" i="3"/>
  <c r="H186" i="3"/>
  <c r="K186" i="3" s="1"/>
  <c r="K153" i="3"/>
  <c r="J153" i="3"/>
  <c r="K24" i="5"/>
  <c r="I24" i="5"/>
  <c r="M153" i="3"/>
  <c r="L153" i="3"/>
  <c r="M34" i="5"/>
  <c r="L34" i="5"/>
  <c r="J34" i="5"/>
  <c r="K34" i="5"/>
  <c r="I34" i="5"/>
  <c r="M7" i="5"/>
  <c r="L7" i="5"/>
  <c r="J7" i="5"/>
  <c r="I7" i="5"/>
  <c r="K7" i="5"/>
  <c r="G192" i="3"/>
  <c r="M170" i="3"/>
  <c r="L170" i="3"/>
  <c r="K160" i="3"/>
  <c r="J160" i="3"/>
  <c r="M160" i="3"/>
  <c r="N160" i="3"/>
  <c r="L160" i="3"/>
  <c r="I193" i="3"/>
  <c r="N217" i="3"/>
  <c r="M217" i="3"/>
  <c r="K217" i="3"/>
  <c r="L217" i="3"/>
  <c r="J217" i="3"/>
  <c r="M59" i="2"/>
  <c r="E68" i="2"/>
  <c r="L59" i="2"/>
  <c r="K9" i="2"/>
  <c r="J9" i="2"/>
  <c r="N9" i="2"/>
  <c r="M9" i="2"/>
  <c r="L9" i="2"/>
  <c r="I18" i="2"/>
  <c r="F191" i="3"/>
  <c r="M41" i="6"/>
  <c r="L41" i="6"/>
  <c r="J41" i="6"/>
  <c r="K41" i="6"/>
  <c r="I41" i="6"/>
  <c r="M18" i="5"/>
  <c r="L18" i="5"/>
  <c r="K18" i="5"/>
  <c r="J18" i="5"/>
  <c r="I18" i="5"/>
  <c r="I30" i="5"/>
  <c r="J30" i="5"/>
  <c r="M30" i="5"/>
  <c r="L30" i="5"/>
  <c r="K30" i="5"/>
  <c r="M35" i="5"/>
  <c r="L35" i="5"/>
  <c r="J35" i="5"/>
  <c r="K35" i="5"/>
  <c r="I35" i="5"/>
  <c r="H191" i="3"/>
  <c r="F67" i="2"/>
  <c r="H42" i="2"/>
  <c r="H18" i="2"/>
  <c r="E188" i="3"/>
  <c r="L188" i="3" s="1"/>
  <c r="M177" i="3"/>
  <c r="L177" i="3"/>
  <c r="L30" i="12"/>
  <c r="K30" i="12"/>
  <c r="C54" i="12"/>
  <c r="L7" i="12"/>
  <c r="K7" i="12"/>
  <c r="K37" i="12"/>
  <c r="L37" i="12"/>
  <c r="L24" i="12"/>
  <c r="K24" i="12"/>
  <c r="K40" i="6"/>
  <c r="J40" i="6"/>
  <c r="I40" i="6"/>
  <c r="M40" i="6"/>
  <c r="L40" i="6"/>
  <c r="L51" i="6"/>
  <c r="K51" i="6"/>
  <c r="J51" i="6"/>
  <c r="M51" i="6"/>
  <c r="I51" i="6"/>
  <c r="I7" i="6"/>
  <c r="M7" i="6"/>
  <c r="K7" i="6"/>
  <c r="J7" i="6"/>
  <c r="L7" i="6"/>
  <c r="M11" i="6"/>
  <c r="L23" i="6"/>
  <c r="I23" i="6"/>
  <c r="M23" i="6"/>
  <c r="K23" i="6"/>
  <c r="J23" i="6"/>
  <c r="L165" i="3"/>
  <c r="M165" i="3"/>
  <c r="M141" i="3"/>
  <c r="L141" i="3"/>
  <c r="G68" i="2"/>
  <c r="K33" i="2"/>
  <c r="J33" i="2"/>
  <c r="N33" i="2"/>
  <c r="M33" i="2"/>
  <c r="L33" i="2"/>
  <c r="I42" i="2"/>
  <c r="V11" i="5"/>
  <c r="T11" i="5"/>
  <c r="J63" i="2"/>
  <c r="K63" i="2"/>
  <c r="R130" i="19"/>
  <c r="P130" i="19"/>
  <c r="R160" i="19"/>
  <c r="P160" i="19"/>
  <c r="J130" i="19"/>
  <c r="J83" i="19"/>
  <c r="G91" i="19"/>
  <c r="R47" i="19"/>
  <c r="P47" i="19"/>
  <c r="Z16" i="19"/>
  <c r="X18" i="19"/>
  <c r="P30" i="19"/>
  <c r="L150" i="13"/>
  <c r="J150" i="13"/>
  <c r="D132" i="13"/>
  <c r="T20" i="13"/>
  <c r="K29" i="13"/>
  <c r="I29" i="13"/>
  <c r="M78" i="13"/>
  <c r="L78" i="13"/>
  <c r="K78" i="13"/>
  <c r="J78" i="13"/>
  <c r="I78" i="13"/>
  <c r="I51" i="13"/>
  <c r="K51" i="13"/>
  <c r="J51" i="13"/>
  <c r="M51" i="13"/>
  <c r="L51" i="13"/>
  <c r="U21" i="12"/>
  <c r="V21" i="12"/>
  <c r="X21" i="12"/>
  <c r="X24" i="12"/>
  <c r="X23" i="12"/>
  <c r="T8" i="6"/>
  <c r="S8" i="6"/>
  <c r="V8" i="6"/>
  <c r="U8" i="6"/>
  <c r="W8" i="6"/>
  <c r="M216" i="3"/>
  <c r="L216" i="3"/>
  <c r="K32" i="6"/>
  <c r="J32" i="6"/>
  <c r="I32" i="6"/>
  <c r="L32" i="6"/>
  <c r="M32" i="6"/>
  <c r="K165" i="3"/>
  <c r="J165" i="3"/>
  <c r="M38" i="6"/>
  <c r="L38" i="6"/>
  <c r="K38" i="6"/>
  <c r="I38" i="6"/>
  <c r="J38" i="6"/>
  <c r="K168" i="3"/>
  <c r="J168" i="3"/>
  <c r="M168" i="3"/>
  <c r="N168" i="3"/>
  <c r="L168" i="3"/>
  <c r="L45" i="12"/>
  <c r="K45" i="12"/>
  <c r="K41" i="2"/>
  <c r="J41" i="2"/>
  <c r="M41" i="2"/>
  <c r="L41" i="2"/>
  <c r="J49" i="5"/>
  <c r="L49" i="5"/>
  <c r="V24" i="5"/>
  <c r="T24" i="5"/>
  <c r="I139" i="43"/>
  <c r="H139" i="43"/>
  <c r="K139" i="43" s="1"/>
  <c r="G139" i="43"/>
  <c r="M139" i="43"/>
  <c r="L139" i="43"/>
  <c r="M138" i="42"/>
  <c r="O138" i="42"/>
  <c r="N138" i="42"/>
  <c r="L138" i="42"/>
  <c r="F11" i="41"/>
  <c r="AR12" i="35"/>
  <c r="AN12" i="35"/>
  <c r="AP12" i="35"/>
  <c r="AQ12" i="35"/>
  <c r="AO12" i="35"/>
  <c r="AF9" i="35"/>
  <c r="N75" i="31"/>
  <c r="O75" i="31"/>
  <c r="L63" i="31"/>
  <c r="N63" i="31"/>
  <c r="H97" i="31"/>
  <c r="F54" i="31"/>
  <c r="J109" i="31"/>
  <c r="H258" i="30"/>
  <c r="J233" i="30"/>
  <c r="R9" i="41"/>
  <c r="S9" i="41"/>
  <c r="I143" i="42"/>
  <c r="G143" i="42"/>
  <c r="H143" i="42"/>
  <c r="K143" i="42" s="1"/>
  <c r="O145" i="42"/>
  <c r="L145" i="42"/>
  <c r="M145" i="42"/>
  <c r="N145" i="42"/>
  <c r="H141" i="41"/>
  <c r="K141" i="41" s="1"/>
  <c r="G141" i="41"/>
  <c r="F14" i="41"/>
  <c r="M136" i="43"/>
  <c r="J146" i="43"/>
  <c r="L136" i="43"/>
  <c r="O136" i="43"/>
  <c r="N136" i="43"/>
  <c r="D146" i="42"/>
  <c r="N141" i="43"/>
  <c r="O141" i="43"/>
  <c r="D16" i="41"/>
  <c r="T13" i="41"/>
  <c r="R13" i="41"/>
  <c r="Q13" i="41"/>
  <c r="S13" i="41"/>
  <c r="P13" i="41"/>
  <c r="F7" i="41"/>
  <c r="E16" i="41"/>
  <c r="F16" i="41" s="1"/>
  <c r="N8" i="41"/>
  <c r="L8" i="41"/>
  <c r="M8" i="41"/>
  <c r="K16" i="41"/>
  <c r="P7" i="41"/>
  <c r="R7" i="41"/>
  <c r="T7" i="41"/>
  <c r="S7" i="41"/>
  <c r="Q7" i="41"/>
  <c r="O16" i="41"/>
  <c r="R14" i="41"/>
  <c r="P14" i="41"/>
  <c r="T14" i="41"/>
  <c r="S14" i="41"/>
  <c r="Q14" i="41"/>
  <c r="F13" i="41"/>
  <c r="S10" i="40"/>
  <c r="AA20" i="40"/>
  <c r="R10" i="40"/>
  <c r="Q10" i="40"/>
  <c r="P10" i="40"/>
  <c r="T10" i="40"/>
  <c r="T9" i="39"/>
  <c r="R9" i="39"/>
  <c r="Q9" i="39"/>
  <c r="P9" i="39"/>
  <c r="S9" i="39"/>
  <c r="J9" i="41"/>
  <c r="I9" i="41"/>
  <c r="H9" i="41"/>
  <c r="L9" i="41"/>
  <c r="M9" i="41"/>
  <c r="I34" i="35"/>
  <c r="H32" i="35"/>
  <c r="H9" i="35"/>
  <c r="I9" i="35"/>
  <c r="H38" i="35"/>
  <c r="AE10" i="35"/>
  <c r="AF10" i="35"/>
  <c r="AE18" i="35"/>
  <c r="AF18" i="35"/>
  <c r="I36" i="35"/>
  <c r="AO14" i="35"/>
  <c r="AN14" i="35"/>
  <c r="P10" i="35"/>
  <c r="O10" i="35"/>
  <c r="C129" i="37"/>
  <c r="AQ8" i="35"/>
  <c r="AN8" i="35"/>
  <c r="AO8" i="35"/>
  <c r="AR8" i="35"/>
  <c r="AP8" i="35"/>
  <c r="AR14" i="35"/>
  <c r="BB12" i="35"/>
  <c r="AZ12" i="35"/>
  <c r="AY12" i="35"/>
  <c r="AX12" i="35"/>
  <c r="BA12" i="35"/>
  <c r="AR9" i="35"/>
  <c r="AN9" i="35"/>
  <c r="AP9" i="35"/>
  <c r="AO9" i="35"/>
  <c r="AQ9" i="35"/>
  <c r="N84" i="33"/>
  <c r="O84" i="33"/>
  <c r="X31" i="35"/>
  <c r="Y31" i="35"/>
  <c r="H15" i="35"/>
  <c r="O58" i="33"/>
  <c r="N58" i="33"/>
  <c r="O8" i="35"/>
  <c r="P8" i="35"/>
  <c r="O17" i="35"/>
  <c r="N85" i="33"/>
  <c r="O18" i="33"/>
  <c r="N18" i="33"/>
  <c r="BA17" i="35"/>
  <c r="AZ17" i="35"/>
  <c r="N54" i="33"/>
  <c r="N83" i="33"/>
  <c r="O85" i="33"/>
  <c r="O53" i="33"/>
  <c r="N56" i="31"/>
  <c r="O56" i="31"/>
  <c r="L34" i="31"/>
  <c r="O80" i="31"/>
  <c r="N80" i="31"/>
  <c r="N62" i="31"/>
  <c r="O62" i="31"/>
  <c r="O59" i="31"/>
  <c r="N59" i="31"/>
  <c r="J103" i="31"/>
  <c r="L58" i="31"/>
  <c r="L36" i="31"/>
  <c r="N36" i="31"/>
  <c r="L56" i="31"/>
  <c r="L87" i="31"/>
  <c r="J59" i="31"/>
  <c r="J65" i="31"/>
  <c r="J87" i="31"/>
  <c r="J54" i="31"/>
  <c r="H78" i="31"/>
  <c r="H57" i="31"/>
  <c r="H109" i="31"/>
  <c r="H63" i="31"/>
  <c r="F38" i="31"/>
  <c r="F83" i="31"/>
  <c r="F53" i="31"/>
  <c r="F109" i="31"/>
  <c r="F85" i="31"/>
  <c r="AN38" i="35"/>
  <c r="AO38" i="35"/>
  <c r="AO33" i="35"/>
  <c r="AN33" i="35"/>
  <c r="O39" i="33"/>
  <c r="N39" i="33"/>
  <c r="O42" i="33"/>
  <c r="N42" i="33"/>
  <c r="H80" i="31"/>
  <c r="O38" i="31"/>
  <c r="F31" i="31"/>
  <c r="F55" i="31"/>
  <c r="O237" i="30"/>
  <c r="N237" i="30"/>
  <c r="F192" i="30"/>
  <c r="N233" i="30"/>
  <c r="O233" i="30"/>
  <c r="L189" i="30"/>
  <c r="N189" i="30"/>
  <c r="F173" i="30"/>
  <c r="H173" i="30"/>
  <c r="H163" i="30"/>
  <c r="J163" i="30"/>
  <c r="O145" i="30"/>
  <c r="F145" i="30"/>
  <c r="J256" i="30"/>
  <c r="H260" i="30"/>
  <c r="L263" i="30"/>
  <c r="O251" i="30"/>
  <c r="N251" i="30"/>
  <c r="L232" i="30"/>
  <c r="F231" i="30"/>
  <c r="N239" i="30"/>
  <c r="O239" i="30"/>
  <c r="F236" i="30"/>
  <c r="O194" i="30"/>
  <c r="N194" i="30"/>
  <c r="F185" i="30"/>
  <c r="J196" i="30"/>
  <c r="O141" i="30"/>
  <c r="N141" i="30"/>
  <c r="H279" i="30"/>
  <c r="L251" i="30"/>
  <c r="J212" i="30"/>
  <c r="H216" i="30"/>
  <c r="J216" i="30"/>
  <c r="J213" i="30"/>
  <c r="L213" i="30"/>
  <c r="L208" i="30"/>
  <c r="N208" i="30"/>
  <c r="J218" i="30"/>
  <c r="F188" i="30"/>
  <c r="H188" i="30"/>
  <c r="L168" i="30"/>
  <c r="N168" i="30"/>
  <c r="H150" i="30"/>
  <c r="J150" i="30"/>
  <c r="N122" i="30"/>
  <c r="O122" i="30"/>
  <c r="L275" i="30"/>
  <c r="H280" i="30"/>
  <c r="F276" i="30"/>
  <c r="O284" i="30"/>
  <c r="N284" i="30"/>
  <c r="J282" i="30"/>
  <c r="J279" i="30"/>
  <c r="L279" i="30"/>
  <c r="L274" i="30"/>
  <c r="J284" i="30"/>
  <c r="L236" i="30"/>
  <c r="H192" i="30"/>
  <c r="L174" i="30"/>
  <c r="H148" i="30"/>
  <c r="L130" i="30"/>
  <c r="O79" i="30"/>
  <c r="F87" i="30"/>
  <c r="J56" i="30"/>
  <c r="J87" i="30"/>
  <c r="J83" i="30"/>
  <c r="L83" i="30"/>
  <c r="H65" i="30"/>
  <c r="H78" i="30"/>
  <c r="H82" i="30"/>
  <c r="F83" i="30"/>
  <c r="F86" i="30"/>
  <c r="F57" i="30"/>
  <c r="I78" i="28"/>
  <c r="K78" i="28"/>
  <c r="M101" i="28"/>
  <c r="L101" i="28"/>
  <c r="K101" i="28"/>
  <c r="I101" i="28"/>
  <c r="J101" i="28"/>
  <c r="D20" i="28"/>
  <c r="F104" i="28"/>
  <c r="D34" i="28"/>
  <c r="F20" i="28"/>
  <c r="E146" i="28"/>
  <c r="E160" i="28"/>
  <c r="M41" i="28"/>
  <c r="L41" i="28"/>
  <c r="K41" i="28"/>
  <c r="J41" i="28"/>
  <c r="I41" i="28"/>
  <c r="D104" i="28"/>
  <c r="M60" i="28"/>
  <c r="K60" i="28"/>
  <c r="L60" i="28"/>
  <c r="J60" i="28"/>
  <c r="I60" i="28"/>
  <c r="M15" i="28"/>
  <c r="L15" i="28"/>
  <c r="I15" i="28"/>
  <c r="K15" i="28"/>
  <c r="J15" i="28"/>
  <c r="K45" i="28"/>
  <c r="I45" i="28"/>
  <c r="M45" i="28"/>
  <c r="L45" i="28"/>
  <c r="J45" i="28"/>
  <c r="M136" i="28"/>
  <c r="J136" i="28"/>
  <c r="L136" i="28"/>
  <c r="I136" i="28"/>
  <c r="K136" i="28"/>
  <c r="M110" i="28"/>
  <c r="L110" i="28"/>
  <c r="K110" i="28"/>
  <c r="I110" i="28"/>
  <c r="J110" i="28"/>
  <c r="H118" i="28"/>
  <c r="L70" i="28"/>
  <c r="K70" i="28"/>
  <c r="J70" i="28"/>
  <c r="M70" i="28"/>
  <c r="I70" i="28"/>
  <c r="M155" i="28"/>
  <c r="L155" i="28"/>
  <c r="K155" i="28"/>
  <c r="J155" i="28"/>
  <c r="I155" i="28"/>
  <c r="H62" i="28"/>
  <c r="M54" i="28"/>
  <c r="L54" i="28"/>
  <c r="K54" i="28"/>
  <c r="J54" i="28"/>
  <c r="I54" i="28"/>
  <c r="L57" i="28"/>
  <c r="J57" i="28"/>
  <c r="I57" i="28"/>
  <c r="K57" i="28"/>
  <c r="M57" i="28"/>
  <c r="J126" i="28"/>
  <c r="I126" i="28"/>
  <c r="L126" i="28"/>
  <c r="M126" i="28"/>
  <c r="K126" i="28"/>
  <c r="M64" i="28"/>
  <c r="L64" i="28"/>
  <c r="J64" i="28"/>
  <c r="K64" i="28"/>
  <c r="I64" i="28"/>
  <c r="L130" i="28"/>
  <c r="I130" i="28"/>
  <c r="K130" i="28"/>
  <c r="M130" i="28"/>
  <c r="J130" i="28"/>
  <c r="J154" i="28"/>
  <c r="I154" i="28"/>
  <c r="M154" i="28"/>
  <c r="L154" i="28"/>
  <c r="K154" i="28"/>
  <c r="S21" i="22"/>
  <c r="AA13" i="22"/>
  <c r="Y13" i="22"/>
  <c r="U21" i="22"/>
  <c r="X96" i="19"/>
  <c r="J28" i="19"/>
  <c r="W105" i="19"/>
  <c r="X97" i="19"/>
  <c r="R81" i="19"/>
  <c r="P81" i="19"/>
  <c r="J73" i="19"/>
  <c r="X67" i="19"/>
  <c r="R59" i="19"/>
  <c r="P59" i="19"/>
  <c r="J54" i="19"/>
  <c r="X45" i="19"/>
  <c r="R40" i="19"/>
  <c r="P40" i="19"/>
  <c r="W93" i="19"/>
  <c r="X94" i="19"/>
  <c r="R28" i="19"/>
  <c r="P28" i="19"/>
  <c r="O35" i="19"/>
  <c r="R15" i="19"/>
  <c r="P15" i="19"/>
  <c r="O21" i="19"/>
  <c r="X98" i="19"/>
  <c r="X109" i="19"/>
  <c r="X117" i="19"/>
  <c r="X128" i="19"/>
  <c r="W147" i="19"/>
  <c r="X139" i="19"/>
  <c r="W149" i="19"/>
  <c r="X150" i="19"/>
  <c r="X158" i="19"/>
  <c r="R99" i="19"/>
  <c r="P99" i="19"/>
  <c r="R110" i="19"/>
  <c r="P110" i="19"/>
  <c r="R118" i="19"/>
  <c r="P118" i="19"/>
  <c r="R129" i="19"/>
  <c r="P129" i="19"/>
  <c r="R140" i="19"/>
  <c r="P140" i="19"/>
  <c r="R151" i="19"/>
  <c r="P151" i="19"/>
  <c r="R159" i="19"/>
  <c r="P159" i="19"/>
  <c r="J98" i="19"/>
  <c r="J110" i="19"/>
  <c r="J118" i="19"/>
  <c r="J129" i="19"/>
  <c r="J140" i="19"/>
  <c r="J159" i="19"/>
  <c r="W91" i="19"/>
  <c r="X83" i="19"/>
  <c r="R75" i="19"/>
  <c r="P75" i="19"/>
  <c r="J70" i="19"/>
  <c r="X61" i="19"/>
  <c r="R56" i="19"/>
  <c r="P56" i="19"/>
  <c r="J48" i="19"/>
  <c r="X42" i="19"/>
  <c r="V9" i="19"/>
  <c r="V49" i="19"/>
  <c r="X14" i="19"/>
  <c r="V133" i="19"/>
  <c r="V135" i="19"/>
  <c r="U21" i="19"/>
  <c r="U9" i="19"/>
  <c r="Z157" i="19" s="1"/>
  <c r="Z14" i="19"/>
  <c r="Z44" i="19"/>
  <c r="Z55" i="19"/>
  <c r="U63" i="19"/>
  <c r="Z63" i="19" s="1"/>
  <c r="U65" i="19"/>
  <c r="Z74" i="19"/>
  <c r="Z85" i="19"/>
  <c r="Z115" i="19"/>
  <c r="Z126" i="19"/>
  <c r="Z137" i="19"/>
  <c r="P18" i="19"/>
  <c r="N77" i="19"/>
  <c r="P26" i="19"/>
  <c r="N147" i="19"/>
  <c r="N149" i="19"/>
  <c r="M147" i="19"/>
  <c r="M149" i="19"/>
  <c r="J116" i="17"/>
  <c r="L116" i="17"/>
  <c r="M103" i="17"/>
  <c r="J103" i="17"/>
  <c r="I103" i="17"/>
  <c r="L103" i="17"/>
  <c r="K103" i="17"/>
  <c r="L90" i="17"/>
  <c r="J90" i="17"/>
  <c r="F149" i="17"/>
  <c r="I143" i="17"/>
  <c r="K143" i="17"/>
  <c r="L156" i="17"/>
  <c r="J156" i="17"/>
  <c r="K111" i="17"/>
  <c r="J111" i="17"/>
  <c r="I111" i="17"/>
  <c r="H119" i="17"/>
  <c r="M111" i="17"/>
  <c r="L111" i="17"/>
  <c r="H107" i="17"/>
  <c r="G105" i="17"/>
  <c r="G93" i="17"/>
  <c r="F91" i="17"/>
  <c r="F79" i="17"/>
  <c r="E77" i="17"/>
  <c r="E65" i="17"/>
  <c r="X20" i="16"/>
  <c r="Z20" i="16"/>
  <c r="M136" i="17"/>
  <c r="H135" i="17"/>
  <c r="L136" i="17"/>
  <c r="K136" i="17"/>
  <c r="J136" i="17"/>
  <c r="I136" i="17"/>
  <c r="G121" i="17"/>
  <c r="K122" i="17"/>
  <c r="I122" i="17"/>
  <c r="I96" i="17"/>
  <c r="K96" i="17"/>
  <c r="F63" i="17"/>
  <c r="E133" i="17"/>
  <c r="U11" i="14"/>
  <c r="V11" i="14"/>
  <c r="T11" i="14"/>
  <c r="V20" i="14"/>
  <c r="V22" i="14"/>
  <c r="V14" i="14"/>
  <c r="V12" i="14"/>
  <c r="V15" i="14"/>
  <c r="D118" i="13"/>
  <c r="G48" i="13"/>
  <c r="F132" i="13"/>
  <c r="D62" i="13"/>
  <c r="J143" i="13"/>
  <c r="L143" i="13"/>
  <c r="L92" i="13"/>
  <c r="J92" i="13"/>
  <c r="L31" i="13"/>
  <c r="J31" i="13"/>
  <c r="Y16" i="15"/>
  <c r="X16" i="15"/>
  <c r="W16" i="15"/>
  <c r="AA16" i="15"/>
  <c r="Z16" i="15"/>
  <c r="D160" i="13"/>
  <c r="G90" i="13"/>
  <c r="D48" i="13"/>
  <c r="Y9" i="15"/>
  <c r="W9" i="15"/>
  <c r="G132" i="13"/>
  <c r="D90" i="13"/>
  <c r="M126" i="13"/>
  <c r="L126" i="13"/>
  <c r="I126" i="13"/>
  <c r="K126" i="13"/>
  <c r="J126" i="13"/>
  <c r="Y15" i="13"/>
  <c r="X15" i="13"/>
  <c r="W15" i="13"/>
  <c r="AA15" i="13"/>
  <c r="Z15" i="13"/>
  <c r="M69" i="13"/>
  <c r="L69" i="13"/>
  <c r="K69" i="13"/>
  <c r="J69" i="13"/>
  <c r="I69" i="13"/>
  <c r="M138" i="13"/>
  <c r="L138" i="13"/>
  <c r="K138" i="13"/>
  <c r="H146" i="13"/>
  <c r="J138" i="13"/>
  <c r="I138" i="13"/>
  <c r="K70" i="13"/>
  <c r="J70" i="13"/>
  <c r="I70" i="13"/>
  <c r="M70" i="13"/>
  <c r="L70" i="13"/>
  <c r="K148" i="13"/>
  <c r="J148" i="13"/>
  <c r="I148" i="13"/>
  <c r="M148" i="13"/>
  <c r="L148" i="13"/>
  <c r="J39" i="13"/>
  <c r="I39" i="13"/>
  <c r="L39" i="13"/>
  <c r="M39" i="13"/>
  <c r="K39" i="13"/>
  <c r="J116" i="13"/>
  <c r="I116" i="13"/>
  <c r="L116" i="13"/>
  <c r="M116" i="13"/>
  <c r="K116" i="13"/>
  <c r="I42" i="13"/>
  <c r="K42" i="13"/>
  <c r="L42" i="13"/>
  <c r="J42" i="13"/>
  <c r="M42" i="13"/>
  <c r="I120" i="13"/>
  <c r="K120" i="13"/>
  <c r="J120" i="13"/>
  <c r="M120" i="13"/>
  <c r="L120" i="13"/>
  <c r="M28" i="13"/>
  <c r="J28" i="13"/>
  <c r="K28" i="13"/>
  <c r="I28" i="13"/>
  <c r="L28" i="13"/>
  <c r="M106" i="13"/>
  <c r="J106" i="13"/>
  <c r="I106" i="13"/>
  <c r="L106" i="13"/>
  <c r="K106" i="13"/>
  <c r="I42" i="12"/>
  <c r="J42" i="12"/>
  <c r="W9" i="12"/>
  <c r="L14" i="13"/>
  <c r="K14" i="13"/>
  <c r="J14" i="13"/>
  <c r="I14" i="13"/>
  <c r="M14" i="13"/>
  <c r="W13" i="13"/>
  <c r="Y13" i="13"/>
  <c r="W48" i="12"/>
  <c r="U41" i="12"/>
  <c r="V41" i="12"/>
  <c r="X41" i="12"/>
  <c r="I23" i="12"/>
  <c r="N23" i="12"/>
  <c r="K23" i="12"/>
  <c r="J23" i="12"/>
  <c r="L23" i="12"/>
  <c r="M23" i="12"/>
  <c r="W16" i="12"/>
  <c r="W57" i="12"/>
  <c r="V12" i="12"/>
  <c r="U12" i="12"/>
  <c r="X12" i="12"/>
  <c r="Z9" i="13"/>
  <c r="X9" i="13"/>
  <c r="Q21" i="17"/>
  <c r="R21" i="17"/>
  <c r="J49" i="12"/>
  <c r="I49" i="12"/>
  <c r="J33" i="12"/>
  <c r="I33" i="12"/>
  <c r="G54" i="12"/>
  <c r="I17" i="12"/>
  <c r="J17" i="12"/>
  <c r="X44" i="12"/>
  <c r="U44" i="12"/>
  <c r="V44" i="12"/>
  <c r="X47" i="12"/>
  <c r="X28" i="12"/>
  <c r="U28" i="12"/>
  <c r="V28" i="12"/>
  <c r="V29" i="6"/>
  <c r="W29" i="6"/>
  <c r="U29" i="6"/>
  <c r="T29" i="6"/>
  <c r="S29" i="6"/>
  <c r="W31" i="6"/>
  <c r="W30" i="6"/>
  <c r="S38" i="5"/>
  <c r="U38" i="5"/>
  <c r="V31" i="12"/>
  <c r="U31" i="12"/>
  <c r="U24" i="12"/>
  <c r="V24" i="12"/>
  <c r="V47" i="6"/>
  <c r="T47" i="6"/>
  <c r="T35" i="6"/>
  <c r="S35" i="6"/>
  <c r="W35" i="6"/>
  <c r="V35" i="6"/>
  <c r="U35" i="6"/>
  <c r="F55" i="12"/>
  <c r="T45" i="6"/>
  <c r="V45" i="6"/>
  <c r="V33" i="6"/>
  <c r="U33" i="6"/>
  <c r="T33" i="6"/>
  <c r="W33" i="6"/>
  <c r="S33" i="6"/>
  <c r="V14" i="6"/>
  <c r="U14" i="6"/>
  <c r="T14" i="6"/>
  <c r="W14" i="6"/>
  <c r="S14" i="6"/>
  <c r="C90" i="13"/>
  <c r="C132" i="13"/>
  <c r="M36" i="6"/>
  <c r="K36" i="6"/>
  <c r="L36" i="6"/>
  <c r="J36" i="6"/>
  <c r="I36" i="6"/>
  <c r="U30" i="6"/>
  <c r="S30" i="6"/>
  <c r="S10" i="6"/>
  <c r="U10" i="6"/>
  <c r="S26" i="6"/>
  <c r="U26" i="6"/>
  <c r="E186" i="3"/>
  <c r="M186" i="3" s="1"/>
  <c r="L175" i="3"/>
  <c r="M175" i="3"/>
  <c r="M159" i="3"/>
  <c r="L159" i="3"/>
  <c r="L62" i="2"/>
  <c r="N62" i="2"/>
  <c r="M62" i="2"/>
  <c r="K62" i="2"/>
  <c r="J62" i="2"/>
  <c r="F193" i="3"/>
  <c r="K32" i="5"/>
  <c r="I32" i="5"/>
  <c r="L22" i="12"/>
  <c r="K22" i="12"/>
  <c r="K13" i="6"/>
  <c r="J13" i="6"/>
  <c r="I13" i="6"/>
  <c r="M13" i="6"/>
  <c r="L13" i="6"/>
  <c r="K180" i="3"/>
  <c r="J180" i="3"/>
  <c r="N180" i="3"/>
  <c r="I191" i="3"/>
  <c r="M180" i="3"/>
  <c r="L180" i="3"/>
  <c r="M158" i="3"/>
  <c r="L158" i="3"/>
  <c r="K57" i="2"/>
  <c r="J57" i="2"/>
  <c r="N57" i="2"/>
  <c r="M57" i="2"/>
  <c r="L57" i="2"/>
  <c r="N59" i="2"/>
  <c r="M7" i="2"/>
  <c r="L7" i="2"/>
  <c r="F187" i="3"/>
  <c r="U36" i="6"/>
  <c r="S36" i="6"/>
  <c r="M37" i="5"/>
  <c r="K37" i="5"/>
  <c r="L37" i="5"/>
  <c r="J37" i="5"/>
  <c r="I37" i="5"/>
  <c r="K28" i="5"/>
  <c r="J28" i="5"/>
  <c r="I28" i="5"/>
  <c r="M28" i="5"/>
  <c r="L28" i="5"/>
  <c r="I38" i="5"/>
  <c r="M38" i="5"/>
  <c r="K38" i="5"/>
  <c r="L38" i="5"/>
  <c r="J38" i="5"/>
  <c r="M43" i="5"/>
  <c r="L43" i="5"/>
  <c r="I43" i="5"/>
  <c r="K43" i="5"/>
  <c r="J43" i="5"/>
  <c r="M47" i="5"/>
  <c r="F188" i="3"/>
  <c r="M28" i="6"/>
  <c r="K28" i="6"/>
  <c r="L28" i="6"/>
  <c r="J28" i="6"/>
  <c r="I28" i="6"/>
  <c r="L46" i="12"/>
  <c r="K46" i="12"/>
  <c r="L12" i="12"/>
  <c r="K12" i="12"/>
  <c r="L41" i="12"/>
  <c r="K41" i="12"/>
  <c r="L28" i="12"/>
  <c r="K28" i="12"/>
  <c r="I15" i="6"/>
  <c r="M15" i="6"/>
  <c r="K15" i="6"/>
  <c r="L15" i="6"/>
  <c r="J15" i="6"/>
  <c r="L31" i="6"/>
  <c r="M31" i="6"/>
  <c r="I31" i="6"/>
  <c r="K31" i="6"/>
  <c r="J31" i="6"/>
  <c r="M64" i="2"/>
  <c r="L64" i="2"/>
  <c r="K64" i="2"/>
  <c r="J64" i="2"/>
  <c r="N64" i="2"/>
  <c r="I67" i="2"/>
  <c r="M145" i="3"/>
  <c r="L145" i="3"/>
  <c r="H68" i="2"/>
  <c r="M36" i="2"/>
  <c r="L36" i="2"/>
  <c r="K36" i="2"/>
  <c r="J36" i="2"/>
  <c r="N36" i="2"/>
  <c r="K37" i="2"/>
  <c r="J37" i="2"/>
  <c r="N37" i="2"/>
  <c r="M37" i="2"/>
  <c r="L37" i="2"/>
  <c r="L23" i="5"/>
  <c r="J23" i="5"/>
  <c r="I44" i="6"/>
  <c r="K44" i="6"/>
  <c r="V38" i="5"/>
  <c r="T38" i="5"/>
  <c r="J201" i="3"/>
  <c r="K201" i="3"/>
  <c r="L15" i="5"/>
  <c r="J15" i="5"/>
  <c r="K33" i="6"/>
  <c r="I33" i="6"/>
  <c r="T47" i="5"/>
  <c r="V47" i="5"/>
  <c r="V31" i="5"/>
  <c r="T31" i="5"/>
  <c r="V46" i="5"/>
  <c r="T46" i="5"/>
  <c r="T29" i="5"/>
  <c r="V29" i="5"/>
  <c r="J205" i="3"/>
  <c r="K205" i="3"/>
  <c r="K133" i="3"/>
  <c r="J133" i="3"/>
  <c r="M133" i="3"/>
  <c r="L133" i="3"/>
  <c r="J206" i="3"/>
  <c r="K206" i="3"/>
  <c r="M45" i="2"/>
  <c r="L45" i="2"/>
  <c r="K45" i="2"/>
  <c r="J45" i="2"/>
  <c r="K49" i="6"/>
  <c r="I49" i="6"/>
  <c r="V51" i="5"/>
  <c r="T51" i="5"/>
  <c r="T8" i="5"/>
  <c r="V8" i="5"/>
  <c r="V13" i="5"/>
  <c r="T13" i="5"/>
  <c r="T37" i="5"/>
  <c r="V37" i="5"/>
  <c r="J126" i="3"/>
  <c r="M126" i="3"/>
  <c r="L126" i="3"/>
  <c r="K126" i="3"/>
  <c r="L128" i="3"/>
  <c r="J128" i="3"/>
  <c r="M128" i="3"/>
  <c r="K128" i="3"/>
  <c r="M129" i="3"/>
  <c r="L129" i="3"/>
  <c r="J129" i="3"/>
  <c r="K129" i="3"/>
  <c r="M131" i="3"/>
  <c r="L131" i="3"/>
  <c r="K131" i="3"/>
  <c r="J131" i="3"/>
  <c r="K204" i="3"/>
  <c r="J204" i="3"/>
  <c r="L124" i="3"/>
  <c r="K124" i="3"/>
  <c r="J124" i="3"/>
  <c r="M124" i="3"/>
  <c r="J134" i="3"/>
  <c r="M134" i="3"/>
  <c r="L134" i="3"/>
  <c r="K134" i="3"/>
  <c r="M130" i="3"/>
  <c r="J130" i="3"/>
  <c r="L130" i="3"/>
  <c r="K130" i="3"/>
  <c r="K207" i="3"/>
  <c r="J207" i="3"/>
  <c r="M197" i="3"/>
  <c r="L197" i="3"/>
  <c r="K197" i="3"/>
  <c r="J197" i="3"/>
  <c r="L40" i="5"/>
  <c r="J40" i="5"/>
  <c r="V35" i="5"/>
  <c r="T35" i="5"/>
  <c r="T43" i="5"/>
  <c r="V43" i="5"/>
  <c r="V48" i="5"/>
  <c r="T48" i="5"/>
  <c r="N35" i="2"/>
  <c r="M35" i="2"/>
  <c r="L35" i="2"/>
  <c r="K35" i="2"/>
  <c r="J35" i="2"/>
  <c r="L132" i="3"/>
  <c r="K132" i="3"/>
  <c r="J132" i="3"/>
  <c r="M132" i="3"/>
  <c r="K200" i="3"/>
  <c r="J200" i="3"/>
  <c r="K11" i="6"/>
  <c r="I11" i="6"/>
  <c r="T39" i="5"/>
  <c r="V39" i="5"/>
  <c r="T27" i="5"/>
  <c r="V27" i="5"/>
  <c r="T49" i="5"/>
  <c r="V49" i="5"/>
  <c r="V30" i="5"/>
  <c r="T30" i="5"/>
  <c r="V10" i="5"/>
  <c r="T10" i="5"/>
  <c r="K125" i="3"/>
  <c r="J125" i="3"/>
  <c r="M125" i="3"/>
  <c r="L125" i="3"/>
  <c r="K127" i="3"/>
  <c r="L127" i="3"/>
  <c r="M127" i="3"/>
  <c r="J127" i="3"/>
  <c r="E7" i="19"/>
  <c r="L62" i="27"/>
  <c r="K62" i="27"/>
  <c r="I62" i="27"/>
  <c r="M62" i="27"/>
  <c r="J62" i="27"/>
  <c r="H64" i="21"/>
  <c r="J64" i="21"/>
  <c r="I64" i="21"/>
  <c r="J76" i="18"/>
  <c r="K76" i="18"/>
  <c r="I76" i="18"/>
  <c r="AA8" i="18"/>
  <c r="Z8" i="18"/>
  <c r="AB8" i="18"/>
  <c r="AB39" i="18"/>
  <c r="AB43" i="18"/>
  <c r="AB59" i="18"/>
  <c r="AB13" i="18"/>
  <c r="AB23" i="18"/>
  <c r="AB86" i="18"/>
  <c r="AB30" i="18"/>
  <c r="AB27" i="18"/>
  <c r="AB46" i="18"/>
  <c r="AB87" i="18"/>
  <c r="AB41" i="18"/>
  <c r="AB54" i="18"/>
  <c r="AB71" i="18"/>
  <c r="AB116" i="18"/>
  <c r="AB121" i="18"/>
  <c r="AB155" i="18"/>
  <c r="AB143" i="18"/>
  <c r="AB114" i="18"/>
  <c r="AB131" i="18"/>
  <c r="AB140" i="18"/>
  <c r="AB158" i="18"/>
  <c r="AB47" i="18"/>
  <c r="AB72" i="18"/>
  <c r="AB94" i="18"/>
  <c r="AB24" i="18"/>
  <c r="AB32" i="18"/>
  <c r="AB156" i="18"/>
  <c r="AB123" i="18"/>
  <c r="AB26" i="18"/>
  <c r="AB96" i="18"/>
  <c r="AB69" i="18"/>
  <c r="AB89" i="18"/>
  <c r="AB17" i="18"/>
  <c r="AB79" i="18"/>
  <c r="AB83" i="18"/>
  <c r="AB28" i="18"/>
  <c r="AB135" i="18"/>
  <c r="AB139" i="18"/>
  <c r="AB152" i="18"/>
  <c r="AB110" i="18"/>
  <c r="AB127" i="18"/>
  <c r="AB115" i="18"/>
  <c r="AB150" i="18"/>
  <c r="AB154" i="18"/>
  <c r="AB9" i="18"/>
  <c r="AB51" i="18"/>
  <c r="AB40" i="18"/>
  <c r="AB55" i="18"/>
  <c r="AB82" i="18"/>
  <c r="AB33" i="18"/>
  <c r="AB97" i="18"/>
  <c r="AB66" i="18"/>
  <c r="AB88" i="18"/>
  <c r="AB93" i="18"/>
  <c r="AB122" i="18"/>
  <c r="AB107" i="18"/>
  <c r="AB124" i="18"/>
  <c r="AB141" i="18"/>
  <c r="AB65" i="18"/>
  <c r="AB12" i="18"/>
  <c r="AB68" i="18"/>
  <c r="AB10" i="18"/>
  <c r="AB38" i="18"/>
  <c r="AB61" i="18"/>
  <c r="AB70" i="18"/>
  <c r="AB15" i="18"/>
  <c r="AB45" i="18"/>
  <c r="AB80" i="18"/>
  <c r="AB99" i="18"/>
  <c r="AB129" i="18"/>
  <c r="AB100" i="18"/>
  <c r="AB117" i="18"/>
  <c r="AB126" i="18"/>
  <c r="AB153" i="18"/>
  <c r="AB85" i="18"/>
  <c r="AB60" i="18"/>
  <c r="AB14" i="18"/>
  <c r="AB31" i="18"/>
  <c r="AB102" i="18"/>
  <c r="AB58" i="18"/>
  <c r="AB75" i="18"/>
  <c r="AB84" i="18"/>
  <c r="AB142" i="18"/>
  <c r="AB159" i="18"/>
  <c r="AB109" i="18"/>
  <c r="AB144" i="18"/>
  <c r="AB149" i="18"/>
  <c r="AB56" i="18"/>
  <c r="AB81" i="18"/>
  <c r="AB42" i="18"/>
  <c r="AB52" i="18"/>
  <c r="AB29" i="18"/>
  <c r="AB44" i="18"/>
  <c r="AB25" i="18"/>
  <c r="AB73" i="18"/>
  <c r="AB57" i="18"/>
  <c r="AB37" i="18"/>
  <c r="AB67" i="18"/>
  <c r="AB125" i="18"/>
  <c r="AB138" i="18"/>
  <c r="AB151" i="18"/>
  <c r="AB113" i="18"/>
  <c r="AB101" i="18"/>
  <c r="AB136" i="18"/>
  <c r="L129" i="37"/>
  <c r="K129" i="37"/>
  <c r="M129" i="37"/>
  <c r="O129" i="37"/>
  <c r="K160" i="27"/>
  <c r="J160" i="27"/>
  <c r="I160" i="27"/>
  <c r="M160" i="27"/>
  <c r="L160" i="27"/>
  <c r="L104" i="27"/>
  <c r="I104" i="27"/>
  <c r="M104" i="27"/>
  <c r="K104" i="27"/>
  <c r="J104" i="27"/>
  <c r="K49" i="16"/>
  <c r="I49" i="16"/>
  <c r="M49" i="16"/>
  <c r="L49" i="16"/>
  <c r="J49" i="16"/>
  <c r="I23" i="17"/>
  <c r="K23" i="17"/>
  <c r="J23" i="17"/>
  <c r="M23" i="17"/>
  <c r="L23" i="17"/>
  <c r="S11" i="37"/>
  <c r="R11" i="37"/>
  <c r="Q11" i="37"/>
  <c r="P11" i="37"/>
  <c r="T11" i="37"/>
  <c r="O11" i="37"/>
  <c r="K137" i="41"/>
  <c r="AB137" i="18"/>
  <c r="AB128" i="18"/>
  <c r="L21" i="16"/>
  <c r="J21" i="16"/>
  <c r="I21" i="16"/>
  <c r="M21" i="16"/>
  <c r="K21" i="16"/>
  <c r="H7" i="19"/>
  <c r="J105" i="22"/>
  <c r="N105" i="22"/>
  <c r="M105" i="22"/>
  <c r="L105" i="22"/>
  <c r="K105" i="22"/>
  <c r="N63" i="22"/>
  <c r="K63" i="22"/>
  <c r="J63" i="22"/>
  <c r="M63" i="22"/>
  <c r="L63" i="22"/>
  <c r="AB145" i="18"/>
  <c r="AB92" i="18"/>
  <c r="AA92" i="18"/>
  <c r="Z92" i="18"/>
  <c r="R62" i="18"/>
  <c r="T62" i="18"/>
  <c r="S62" i="18"/>
  <c r="AB98" i="18"/>
  <c r="AB16" i="18"/>
  <c r="S120" i="18"/>
  <c r="R120" i="18"/>
  <c r="T120" i="18"/>
  <c r="K93" i="14"/>
  <c r="J93" i="14"/>
  <c r="I93" i="14"/>
  <c r="K7" i="19"/>
  <c r="P16" i="42"/>
  <c r="T16" i="42"/>
  <c r="S16" i="42"/>
  <c r="Q16" i="42"/>
  <c r="R16" i="42"/>
  <c r="H134" i="21"/>
  <c r="I134" i="21"/>
  <c r="J134" i="21"/>
  <c r="AB11" i="18"/>
  <c r="AB18" i="18"/>
  <c r="K78" i="18"/>
  <c r="J78" i="18"/>
  <c r="I78" i="18"/>
  <c r="S7" i="19"/>
  <c r="K142" i="41"/>
  <c r="M76" i="27"/>
  <c r="L76" i="27"/>
  <c r="J76" i="27"/>
  <c r="K76" i="27"/>
  <c r="I76" i="27"/>
  <c r="AB130" i="18"/>
  <c r="AB19" i="18"/>
  <c r="AB74" i="18"/>
  <c r="AB53" i="18"/>
  <c r="K11" i="37"/>
  <c r="M11" i="37"/>
  <c r="L11" i="37"/>
  <c r="N21" i="22"/>
  <c r="M21" i="22"/>
  <c r="J21" i="22"/>
  <c r="L21" i="22"/>
  <c r="K21" i="22"/>
  <c r="H148" i="21"/>
  <c r="J148" i="21"/>
  <c r="I148" i="21"/>
  <c r="AB112" i="18"/>
  <c r="AB108" i="18"/>
  <c r="AB103" i="18"/>
  <c r="AB95" i="18"/>
  <c r="J146" i="27"/>
  <c r="I146" i="27"/>
  <c r="L146" i="27"/>
  <c r="K146" i="27"/>
  <c r="M146" i="27"/>
  <c r="J119" i="22"/>
  <c r="N119" i="22"/>
  <c r="L119" i="22"/>
  <c r="M119" i="22"/>
  <c r="K119" i="22"/>
  <c r="K148" i="18"/>
  <c r="J148" i="18"/>
  <c r="I148" i="18"/>
  <c r="AA120" i="18"/>
  <c r="AB120" i="18"/>
  <c r="Z120" i="18"/>
  <c r="T92" i="18"/>
  <c r="S92" i="18"/>
  <c r="R92" i="18"/>
  <c r="Z62" i="18"/>
  <c r="AB62" i="18"/>
  <c r="AA62" i="18"/>
  <c r="J62" i="18"/>
  <c r="I62" i="18"/>
  <c r="K62" i="18"/>
  <c r="AB90" i="18"/>
  <c r="AA90" i="18"/>
  <c r="Z90" i="18"/>
  <c r="J77" i="15"/>
  <c r="I77" i="15"/>
  <c r="L77" i="15"/>
  <c r="M77" i="15"/>
  <c r="K77" i="15"/>
  <c r="K161" i="16"/>
  <c r="J161" i="16"/>
  <c r="I161" i="16"/>
  <c r="M161" i="16"/>
  <c r="L161" i="16"/>
  <c r="Z64" i="18"/>
  <c r="AB64" i="18"/>
  <c r="AA64" i="18"/>
  <c r="AB48" i="18"/>
  <c r="AA48" i="18"/>
  <c r="Z48" i="18"/>
  <c r="M119" i="15"/>
  <c r="K119" i="15"/>
  <c r="J119" i="15"/>
  <c r="L119" i="15"/>
  <c r="I119" i="15"/>
  <c r="K135" i="14"/>
  <c r="J135" i="14"/>
  <c r="I135" i="14"/>
  <c r="M37" i="16"/>
  <c r="L37" i="16"/>
  <c r="I37" i="16"/>
  <c r="K37" i="16"/>
  <c r="J37" i="16"/>
  <c r="M123" i="3"/>
  <c r="L123" i="3"/>
  <c r="K123" i="3"/>
  <c r="J123" i="3"/>
  <c r="M115" i="3"/>
  <c r="L115" i="3"/>
  <c r="K115" i="3"/>
  <c r="J115" i="3"/>
  <c r="M122" i="3"/>
  <c r="L122" i="3"/>
  <c r="K122" i="3"/>
  <c r="J122" i="3"/>
  <c r="K113" i="3"/>
  <c r="M113" i="3"/>
  <c r="J113" i="3"/>
  <c r="L113" i="3"/>
  <c r="K23" i="14"/>
  <c r="J23" i="14"/>
  <c r="I23" i="14"/>
  <c r="L120" i="3"/>
  <c r="M120" i="3"/>
  <c r="K120" i="3"/>
  <c r="J120" i="3"/>
  <c r="L160" i="26"/>
  <c r="I160" i="26"/>
  <c r="J160" i="26"/>
  <c r="M160" i="26"/>
  <c r="K160" i="26"/>
  <c r="I20" i="27"/>
  <c r="K20" i="27"/>
  <c r="M20" i="27"/>
  <c r="L20" i="27"/>
  <c r="J20" i="27"/>
  <c r="N133" i="22"/>
  <c r="M133" i="22"/>
  <c r="J133" i="22"/>
  <c r="K133" i="22"/>
  <c r="L133" i="22"/>
  <c r="M49" i="22"/>
  <c r="L49" i="22"/>
  <c r="K49" i="22"/>
  <c r="J49" i="22"/>
  <c r="N49" i="22"/>
  <c r="M77" i="22"/>
  <c r="L77" i="22"/>
  <c r="K77" i="22"/>
  <c r="J77" i="22"/>
  <c r="N77" i="22"/>
  <c r="S132" i="18"/>
  <c r="R132" i="18"/>
  <c r="T132" i="18"/>
  <c r="S106" i="18"/>
  <c r="R106" i="18"/>
  <c r="T106" i="18"/>
  <c r="T104" i="18"/>
  <c r="S104" i="18"/>
  <c r="R104" i="18"/>
  <c r="T8" i="18"/>
  <c r="S8" i="18"/>
  <c r="R8" i="18"/>
  <c r="J35" i="16"/>
  <c r="M35" i="16"/>
  <c r="L35" i="16"/>
  <c r="K35" i="16"/>
  <c r="I35" i="16"/>
  <c r="K134" i="18"/>
  <c r="I134" i="18"/>
  <c r="J134" i="18"/>
  <c r="K97" i="18"/>
  <c r="T43" i="18"/>
  <c r="K15" i="18"/>
  <c r="M11" i="17"/>
  <c r="T86" i="18"/>
  <c r="T33" i="18"/>
  <c r="M41" i="17"/>
  <c r="K24" i="18"/>
  <c r="T31" i="18"/>
  <c r="M35" i="17"/>
  <c r="L35" i="17"/>
  <c r="K35" i="17"/>
  <c r="J35" i="17"/>
  <c r="I35" i="17"/>
  <c r="K21" i="15"/>
  <c r="J21" i="15"/>
  <c r="I21" i="15"/>
  <c r="M21" i="15"/>
  <c r="L21" i="15"/>
  <c r="J79" i="14"/>
  <c r="I79" i="14"/>
  <c r="K79" i="14"/>
  <c r="L63" i="16"/>
  <c r="J63" i="16"/>
  <c r="I63" i="16"/>
  <c r="M63" i="16"/>
  <c r="K63" i="16"/>
  <c r="T53" i="18"/>
  <c r="M35" i="15"/>
  <c r="L35" i="15"/>
  <c r="K35" i="15"/>
  <c r="J35" i="15"/>
  <c r="I35" i="15"/>
  <c r="T82" i="18"/>
  <c r="I65" i="16"/>
  <c r="M65" i="16"/>
  <c r="L65" i="16"/>
  <c r="K65" i="16"/>
  <c r="J65" i="16"/>
  <c r="I37" i="14"/>
  <c r="K37" i="14"/>
  <c r="J37" i="14"/>
  <c r="J186" i="3"/>
  <c r="M121" i="3"/>
  <c r="J121" i="3"/>
  <c r="L121" i="3"/>
  <c r="K121" i="3"/>
  <c r="L16" i="43"/>
  <c r="N16" i="43"/>
  <c r="M16" i="43"/>
  <c r="R16" i="43"/>
  <c r="Q16" i="43"/>
  <c r="P16" i="43"/>
  <c r="T16" i="43"/>
  <c r="S16" i="43"/>
  <c r="K145" i="43"/>
  <c r="M118" i="26"/>
  <c r="L118" i="26"/>
  <c r="K118" i="26"/>
  <c r="J118" i="26"/>
  <c r="I118" i="26"/>
  <c r="K48" i="26"/>
  <c r="J48" i="26"/>
  <c r="I48" i="26"/>
  <c r="M48" i="26"/>
  <c r="L48" i="26"/>
  <c r="N35" i="22"/>
  <c r="K35" i="22"/>
  <c r="J35" i="22"/>
  <c r="M35" i="22"/>
  <c r="L35" i="22"/>
  <c r="H78" i="21"/>
  <c r="J78" i="21"/>
  <c r="I78" i="21"/>
  <c r="H120" i="21"/>
  <c r="J120" i="21"/>
  <c r="I120" i="21"/>
  <c r="I132" i="18"/>
  <c r="K132" i="18"/>
  <c r="J132" i="18"/>
  <c r="AB148" i="18"/>
  <c r="AA148" i="18"/>
  <c r="Z148" i="18"/>
  <c r="S118" i="18"/>
  <c r="R118" i="18"/>
  <c r="T118" i="18"/>
  <c r="AB160" i="18"/>
  <c r="AA160" i="18"/>
  <c r="Z160" i="18"/>
  <c r="AB134" i="18"/>
  <c r="AA134" i="18"/>
  <c r="Z134" i="18"/>
  <c r="T146" i="18"/>
  <c r="S146" i="18"/>
  <c r="R146" i="18"/>
  <c r="T36" i="18"/>
  <c r="S36" i="18"/>
  <c r="R36" i="18"/>
  <c r="AB78" i="18"/>
  <c r="AA78" i="18"/>
  <c r="Z78" i="18"/>
  <c r="K104" i="18"/>
  <c r="I104" i="18"/>
  <c r="J104" i="18"/>
  <c r="K43" i="18"/>
  <c r="K18" i="18"/>
  <c r="M9" i="17"/>
  <c r="L9" i="17"/>
  <c r="I9" i="17"/>
  <c r="K9" i="17"/>
  <c r="J9" i="17"/>
  <c r="I133" i="16"/>
  <c r="K133" i="16"/>
  <c r="L133" i="16"/>
  <c r="J133" i="16"/>
  <c r="M133" i="16"/>
  <c r="T69" i="18"/>
  <c r="T48" i="18"/>
  <c r="S48" i="18"/>
  <c r="R48" i="18"/>
  <c r="K31" i="18"/>
  <c r="K91" i="15"/>
  <c r="I91" i="15"/>
  <c r="J91" i="15"/>
  <c r="M91" i="15"/>
  <c r="L91" i="15"/>
  <c r="K98" i="18"/>
  <c r="T10" i="18"/>
  <c r="M132" i="17"/>
  <c r="M89" i="17"/>
  <c r="T44" i="18"/>
  <c r="M96" i="17"/>
  <c r="M63" i="15"/>
  <c r="L63" i="15"/>
  <c r="K63" i="15"/>
  <c r="J63" i="15"/>
  <c r="I63" i="15"/>
  <c r="M157" i="17"/>
  <c r="M39" i="17"/>
  <c r="I121" i="14"/>
  <c r="K121" i="14"/>
  <c r="J121" i="14"/>
  <c r="M12" i="17"/>
  <c r="M82" i="17"/>
  <c r="M49" i="15"/>
  <c r="I49" i="15"/>
  <c r="K49" i="15"/>
  <c r="L49" i="15"/>
  <c r="J49" i="15"/>
  <c r="K107" i="14"/>
  <c r="I107" i="14"/>
  <c r="J107" i="14"/>
  <c r="J79" i="16"/>
  <c r="L79" i="16"/>
  <c r="K79" i="16"/>
  <c r="I79" i="16"/>
  <c r="M79" i="16"/>
  <c r="L105" i="15"/>
  <c r="J105" i="15"/>
  <c r="I105" i="15"/>
  <c r="M105" i="15"/>
  <c r="K105" i="15"/>
  <c r="S22" i="18"/>
  <c r="R22" i="18"/>
  <c r="T22" i="18"/>
  <c r="M44" i="17"/>
  <c r="M34" i="16"/>
  <c r="M188" i="3"/>
  <c r="J188" i="3"/>
  <c r="K48" i="27"/>
  <c r="J48" i="27"/>
  <c r="M48" i="27"/>
  <c r="L48" i="27"/>
  <c r="I48" i="27"/>
  <c r="M90" i="27"/>
  <c r="K90" i="27"/>
  <c r="L90" i="27"/>
  <c r="J90" i="27"/>
  <c r="I90" i="27"/>
  <c r="J34" i="27"/>
  <c r="L34" i="27"/>
  <c r="K34" i="27"/>
  <c r="I34" i="27"/>
  <c r="M34" i="27"/>
  <c r="I132" i="26"/>
  <c r="M132" i="26"/>
  <c r="L132" i="26"/>
  <c r="K132" i="26"/>
  <c r="J132" i="26"/>
  <c r="M90" i="26"/>
  <c r="L90" i="26"/>
  <c r="K90" i="26"/>
  <c r="J90" i="26"/>
  <c r="I90" i="26"/>
  <c r="M104" i="26"/>
  <c r="L104" i="26"/>
  <c r="K104" i="26"/>
  <c r="J104" i="26"/>
  <c r="I104" i="26"/>
  <c r="N91" i="22"/>
  <c r="M91" i="22"/>
  <c r="L91" i="22"/>
  <c r="K91" i="22"/>
  <c r="J91" i="22"/>
  <c r="H106" i="21"/>
  <c r="J106" i="21"/>
  <c r="I106" i="21"/>
  <c r="H36" i="21"/>
  <c r="I36" i="21"/>
  <c r="J36" i="21"/>
  <c r="T22" i="21"/>
  <c r="S22" i="21"/>
  <c r="R22" i="21"/>
  <c r="J50" i="18"/>
  <c r="I50" i="18"/>
  <c r="K50" i="18"/>
  <c r="K90" i="18"/>
  <c r="J90" i="18"/>
  <c r="I90" i="18"/>
  <c r="J64" i="18"/>
  <c r="I64" i="18"/>
  <c r="K64" i="18"/>
  <c r="T20" i="18"/>
  <c r="S20" i="18"/>
  <c r="R20" i="18"/>
  <c r="M119" i="16"/>
  <c r="L119" i="16"/>
  <c r="K119" i="16"/>
  <c r="J119" i="16"/>
  <c r="I119" i="16"/>
  <c r="M161" i="15"/>
  <c r="I161" i="15"/>
  <c r="K161" i="15"/>
  <c r="J161" i="15"/>
  <c r="L161" i="15"/>
  <c r="K160" i="18"/>
  <c r="J160" i="18"/>
  <c r="I160" i="18"/>
  <c r="Z76" i="18"/>
  <c r="AB76" i="18"/>
  <c r="AA76" i="18"/>
  <c r="K8" i="18"/>
  <c r="J8" i="18"/>
  <c r="I8" i="18"/>
  <c r="K39" i="18"/>
  <c r="T34" i="18"/>
  <c r="S34" i="18"/>
  <c r="R34" i="18"/>
  <c r="T18" i="18"/>
  <c r="AB20" i="18"/>
  <c r="Z20" i="18"/>
  <c r="AA20" i="18"/>
  <c r="T52" i="18"/>
  <c r="M33" i="17"/>
  <c r="M15" i="17"/>
  <c r="M135" i="16"/>
  <c r="L135" i="16"/>
  <c r="K135" i="16"/>
  <c r="I135" i="16"/>
  <c r="J135" i="16"/>
  <c r="T25" i="18"/>
  <c r="M98" i="17"/>
  <c r="M55" i="17"/>
  <c r="M17" i="17"/>
  <c r="M158" i="17"/>
  <c r="M73" i="17"/>
  <c r="J163" i="14"/>
  <c r="I163" i="14"/>
  <c r="K163" i="14"/>
  <c r="M20" i="17"/>
  <c r="M105" i="16"/>
  <c r="L105" i="16"/>
  <c r="I105" i="16"/>
  <c r="K105" i="16"/>
  <c r="J105" i="16"/>
  <c r="I149" i="14"/>
  <c r="K149" i="14"/>
  <c r="J149" i="14"/>
  <c r="M90" i="17"/>
  <c r="M56" i="17"/>
  <c r="T42" i="18"/>
  <c r="K192" i="3"/>
  <c r="J192" i="3"/>
  <c r="M192" i="3"/>
  <c r="L192" i="3"/>
  <c r="J195" i="3"/>
  <c r="K195" i="3"/>
  <c r="L116" i="3"/>
  <c r="K116" i="3"/>
  <c r="J116" i="3"/>
  <c r="M116" i="3"/>
  <c r="I20" i="26"/>
  <c r="K20" i="26"/>
  <c r="M20" i="26"/>
  <c r="L20" i="26"/>
  <c r="J20" i="26"/>
  <c r="I146" i="26"/>
  <c r="M146" i="26"/>
  <c r="L146" i="26"/>
  <c r="K146" i="26"/>
  <c r="J146" i="26"/>
  <c r="J34" i="26"/>
  <c r="I34" i="26"/>
  <c r="L34" i="26"/>
  <c r="K34" i="26"/>
  <c r="M34" i="26"/>
  <c r="L62" i="26"/>
  <c r="K62" i="26"/>
  <c r="J62" i="26"/>
  <c r="I62" i="26"/>
  <c r="M62" i="26"/>
  <c r="J147" i="22"/>
  <c r="N147" i="22"/>
  <c r="L147" i="22"/>
  <c r="K147" i="22"/>
  <c r="M147" i="22"/>
  <c r="N161" i="22"/>
  <c r="M161" i="22"/>
  <c r="J161" i="22"/>
  <c r="L161" i="22"/>
  <c r="K161" i="22"/>
  <c r="AA132" i="18"/>
  <c r="Z132" i="18"/>
  <c r="AB132" i="18"/>
  <c r="AA106" i="18"/>
  <c r="Z106" i="18"/>
  <c r="AB106" i="18"/>
  <c r="K20" i="18"/>
  <c r="J20" i="18"/>
  <c r="I20" i="18"/>
  <c r="K146" i="18"/>
  <c r="I146" i="18"/>
  <c r="J146" i="18"/>
  <c r="I120" i="18"/>
  <c r="K120" i="18"/>
  <c r="J120" i="18"/>
  <c r="X23" i="19"/>
  <c r="K118" i="18"/>
  <c r="J118" i="18"/>
  <c r="I118" i="18"/>
  <c r="R50" i="18"/>
  <c r="T50" i="18"/>
  <c r="S50" i="18"/>
  <c r="K48" i="18"/>
  <c r="J48" i="18"/>
  <c r="I48" i="18"/>
  <c r="K34" i="18"/>
  <c r="J34" i="18"/>
  <c r="I34" i="18"/>
  <c r="K66" i="18"/>
  <c r="M45" i="17"/>
  <c r="J147" i="16"/>
  <c r="I147" i="16"/>
  <c r="L147" i="16"/>
  <c r="M147" i="16"/>
  <c r="K147" i="16"/>
  <c r="T40" i="18"/>
  <c r="I22" i="18"/>
  <c r="K22" i="18"/>
  <c r="J22" i="18"/>
  <c r="AA22" i="18"/>
  <c r="Z22" i="18"/>
  <c r="AB22" i="18"/>
  <c r="M24" i="17"/>
  <c r="K87" i="18"/>
  <c r="M115" i="17"/>
  <c r="M72" i="17"/>
  <c r="M130" i="17"/>
  <c r="M27" i="17"/>
  <c r="M142" i="17"/>
  <c r="L107" i="16"/>
  <c r="J107" i="16"/>
  <c r="I107" i="16"/>
  <c r="K107" i="16"/>
  <c r="M107" i="16"/>
  <c r="M104" i="17"/>
  <c r="L133" i="15"/>
  <c r="K133" i="15"/>
  <c r="M133" i="15"/>
  <c r="J133" i="15"/>
  <c r="I133" i="15"/>
  <c r="J51" i="14"/>
  <c r="I51" i="14"/>
  <c r="K51" i="14"/>
  <c r="R76" i="18"/>
  <c r="S76" i="18"/>
  <c r="T76" i="18"/>
  <c r="Z50" i="18"/>
  <c r="AB50" i="18"/>
  <c r="AA50" i="18"/>
  <c r="M116" i="17"/>
  <c r="M149" i="16"/>
  <c r="L149" i="16"/>
  <c r="I149" i="16"/>
  <c r="K149" i="16"/>
  <c r="J149" i="16"/>
  <c r="L91" i="16"/>
  <c r="K91" i="16"/>
  <c r="J91" i="16"/>
  <c r="M91" i="16"/>
  <c r="I91" i="16"/>
  <c r="M16" i="17"/>
  <c r="L9" i="16"/>
  <c r="J9" i="16"/>
  <c r="I9" i="16"/>
  <c r="M9" i="16"/>
  <c r="K9" i="16"/>
  <c r="K65" i="14"/>
  <c r="J65" i="14"/>
  <c r="I65" i="14"/>
  <c r="M113" i="17"/>
  <c r="M88" i="16"/>
  <c r="K117" i="3"/>
  <c r="J117" i="3"/>
  <c r="M117" i="3"/>
  <c r="L117" i="3"/>
  <c r="J118" i="3"/>
  <c r="M118" i="3"/>
  <c r="L118" i="3"/>
  <c r="K118" i="3"/>
  <c r="M190" i="3"/>
  <c r="L190" i="3"/>
  <c r="I11" i="37"/>
  <c r="H11" i="37"/>
  <c r="G11" i="37"/>
  <c r="M118" i="27"/>
  <c r="J118" i="27"/>
  <c r="I118" i="27"/>
  <c r="L118" i="27"/>
  <c r="K118" i="27"/>
  <c r="I132" i="27"/>
  <c r="K132" i="27"/>
  <c r="J132" i="27"/>
  <c r="M132" i="27"/>
  <c r="L132" i="27"/>
  <c r="H50" i="21"/>
  <c r="J50" i="21"/>
  <c r="I50" i="21"/>
  <c r="T148" i="18"/>
  <c r="S148" i="18"/>
  <c r="R148" i="18"/>
  <c r="AA118" i="18"/>
  <c r="Z118" i="18"/>
  <c r="AB118" i="18"/>
  <c r="T160" i="18"/>
  <c r="S160" i="18"/>
  <c r="R160" i="18"/>
  <c r="T134" i="18"/>
  <c r="S134" i="18"/>
  <c r="R134" i="18"/>
  <c r="AB146" i="18"/>
  <c r="AA146" i="18"/>
  <c r="Z146" i="18"/>
  <c r="AB36" i="18"/>
  <c r="AA36" i="18"/>
  <c r="Z36" i="18"/>
  <c r="K92" i="18"/>
  <c r="J92" i="18"/>
  <c r="I92" i="18"/>
  <c r="K36" i="18"/>
  <c r="J36" i="18"/>
  <c r="I36" i="18"/>
  <c r="T78" i="18"/>
  <c r="S78" i="18"/>
  <c r="R78" i="18"/>
  <c r="K93" i="16"/>
  <c r="I93" i="16"/>
  <c r="J93" i="16"/>
  <c r="M93" i="16"/>
  <c r="L93" i="16"/>
  <c r="K13" i="18"/>
  <c r="M19" i="17"/>
  <c r="M49" i="17"/>
  <c r="L49" i="17"/>
  <c r="K49" i="17"/>
  <c r="I49" i="17"/>
  <c r="J49" i="17"/>
  <c r="M32" i="17"/>
  <c r="T81" i="18"/>
  <c r="J37" i="17"/>
  <c r="I37" i="17"/>
  <c r="L37" i="17"/>
  <c r="K37" i="17"/>
  <c r="M37" i="17"/>
  <c r="M21" i="17"/>
  <c r="L21" i="17"/>
  <c r="I21" i="17"/>
  <c r="J21" i="17"/>
  <c r="K21" i="17"/>
  <c r="T38" i="18"/>
  <c r="K17" i="18"/>
  <c r="M154" i="17"/>
  <c r="T46" i="18"/>
  <c r="M147" i="15"/>
  <c r="L147" i="15"/>
  <c r="J147" i="15"/>
  <c r="I147" i="15"/>
  <c r="K147" i="15"/>
  <c r="M139" i="17"/>
  <c r="AB104" i="18"/>
  <c r="AA104" i="18"/>
  <c r="Z104" i="18"/>
  <c r="K19" i="18"/>
  <c r="M53" i="17"/>
  <c r="M99" i="17"/>
  <c r="K30" i="18"/>
  <c r="M10" i="16"/>
  <c r="AB34" i="18"/>
  <c r="AA34" i="18"/>
  <c r="Z34" i="18"/>
  <c r="M30" i="17"/>
  <c r="M81" i="16"/>
  <c r="M114" i="3"/>
  <c r="L114" i="3"/>
  <c r="J114" i="3"/>
  <c r="K114" i="3"/>
  <c r="M156" i="17"/>
  <c r="J16" i="43"/>
  <c r="I16" i="43"/>
  <c r="H16" i="43"/>
  <c r="N16" i="42"/>
  <c r="L16" i="42"/>
  <c r="M16" i="42"/>
  <c r="H16" i="42"/>
  <c r="J16" i="42"/>
  <c r="I16" i="42"/>
  <c r="I129" i="37"/>
  <c r="G129" i="37"/>
  <c r="H129" i="37"/>
  <c r="M76" i="26"/>
  <c r="L76" i="26"/>
  <c r="K76" i="26"/>
  <c r="J76" i="26"/>
  <c r="I76" i="26"/>
  <c r="H162" i="21"/>
  <c r="J162" i="21"/>
  <c r="I162" i="21"/>
  <c r="J22" i="21"/>
  <c r="I22" i="21"/>
  <c r="H22" i="21"/>
  <c r="H92" i="21"/>
  <c r="J92" i="21"/>
  <c r="I92" i="21"/>
  <c r="K106" i="18"/>
  <c r="J106" i="18"/>
  <c r="I106" i="18"/>
  <c r="R64" i="18"/>
  <c r="T64" i="18"/>
  <c r="S64" i="18"/>
  <c r="K108" i="18"/>
  <c r="M121" i="16"/>
  <c r="L121" i="16"/>
  <c r="K121" i="16"/>
  <c r="J121" i="16"/>
  <c r="I121" i="16"/>
  <c r="K70" i="18"/>
  <c r="L23" i="16"/>
  <c r="K23" i="16"/>
  <c r="J23" i="16"/>
  <c r="M23" i="16"/>
  <c r="I23" i="16"/>
  <c r="T27" i="18"/>
  <c r="M150" i="17"/>
  <c r="M124" i="17"/>
  <c r="M81" i="17"/>
  <c r="M38" i="17"/>
  <c r="T95" i="18"/>
  <c r="M61" i="17"/>
  <c r="M77" i="16"/>
  <c r="K77" i="16"/>
  <c r="J77" i="16"/>
  <c r="I77" i="16"/>
  <c r="L77" i="16"/>
  <c r="T13" i="18"/>
  <c r="T68" i="18"/>
  <c r="M47" i="17"/>
  <c r="M121" i="17"/>
  <c r="J121" i="17"/>
  <c r="I121" i="17"/>
  <c r="K121" i="17"/>
  <c r="L121" i="17"/>
  <c r="M87" i="17"/>
  <c r="M51" i="16"/>
  <c r="L51" i="16"/>
  <c r="K51" i="16"/>
  <c r="I51" i="16"/>
  <c r="J51" i="16"/>
  <c r="T90" i="18"/>
  <c r="S90" i="18"/>
  <c r="R90" i="18"/>
  <c r="K79" i="18"/>
  <c r="K27" i="18"/>
  <c r="M38" i="16"/>
  <c r="L119" i="3"/>
  <c r="K119" i="3"/>
  <c r="M119" i="3"/>
  <c r="J119" i="3"/>
  <c r="K17" i="2"/>
  <c r="J17" i="2"/>
  <c r="K194" i="3"/>
  <c r="M194" i="3"/>
  <c r="L194" i="3"/>
  <c r="J194" i="3"/>
  <c r="K196" i="3"/>
  <c r="J196" i="3"/>
  <c r="M196" i="3"/>
  <c r="T21" i="19" l="1"/>
  <c r="T79" i="19"/>
  <c r="L77" i="19"/>
  <c r="H42" i="19"/>
  <c r="H56" i="19"/>
  <c r="H110" i="19"/>
  <c r="H140" i="19"/>
  <c r="M204" i="3"/>
  <c r="L204" i="3"/>
  <c r="H72" i="19"/>
  <c r="F79" i="19"/>
  <c r="H80" i="19"/>
  <c r="H130" i="19"/>
  <c r="T49" i="19"/>
  <c r="T161" i="19"/>
  <c r="L49" i="19"/>
  <c r="H48" i="19"/>
  <c r="H68" i="19"/>
  <c r="F49" i="19"/>
  <c r="H41" i="19"/>
  <c r="H82" i="19"/>
  <c r="H87" i="19"/>
  <c r="H112" i="19"/>
  <c r="H123" i="19"/>
  <c r="H142" i="19"/>
  <c r="T77" i="19"/>
  <c r="L119" i="19"/>
  <c r="H11" i="19"/>
  <c r="H30" i="19"/>
  <c r="H75" i="19"/>
  <c r="H99" i="19"/>
  <c r="H129" i="19"/>
  <c r="T121" i="19"/>
  <c r="H40" i="19"/>
  <c r="H58" i="19"/>
  <c r="F119" i="19"/>
  <c r="H111" i="19"/>
  <c r="H141" i="19"/>
  <c r="T51" i="19"/>
  <c r="L51" i="19"/>
  <c r="L93" i="19"/>
  <c r="H81" i="19"/>
  <c r="H88" i="19"/>
  <c r="H60" i="19"/>
  <c r="F37" i="19"/>
  <c r="H38" i="19"/>
  <c r="H101" i="19"/>
  <c r="H131" i="19"/>
  <c r="F161" i="19"/>
  <c r="H153" i="19"/>
  <c r="M201" i="3"/>
  <c r="L201" i="3"/>
  <c r="L206" i="3"/>
  <c r="M206" i="3"/>
  <c r="M207" i="3"/>
  <c r="L207" i="3"/>
  <c r="T91" i="19"/>
  <c r="T93" i="19"/>
  <c r="L91" i="19"/>
  <c r="L133" i="19"/>
  <c r="L135" i="19"/>
  <c r="H57" i="19"/>
  <c r="H76" i="19"/>
  <c r="F9" i="19"/>
  <c r="H10" i="19"/>
  <c r="H43" i="19"/>
  <c r="H62" i="19"/>
  <c r="H84" i="19"/>
  <c r="H12" i="19"/>
  <c r="H96" i="19"/>
  <c r="H102" i="19"/>
  <c r="H113" i="19"/>
  <c r="H124" i="19"/>
  <c r="H132" i="19"/>
  <c r="H143" i="19"/>
  <c r="H154" i="19"/>
  <c r="J69" i="2"/>
  <c r="K69" i="2"/>
  <c r="H33" i="19"/>
  <c r="H151" i="19"/>
  <c r="K203" i="3"/>
  <c r="J203" i="3"/>
  <c r="T9" i="19"/>
  <c r="L9" i="19"/>
  <c r="H59" i="19"/>
  <c r="H100" i="19"/>
  <c r="H160" i="19"/>
  <c r="F65" i="19"/>
  <c r="H65" i="19" s="1"/>
  <c r="H66" i="19"/>
  <c r="H14" i="19"/>
  <c r="H86" i="19"/>
  <c r="H103" i="19"/>
  <c r="H144" i="19"/>
  <c r="T63" i="19"/>
  <c r="T65" i="19"/>
  <c r="L63" i="19"/>
  <c r="L65" i="19"/>
  <c r="L105" i="19"/>
  <c r="L107" i="19"/>
  <c r="H74" i="19"/>
  <c r="F21" i="19"/>
  <c r="H13" i="19"/>
  <c r="H18" i="19"/>
  <c r="F77" i="19"/>
  <c r="H77" i="19" s="1"/>
  <c r="H69" i="19"/>
  <c r="H15" i="19"/>
  <c r="H20" i="19"/>
  <c r="H95" i="19"/>
  <c r="H104" i="19"/>
  <c r="H115" i="19"/>
  <c r="H137" i="19"/>
  <c r="H156" i="19"/>
  <c r="K202" i="3"/>
  <c r="M202" i="3"/>
  <c r="J202" i="3"/>
  <c r="L202" i="3"/>
  <c r="L79" i="19"/>
  <c r="L121" i="19"/>
  <c r="F63" i="19"/>
  <c r="H63" i="19" s="1"/>
  <c r="H55" i="19"/>
  <c r="H89" i="19"/>
  <c r="H28" i="19"/>
  <c r="H118" i="19"/>
  <c r="H159" i="19"/>
  <c r="T119" i="19"/>
  <c r="L161" i="19"/>
  <c r="H39" i="19"/>
  <c r="F93" i="19"/>
  <c r="H93" i="19" s="1"/>
  <c r="H94" i="19"/>
  <c r="H152" i="19"/>
  <c r="L70" i="2"/>
  <c r="K70" i="2"/>
  <c r="J70" i="2"/>
  <c r="M70" i="2"/>
  <c r="T23" i="19"/>
  <c r="T133" i="19"/>
  <c r="L23" i="19"/>
  <c r="H44" i="19"/>
  <c r="H45" i="19"/>
  <c r="H16" i="19"/>
  <c r="H114" i="19"/>
  <c r="H155" i="19"/>
  <c r="L69" i="2"/>
  <c r="M69" i="2"/>
  <c r="T105" i="19"/>
  <c r="T107" i="19"/>
  <c r="L21" i="19"/>
  <c r="L35" i="19"/>
  <c r="L147" i="19"/>
  <c r="L149" i="19"/>
  <c r="F91" i="19"/>
  <c r="H91" i="19" s="1"/>
  <c r="H83" i="19"/>
  <c r="H61" i="19"/>
  <c r="H17" i="19"/>
  <c r="F35" i="19"/>
  <c r="H27" i="19"/>
  <c r="F51" i="19"/>
  <c r="H52" i="19"/>
  <c r="H71" i="19"/>
  <c r="H19" i="19"/>
  <c r="H25" i="19"/>
  <c r="F105" i="19"/>
  <c r="H97" i="19"/>
  <c r="F107" i="19"/>
  <c r="H108" i="19"/>
  <c r="H116" i="19"/>
  <c r="H127" i="19"/>
  <c r="H138" i="19"/>
  <c r="H146" i="19"/>
  <c r="H157" i="19"/>
  <c r="M44" i="2"/>
  <c r="L44" i="2"/>
  <c r="K44" i="2"/>
  <c r="J44" i="2"/>
  <c r="M198" i="3"/>
  <c r="L198" i="3"/>
  <c r="K198" i="3"/>
  <c r="J198" i="3"/>
  <c r="M203" i="3"/>
  <c r="L203" i="3"/>
  <c r="M200" i="3"/>
  <c r="L200" i="3"/>
  <c r="H34" i="19"/>
  <c r="H32" i="19"/>
  <c r="F121" i="19"/>
  <c r="H122" i="19"/>
  <c r="T135" i="19"/>
  <c r="H85" i="19"/>
  <c r="H67" i="19"/>
  <c r="H90" i="19"/>
  <c r="F133" i="19"/>
  <c r="H133" i="19" s="1"/>
  <c r="H125" i="19"/>
  <c r="F135" i="19"/>
  <c r="H136" i="19"/>
  <c r="L199" i="3"/>
  <c r="M199" i="3"/>
  <c r="K199" i="3"/>
  <c r="J199" i="3"/>
  <c r="H53" i="19"/>
  <c r="H47" i="19"/>
  <c r="H126" i="19"/>
  <c r="H145" i="19"/>
  <c r="T35" i="19"/>
  <c r="T37" i="19"/>
  <c r="T147" i="19"/>
  <c r="T149" i="19"/>
  <c r="L37" i="19"/>
  <c r="H46" i="19"/>
  <c r="H70" i="19"/>
  <c r="H26" i="19"/>
  <c r="H31" i="19"/>
  <c r="H54" i="19"/>
  <c r="H73" i="19"/>
  <c r="F23" i="19"/>
  <c r="H24" i="19"/>
  <c r="H29" i="19"/>
  <c r="H98" i="19"/>
  <c r="H109" i="19"/>
  <c r="H117" i="19"/>
  <c r="H128" i="19"/>
  <c r="F147" i="19"/>
  <c r="H139" i="19"/>
  <c r="F149" i="19"/>
  <c r="H150" i="19"/>
  <c r="H158" i="19"/>
  <c r="K71" i="2"/>
  <c r="J71" i="2"/>
  <c r="N71" i="2"/>
  <c r="M71" i="2"/>
  <c r="L71" i="2"/>
  <c r="L205" i="3"/>
  <c r="M205" i="3"/>
  <c r="M46" i="2"/>
  <c r="L46" i="2"/>
  <c r="J46" i="2"/>
  <c r="K46" i="2"/>
  <c r="Q7" i="19"/>
  <c r="I135" i="17"/>
  <c r="K135" i="17"/>
  <c r="J135" i="17"/>
  <c r="M135" i="17"/>
  <c r="L135" i="17"/>
  <c r="J35" i="19"/>
  <c r="H35" i="19"/>
  <c r="R119" i="19"/>
  <c r="P119" i="19"/>
  <c r="M48" i="13"/>
  <c r="L48" i="13"/>
  <c r="I48" i="13"/>
  <c r="J48" i="13"/>
  <c r="K48" i="13"/>
  <c r="L76" i="28"/>
  <c r="J76" i="28"/>
  <c r="I76" i="28"/>
  <c r="M76" i="28"/>
  <c r="K76" i="28"/>
  <c r="J190" i="3"/>
  <c r="T16" i="41"/>
  <c r="P16" i="41"/>
  <c r="S16" i="41"/>
  <c r="R16" i="41"/>
  <c r="Q16" i="41"/>
  <c r="O146" i="43"/>
  <c r="N146" i="43"/>
  <c r="M146" i="43"/>
  <c r="L146" i="43"/>
  <c r="X35" i="19"/>
  <c r="M77" i="17"/>
  <c r="J77" i="17"/>
  <c r="I77" i="17"/>
  <c r="K77" i="17"/>
  <c r="L77" i="17"/>
  <c r="M132" i="13"/>
  <c r="L132" i="13"/>
  <c r="K132" i="13"/>
  <c r="J132" i="13"/>
  <c r="I132" i="13"/>
  <c r="R23" i="19"/>
  <c r="P23" i="19"/>
  <c r="L17" i="2"/>
  <c r="M107" i="17"/>
  <c r="L107" i="17"/>
  <c r="I107" i="17"/>
  <c r="K107" i="17"/>
  <c r="J107" i="17"/>
  <c r="X147" i="19"/>
  <c r="M118" i="28"/>
  <c r="L118" i="28"/>
  <c r="K118" i="28"/>
  <c r="I118" i="28"/>
  <c r="J118" i="28"/>
  <c r="J147" i="19"/>
  <c r="H147" i="19"/>
  <c r="R147" i="19"/>
  <c r="P147" i="19"/>
  <c r="M63" i="17"/>
  <c r="L63" i="17"/>
  <c r="I63" i="17"/>
  <c r="K63" i="17"/>
  <c r="J63" i="17"/>
  <c r="R105" i="19"/>
  <c r="P105" i="19"/>
  <c r="AA20" i="13"/>
  <c r="Z20" i="13"/>
  <c r="Y20" i="13"/>
  <c r="X20" i="13"/>
  <c r="W20" i="13"/>
  <c r="L65" i="17"/>
  <c r="K65" i="17"/>
  <c r="J65" i="17"/>
  <c r="I65" i="17"/>
  <c r="M65" i="17"/>
  <c r="R79" i="19"/>
  <c r="P79" i="19"/>
  <c r="X133" i="19"/>
  <c r="M34" i="13"/>
  <c r="L34" i="13"/>
  <c r="K34" i="13"/>
  <c r="I34" i="13"/>
  <c r="J34" i="13"/>
  <c r="L133" i="17"/>
  <c r="K133" i="17"/>
  <c r="J133" i="17"/>
  <c r="I133" i="17"/>
  <c r="M133" i="17"/>
  <c r="N54" i="12"/>
  <c r="M54" i="12"/>
  <c r="L54" i="12"/>
  <c r="I54" i="12"/>
  <c r="K54" i="12"/>
  <c r="J54" i="12"/>
  <c r="J105" i="17"/>
  <c r="I105" i="17"/>
  <c r="L105" i="17"/>
  <c r="K105" i="17"/>
  <c r="M105" i="17"/>
  <c r="V23" i="14"/>
  <c r="U23" i="14"/>
  <c r="T23" i="14"/>
  <c r="J63" i="19"/>
  <c r="J21" i="19"/>
  <c r="H21" i="19"/>
  <c r="X21" i="19"/>
  <c r="M146" i="28"/>
  <c r="L146" i="28"/>
  <c r="K146" i="28"/>
  <c r="J146" i="28"/>
  <c r="I146" i="28"/>
  <c r="G146" i="42"/>
  <c r="H146" i="42"/>
  <c r="K146" i="42" s="1"/>
  <c r="I146" i="42"/>
  <c r="X79" i="19"/>
  <c r="D7" i="19"/>
  <c r="Z104" i="19"/>
  <c r="Z89" i="19"/>
  <c r="R21" i="19"/>
  <c r="P21" i="19"/>
  <c r="X105" i="19"/>
  <c r="K18" i="2"/>
  <c r="J18" i="2"/>
  <c r="L18" i="2"/>
  <c r="M18" i="2"/>
  <c r="Z21" i="17"/>
  <c r="Y21" i="17"/>
  <c r="X21" i="17"/>
  <c r="W21" i="17"/>
  <c r="AA21" i="17"/>
  <c r="Z135" i="19"/>
  <c r="Z54" i="19"/>
  <c r="X107" i="19"/>
  <c r="J49" i="19"/>
  <c r="H49" i="19"/>
  <c r="K132" i="28"/>
  <c r="M132" i="28"/>
  <c r="J132" i="28"/>
  <c r="L132" i="28"/>
  <c r="I132" i="28"/>
  <c r="Z124" i="19"/>
  <c r="Z42" i="19"/>
  <c r="J65" i="19"/>
  <c r="J77" i="19"/>
  <c r="Z82" i="19"/>
  <c r="J105" i="19"/>
  <c r="H105" i="19"/>
  <c r="R77" i="19"/>
  <c r="P77" i="19"/>
  <c r="F57" i="12"/>
  <c r="Z9" i="17"/>
  <c r="Y9" i="17"/>
  <c r="X9" i="17"/>
  <c r="W9" i="17"/>
  <c r="AA9" i="17"/>
  <c r="D57" i="12"/>
  <c r="W21" i="16"/>
  <c r="AA21" i="16"/>
  <c r="X21" i="16"/>
  <c r="Z21" i="16"/>
  <c r="Y21" i="16"/>
  <c r="Z152" i="19"/>
  <c r="Z81" i="19"/>
  <c r="J187" i="3"/>
  <c r="M187" i="3"/>
  <c r="L187" i="3"/>
  <c r="K187" i="3"/>
  <c r="M62" i="13"/>
  <c r="J62" i="13"/>
  <c r="L62" i="13"/>
  <c r="K62" i="13"/>
  <c r="I62" i="13"/>
  <c r="Z151" i="19"/>
  <c r="Z77" i="19"/>
  <c r="J95" i="19"/>
  <c r="X161" i="19"/>
  <c r="J51" i="19"/>
  <c r="H51" i="19"/>
  <c r="M146" i="41"/>
  <c r="L146" i="41"/>
  <c r="O146" i="41"/>
  <c r="N146" i="41"/>
  <c r="Z18" i="19"/>
  <c r="Z150" i="19"/>
  <c r="Z76" i="19"/>
  <c r="Z26" i="19"/>
  <c r="J161" i="19"/>
  <c r="H161" i="19"/>
  <c r="X121" i="19"/>
  <c r="R65" i="19"/>
  <c r="P65" i="19"/>
  <c r="J27" i="19"/>
  <c r="AA21" i="22"/>
  <c r="Z21" i="22"/>
  <c r="Y21" i="22"/>
  <c r="X21" i="22"/>
  <c r="AB21" i="22"/>
  <c r="R161" i="19"/>
  <c r="P161" i="19"/>
  <c r="J79" i="19"/>
  <c r="H79" i="19"/>
  <c r="J42" i="2"/>
  <c r="M42" i="2"/>
  <c r="L42" i="2"/>
  <c r="K42" i="2"/>
  <c r="M79" i="17"/>
  <c r="L79" i="17"/>
  <c r="K79" i="17"/>
  <c r="J79" i="17"/>
  <c r="I79" i="17"/>
  <c r="R135" i="19"/>
  <c r="P135" i="19"/>
  <c r="I146" i="43"/>
  <c r="H146" i="43"/>
  <c r="K146" i="43" s="1"/>
  <c r="G146" i="43"/>
  <c r="M104" i="28"/>
  <c r="L104" i="28"/>
  <c r="K104" i="28"/>
  <c r="J104" i="28"/>
  <c r="I104" i="28"/>
  <c r="M189" i="3"/>
  <c r="J189" i="3"/>
  <c r="L189" i="3"/>
  <c r="K189" i="3"/>
  <c r="R49" i="19"/>
  <c r="P49" i="19"/>
  <c r="L195" i="3"/>
  <c r="Z33" i="19"/>
  <c r="Y7" i="19"/>
  <c r="X91" i="19"/>
  <c r="M161" i="17"/>
  <c r="L161" i="17"/>
  <c r="K161" i="17"/>
  <c r="J161" i="17"/>
  <c r="I161" i="17"/>
  <c r="R133" i="19"/>
  <c r="P133" i="19"/>
  <c r="K104" i="13"/>
  <c r="J104" i="13"/>
  <c r="I104" i="13"/>
  <c r="M104" i="13"/>
  <c r="L104" i="13"/>
  <c r="J193" i="3"/>
  <c r="K193" i="3"/>
  <c r="L193" i="3"/>
  <c r="M193" i="3"/>
  <c r="L56" i="12"/>
  <c r="K56" i="12"/>
  <c r="J56" i="12"/>
  <c r="I56" i="12"/>
  <c r="N56" i="12"/>
  <c r="M56" i="12"/>
  <c r="I34" i="28"/>
  <c r="M34" i="28"/>
  <c r="L34" i="28"/>
  <c r="K34" i="28"/>
  <c r="J34" i="28"/>
  <c r="X77" i="19"/>
  <c r="M90" i="28"/>
  <c r="L90" i="28"/>
  <c r="K90" i="28"/>
  <c r="J90" i="28"/>
  <c r="I90" i="28"/>
  <c r="M43" i="2"/>
  <c r="L43" i="2"/>
  <c r="K43" i="2"/>
  <c r="J43" i="2"/>
  <c r="J37" i="19"/>
  <c r="H37" i="19"/>
  <c r="G146" i="41"/>
  <c r="H146" i="41"/>
  <c r="K146" i="41" s="1"/>
  <c r="I146" i="41"/>
  <c r="M160" i="13"/>
  <c r="L160" i="13"/>
  <c r="I160" i="13"/>
  <c r="K160" i="13"/>
  <c r="J160" i="13"/>
  <c r="J149" i="17"/>
  <c r="I149" i="17"/>
  <c r="M149" i="17"/>
  <c r="L149" i="17"/>
  <c r="K149" i="17"/>
  <c r="Z133" i="19"/>
  <c r="Z86" i="19"/>
  <c r="Z127" i="19"/>
  <c r="Z102" i="19"/>
  <c r="Z97" i="19"/>
  <c r="X37" i="19"/>
  <c r="R51" i="19"/>
  <c r="P51" i="19"/>
  <c r="R107" i="19"/>
  <c r="P107" i="19"/>
  <c r="R63" i="19"/>
  <c r="P63" i="19"/>
  <c r="Z161" i="19"/>
  <c r="Z60" i="19"/>
  <c r="Z130" i="19"/>
  <c r="Z59" i="19"/>
  <c r="Z90" i="19"/>
  <c r="J135" i="19"/>
  <c r="H135" i="19"/>
  <c r="E57" i="12"/>
  <c r="I76" i="13"/>
  <c r="K76" i="13"/>
  <c r="M76" i="13"/>
  <c r="L76" i="13"/>
  <c r="J76" i="13"/>
  <c r="Z129" i="19"/>
  <c r="Z58" i="19"/>
  <c r="R37" i="19"/>
  <c r="P37" i="19"/>
  <c r="J23" i="19"/>
  <c r="H23" i="19"/>
  <c r="I55" i="12"/>
  <c r="N55" i="12"/>
  <c r="K55" i="12"/>
  <c r="J55" i="12"/>
  <c r="L55" i="12"/>
  <c r="M55" i="12"/>
  <c r="Z139" i="19"/>
  <c r="Z57" i="19"/>
  <c r="X51" i="19"/>
  <c r="K67" i="2"/>
  <c r="M67" i="2"/>
  <c r="L67" i="2"/>
  <c r="J67" i="2"/>
  <c r="Z156" i="19"/>
  <c r="Z65" i="19"/>
  <c r="Z21" i="19"/>
  <c r="J151" i="19"/>
  <c r="J15" i="19"/>
  <c r="N16" i="41"/>
  <c r="L16" i="41"/>
  <c r="M16" i="41"/>
  <c r="Z45" i="19"/>
  <c r="J91" i="19"/>
  <c r="W9" i="16"/>
  <c r="AA9" i="16"/>
  <c r="Z9" i="16"/>
  <c r="Y9" i="16"/>
  <c r="X9" i="16"/>
  <c r="AA19" i="16"/>
  <c r="AA12" i="16"/>
  <c r="AA13" i="16"/>
  <c r="AA20" i="16"/>
  <c r="AA11" i="16"/>
  <c r="AA16" i="16"/>
  <c r="AA17" i="16"/>
  <c r="AA15" i="16"/>
  <c r="K51" i="17"/>
  <c r="J51" i="17"/>
  <c r="I51" i="17"/>
  <c r="M51" i="17"/>
  <c r="L51" i="17"/>
  <c r="Z114" i="19"/>
  <c r="Z96" i="19"/>
  <c r="J149" i="19"/>
  <c r="H149" i="19"/>
  <c r="R149" i="19"/>
  <c r="P149" i="19"/>
  <c r="J41" i="19"/>
  <c r="J60" i="19"/>
  <c r="J82" i="19"/>
  <c r="Z75" i="19"/>
  <c r="R121" i="19"/>
  <c r="P121" i="19"/>
  <c r="Z91" i="19"/>
  <c r="Z105" i="19"/>
  <c r="J108" i="19"/>
  <c r="R93" i="19"/>
  <c r="P93" i="19"/>
  <c r="J31" i="19"/>
  <c r="J69" i="19"/>
  <c r="H16" i="41"/>
  <c r="J16" i="41"/>
  <c r="I16" i="41"/>
  <c r="M147" i="17"/>
  <c r="L147" i="17"/>
  <c r="I147" i="17"/>
  <c r="K147" i="17"/>
  <c r="J147" i="17"/>
  <c r="Z138" i="19"/>
  <c r="J90" i="13"/>
  <c r="I90" i="13"/>
  <c r="L90" i="13"/>
  <c r="M90" i="13"/>
  <c r="K90" i="13"/>
  <c r="Z142" i="19"/>
  <c r="Z51" i="19"/>
  <c r="J53" i="19"/>
  <c r="J137" i="19"/>
  <c r="M146" i="42"/>
  <c r="L146" i="42"/>
  <c r="O146" i="42"/>
  <c r="N146" i="42"/>
  <c r="Z146" i="19"/>
  <c r="J68" i="2"/>
  <c r="N68" i="2"/>
  <c r="M68" i="2"/>
  <c r="L68" i="2"/>
  <c r="K68" i="2"/>
  <c r="Y21" i="15"/>
  <c r="W21" i="15"/>
  <c r="Z21" i="15"/>
  <c r="AA21" i="15"/>
  <c r="X21" i="15"/>
  <c r="Z122" i="19"/>
  <c r="Z48" i="19"/>
  <c r="J155" i="19"/>
  <c r="R9" i="19"/>
  <c r="P9" i="19"/>
  <c r="R13" i="19"/>
  <c r="R30" i="19"/>
  <c r="R34" i="19"/>
  <c r="R27" i="19"/>
  <c r="R14" i="19"/>
  <c r="R18" i="19"/>
  <c r="R31" i="19"/>
  <c r="R26" i="19"/>
  <c r="R11" i="19"/>
  <c r="R94" i="19"/>
  <c r="R17" i="19"/>
  <c r="R33" i="19"/>
  <c r="Z118" i="19"/>
  <c r="Z47" i="19"/>
  <c r="J46" i="19"/>
  <c r="J68" i="19"/>
  <c r="R98" i="19"/>
  <c r="R154" i="19"/>
  <c r="X9" i="19"/>
  <c r="J52" i="19"/>
  <c r="J71" i="19"/>
  <c r="X63" i="19"/>
  <c r="J121" i="19"/>
  <c r="H121" i="19"/>
  <c r="AA15" i="17"/>
  <c r="Z147" i="19"/>
  <c r="Z46" i="19"/>
  <c r="R41" i="19"/>
  <c r="X119" i="19"/>
  <c r="R66" i="19"/>
  <c r="R53" i="19"/>
  <c r="M20" i="28"/>
  <c r="J20" i="28"/>
  <c r="I20" i="28"/>
  <c r="L20" i="28"/>
  <c r="K20" i="28"/>
  <c r="L191" i="3"/>
  <c r="K191" i="3"/>
  <c r="M191" i="3"/>
  <c r="J191" i="3"/>
  <c r="I91" i="17"/>
  <c r="K91" i="17"/>
  <c r="J91" i="17"/>
  <c r="M91" i="17"/>
  <c r="L91" i="17"/>
  <c r="J133" i="19"/>
  <c r="M160" i="28"/>
  <c r="K160" i="28"/>
  <c r="J160" i="28"/>
  <c r="I160" i="28"/>
  <c r="L160" i="28"/>
  <c r="M53" i="12"/>
  <c r="L53" i="12"/>
  <c r="K53" i="12"/>
  <c r="J53" i="12"/>
  <c r="H57" i="12"/>
  <c r="N53" i="12"/>
  <c r="I53" i="12"/>
  <c r="L186" i="3"/>
  <c r="M146" i="13"/>
  <c r="L146" i="13"/>
  <c r="K146" i="13"/>
  <c r="J146" i="13"/>
  <c r="I146" i="13"/>
  <c r="J93" i="19"/>
  <c r="X65" i="19"/>
  <c r="R91" i="19"/>
  <c r="P91" i="19"/>
  <c r="J119" i="19"/>
  <c r="H119" i="19"/>
  <c r="K119" i="17"/>
  <c r="J119" i="17"/>
  <c r="I119" i="17"/>
  <c r="M119" i="17"/>
  <c r="L119" i="17"/>
  <c r="Z9" i="19"/>
  <c r="Z12" i="19"/>
  <c r="Z29" i="19"/>
  <c r="Z19" i="19"/>
  <c r="Z10" i="19"/>
  <c r="Z25" i="19"/>
  <c r="X93" i="19"/>
  <c r="Z145" i="19"/>
  <c r="Z66" i="19"/>
  <c r="Z13" i="19"/>
  <c r="X149" i="19"/>
  <c r="R35" i="19"/>
  <c r="P35" i="19"/>
  <c r="K62" i="28"/>
  <c r="I62" i="28"/>
  <c r="M62" i="28"/>
  <c r="J62" i="28"/>
  <c r="L62" i="28"/>
  <c r="L118" i="13"/>
  <c r="K118" i="13"/>
  <c r="J118" i="13"/>
  <c r="I118" i="13"/>
  <c r="M118" i="13"/>
  <c r="Z103" i="19"/>
  <c r="Z17" i="19"/>
  <c r="G57" i="12"/>
  <c r="M20" i="13"/>
  <c r="J20" i="13"/>
  <c r="I20" i="13"/>
  <c r="L20" i="13"/>
  <c r="K20" i="13"/>
  <c r="Z83" i="19"/>
  <c r="Z23" i="19"/>
  <c r="J107" i="19"/>
  <c r="H107" i="19"/>
  <c r="X49" i="19"/>
  <c r="Z108" i="19"/>
  <c r="Z131" i="19"/>
  <c r="Z52" i="19"/>
  <c r="X135" i="19"/>
  <c r="J9" i="19"/>
  <c r="H9" i="19"/>
  <c r="J26" i="19"/>
  <c r="J17" i="19"/>
  <c r="J12" i="19"/>
  <c r="J13" i="19"/>
  <c r="J88" i="19"/>
  <c r="J96" i="19"/>
  <c r="J33" i="19"/>
  <c r="J11" i="19"/>
  <c r="J34" i="19"/>
  <c r="J25" i="19"/>
  <c r="J29" i="19"/>
  <c r="J16" i="19"/>
  <c r="J20" i="19"/>
  <c r="J30" i="19"/>
  <c r="Z88" i="19"/>
  <c r="Z121" i="19"/>
  <c r="Z40" i="19"/>
  <c r="J103" i="19"/>
  <c r="Z110" i="19"/>
  <c r="Z39" i="19"/>
  <c r="J132" i="19"/>
  <c r="R124" i="19"/>
  <c r="J24" i="19"/>
  <c r="J48" i="28"/>
  <c r="M48" i="28"/>
  <c r="L48" i="28"/>
  <c r="K48" i="28"/>
  <c r="I48" i="28"/>
  <c r="K139" i="41"/>
  <c r="AA16" i="17"/>
  <c r="M93" i="17"/>
  <c r="L93" i="17"/>
  <c r="K93" i="17"/>
  <c r="I93" i="17"/>
  <c r="J93" i="17"/>
  <c r="Z128" i="19"/>
  <c r="Z37" i="19"/>
  <c r="R60" i="19"/>
  <c r="R82" i="19"/>
  <c r="J112" i="19"/>
  <c r="R131" i="19"/>
  <c r="R85" i="19"/>
  <c r="R111" i="19"/>
  <c r="J86" i="19"/>
  <c r="Y88" i="19" l="1"/>
  <c r="S35" i="19"/>
  <c r="Y35" i="19" s="1"/>
  <c r="Y27" i="19"/>
  <c r="S93" i="19"/>
  <c r="Y93" i="19" s="1"/>
  <c r="Y94" i="19"/>
  <c r="E21" i="19"/>
  <c r="Q104" i="19"/>
  <c r="Q12" i="19"/>
  <c r="Q72" i="19"/>
  <c r="Y87" i="19"/>
  <c r="Y142" i="19"/>
  <c r="Y17" i="19"/>
  <c r="Y39" i="19"/>
  <c r="S79" i="19"/>
  <c r="Y79" i="19" s="1"/>
  <c r="Y80" i="19"/>
  <c r="K121" i="19"/>
  <c r="Q121" i="19" s="1"/>
  <c r="Q122" i="19"/>
  <c r="Q99" i="19"/>
  <c r="Q43" i="19"/>
  <c r="Q62" i="19"/>
  <c r="Q143" i="19"/>
  <c r="Y145" i="19"/>
  <c r="Y138" i="19"/>
  <c r="Y110" i="19"/>
  <c r="Y129" i="19"/>
  <c r="Y90" i="19"/>
  <c r="Y151" i="19"/>
  <c r="S147" i="19"/>
  <c r="Y147" i="19" s="1"/>
  <c r="Y139" i="19"/>
  <c r="Y18" i="19"/>
  <c r="Y29" i="19"/>
  <c r="Y40" i="19"/>
  <c r="Y48" i="19"/>
  <c r="Y59" i="19"/>
  <c r="Y70" i="19"/>
  <c r="Y81" i="19"/>
  <c r="Y123" i="19"/>
  <c r="E9" i="19"/>
  <c r="E49" i="19"/>
  <c r="E51" i="19"/>
  <c r="E147" i="19"/>
  <c r="E149" i="19"/>
  <c r="Q87" i="19"/>
  <c r="Q132" i="19"/>
  <c r="K147" i="19"/>
  <c r="Q147" i="19" s="1"/>
  <c r="Q139" i="19"/>
  <c r="Q101" i="19"/>
  <c r="K93" i="19"/>
  <c r="Q93" i="19" s="1"/>
  <c r="Q94" i="19"/>
  <c r="K107" i="19"/>
  <c r="Q107" i="19" s="1"/>
  <c r="Q108" i="19"/>
  <c r="Q14" i="19"/>
  <c r="Q25" i="19"/>
  <c r="Q33" i="19"/>
  <c r="Q44" i="19"/>
  <c r="K63" i="19"/>
  <c r="Q63" i="19" s="1"/>
  <c r="Q55" i="19"/>
  <c r="K65" i="19"/>
  <c r="Q65" i="19" s="1"/>
  <c r="Q66" i="19"/>
  <c r="Q74" i="19"/>
  <c r="Q85" i="19"/>
  <c r="Q152" i="19"/>
  <c r="S149" i="19"/>
  <c r="Y149" i="19" s="1"/>
  <c r="Y150" i="19"/>
  <c r="S37" i="19"/>
  <c r="Y37" i="19" s="1"/>
  <c r="Y38" i="19"/>
  <c r="Y76" i="19"/>
  <c r="E79" i="19"/>
  <c r="Q96" i="19"/>
  <c r="Q20" i="19"/>
  <c r="Q61" i="19"/>
  <c r="Y103" i="19"/>
  <c r="Y112" i="19"/>
  <c r="Y130" i="19"/>
  <c r="Y58" i="19"/>
  <c r="Y114" i="19"/>
  <c r="Q138" i="19"/>
  <c r="Q158" i="19"/>
  <c r="K21" i="19"/>
  <c r="Q21" i="19" s="1"/>
  <c r="Q13" i="19"/>
  <c r="Q32" i="19"/>
  <c r="Q54" i="19"/>
  <c r="Q84" i="19"/>
  <c r="S9" i="19"/>
  <c r="Y9" i="19" s="1"/>
  <c r="Y10" i="19"/>
  <c r="Y155" i="19"/>
  <c r="Y127" i="19"/>
  <c r="Y146" i="19"/>
  <c r="Y95" i="19"/>
  <c r="Y159" i="19"/>
  <c r="Y156" i="19"/>
  <c r="Y19" i="19"/>
  <c r="Y30" i="19"/>
  <c r="S49" i="19"/>
  <c r="Y49" i="19" s="1"/>
  <c r="Y41" i="19"/>
  <c r="S51" i="19"/>
  <c r="Y51" i="19" s="1"/>
  <c r="Y52" i="19"/>
  <c r="Y60" i="19"/>
  <c r="Y71" i="19"/>
  <c r="Y82" i="19"/>
  <c r="Y131" i="19"/>
  <c r="E23" i="19"/>
  <c r="E91" i="19"/>
  <c r="K105" i="19"/>
  <c r="Q105" i="19" s="1"/>
  <c r="Q97" i="19"/>
  <c r="Q123" i="19"/>
  <c r="K149" i="19"/>
  <c r="Q149" i="19" s="1"/>
  <c r="Q150" i="19"/>
  <c r="Q156" i="19"/>
  <c r="Q110" i="19"/>
  <c r="Q102" i="19"/>
  <c r="Q116" i="19"/>
  <c r="Q15" i="19"/>
  <c r="Q26" i="19"/>
  <c r="Q34" i="19"/>
  <c r="Q45" i="19"/>
  <c r="Q56" i="19"/>
  <c r="Q67" i="19"/>
  <c r="Q75" i="19"/>
  <c r="Q86" i="19"/>
  <c r="Q160" i="19"/>
  <c r="Y128" i="19"/>
  <c r="S121" i="19"/>
  <c r="Y121" i="19" s="1"/>
  <c r="Y122" i="19"/>
  <c r="Y57" i="19"/>
  <c r="Q154" i="19"/>
  <c r="K91" i="19"/>
  <c r="Q91" i="19" s="1"/>
  <c r="Q83" i="19"/>
  <c r="Y160" i="19"/>
  <c r="Y158" i="19"/>
  <c r="Y28" i="19"/>
  <c r="Y47" i="19"/>
  <c r="S77" i="19"/>
  <c r="Y77" i="19" s="1"/>
  <c r="Y69" i="19"/>
  <c r="E107" i="19"/>
  <c r="Q115" i="19"/>
  <c r="Q89" i="19"/>
  <c r="K23" i="19"/>
  <c r="Q23" i="19" s="1"/>
  <c r="Q24" i="19"/>
  <c r="Q73" i="19"/>
  <c r="Y109" i="19"/>
  <c r="Y96" i="19"/>
  <c r="Y144" i="19"/>
  <c r="Y115" i="19"/>
  <c r="S105" i="19"/>
  <c r="Y105" i="19" s="1"/>
  <c r="Y97" i="19"/>
  <c r="Y86" i="19"/>
  <c r="Y12" i="19"/>
  <c r="Y20" i="19"/>
  <c r="Y31" i="19"/>
  <c r="Y42" i="19"/>
  <c r="Y53" i="19"/>
  <c r="Y61" i="19"/>
  <c r="Y72" i="19"/>
  <c r="S91" i="19"/>
  <c r="Y91" i="19" s="1"/>
  <c r="Y83" i="19"/>
  <c r="Y140" i="19"/>
  <c r="E93" i="19"/>
  <c r="E119" i="19"/>
  <c r="E121" i="19"/>
  <c r="Q157" i="19"/>
  <c r="Q155" i="19"/>
  <c r="Q112" i="19"/>
  <c r="Q11" i="19"/>
  <c r="Q118" i="19"/>
  <c r="K119" i="19"/>
  <c r="Q119" i="19" s="1"/>
  <c r="Q111" i="19"/>
  <c r="K133" i="19"/>
  <c r="Q133" i="19" s="1"/>
  <c r="Q125" i="19"/>
  <c r="Q16" i="19"/>
  <c r="K35" i="19"/>
  <c r="Q35" i="19" s="1"/>
  <c r="Q27" i="19"/>
  <c r="K37" i="19"/>
  <c r="Q37" i="19" s="1"/>
  <c r="Q38" i="19"/>
  <c r="Q46" i="19"/>
  <c r="Q57" i="19"/>
  <c r="Q68" i="19"/>
  <c r="Q76" i="19"/>
  <c r="Q88" i="19"/>
  <c r="Y101" i="19"/>
  <c r="Y124" i="19"/>
  <c r="S21" i="19"/>
  <c r="Y21" i="19" s="1"/>
  <c r="Y13" i="19"/>
  <c r="Y43" i="19"/>
  <c r="Y73" i="19"/>
  <c r="Y11" i="19"/>
  <c r="Y16" i="19"/>
  <c r="Y68" i="19"/>
  <c r="E77" i="19"/>
  <c r="K161" i="19"/>
  <c r="Q161" i="19" s="1"/>
  <c r="Q153" i="19"/>
  <c r="Q42" i="19"/>
  <c r="Q126" i="19"/>
  <c r="Y100" i="19"/>
  <c r="Y99" i="19"/>
  <c r="Y32" i="19"/>
  <c r="Y84" i="19"/>
  <c r="E63" i="19"/>
  <c r="E161" i="19"/>
  <c r="Q95" i="19"/>
  <c r="Q114" i="19"/>
  <c r="Q128" i="19"/>
  <c r="Q17" i="19"/>
  <c r="Q39" i="19"/>
  <c r="Q58" i="19"/>
  <c r="K79" i="19"/>
  <c r="Q79" i="19" s="1"/>
  <c r="Q80" i="19"/>
  <c r="Y126" i="19"/>
  <c r="Y118" i="19"/>
  <c r="Y117" i="19"/>
  <c r="Y137" i="19"/>
  <c r="Y132" i="19"/>
  <c r="S107" i="19"/>
  <c r="Y107" i="19" s="1"/>
  <c r="Y108" i="19"/>
  <c r="Y104" i="19"/>
  <c r="Y14" i="19"/>
  <c r="Y25" i="19"/>
  <c r="Y33" i="19"/>
  <c r="Y44" i="19"/>
  <c r="S63" i="19"/>
  <c r="Y63" i="19" s="1"/>
  <c r="Y55" i="19"/>
  <c r="S65" i="19"/>
  <c r="Y65" i="19" s="1"/>
  <c r="Y66" i="19"/>
  <c r="Y74" i="19"/>
  <c r="Y85" i="19"/>
  <c r="E105" i="19"/>
  <c r="Q103" i="19"/>
  <c r="Q113" i="19"/>
  <c r="Q146" i="19"/>
  <c r="Q131" i="19"/>
  <c r="K135" i="19"/>
  <c r="Q135" i="19" s="1"/>
  <c r="Q136" i="19"/>
  <c r="Q137" i="19"/>
  <c r="Q151" i="19"/>
  <c r="Q18" i="19"/>
  <c r="Q29" i="19"/>
  <c r="Q40" i="19"/>
  <c r="Q48" i="19"/>
  <c r="Q59" i="19"/>
  <c r="Q70" i="19"/>
  <c r="Q81" i="19"/>
  <c r="Q109" i="19"/>
  <c r="S161" i="19"/>
  <c r="Y161" i="19" s="1"/>
  <c r="Y153" i="19"/>
  <c r="S133" i="19"/>
  <c r="Y133" i="19" s="1"/>
  <c r="Y125" i="19"/>
  <c r="Y46" i="19"/>
  <c r="K9" i="19"/>
  <c r="Q9" i="19" s="1"/>
  <c r="Q10" i="19"/>
  <c r="Q141" i="19"/>
  <c r="Q31" i="19"/>
  <c r="Q53" i="19"/>
  <c r="S119" i="19"/>
  <c r="Y119" i="19" s="1"/>
  <c r="Y111" i="19"/>
  <c r="Y102" i="19"/>
  <c r="Y98" i="19"/>
  <c r="S23" i="19"/>
  <c r="Y23" i="19" s="1"/>
  <c r="Y24" i="19"/>
  <c r="Y54" i="19"/>
  <c r="Y62" i="19"/>
  <c r="Y157" i="19"/>
  <c r="E35" i="19"/>
  <c r="E65" i="19"/>
  <c r="Q140" i="19"/>
  <c r="Q129" i="19"/>
  <c r="Q127" i="19"/>
  <c r="Q142" i="19"/>
  <c r="Q28" i="19"/>
  <c r="Q47" i="19"/>
  <c r="K77" i="19"/>
  <c r="Q77" i="19" s="1"/>
  <c r="Q69" i="19"/>
  <c r="Q100" i="19"/>
  <c r="Y143" i="19"/>
  <c r="S135" i="19"/>
  <c r="Y135" i="19" s="1"/>
  <c r="Y136" i="19"/>
  <c r="Y152" i="19"/>
  <c r="Y154" i="19"/>
  <c r="Y141" i="19"/>
  <c r="Y116" i="19"/>
  <c r="Y113" i="19"/>
  <c r="Y15" i="19"/>
  <c r="Y26" i="19"/>
  <c r="Y34" i="19"/>
  <c r="Y45" i="19"/>
  <c r="Y56" i="19"/>
  <c r="Y67" i="19"/>
  <c r="Y75" i="19"/>
  <c r="Y89" i="19"/>
  <c r="E37" i="19"/>
  <c r="E133" i="19"/>
  <c r="E135" i="19"/>
  <c r="Q98" i="19"/>
  <c r="Q130" i="19"/>
  <c r="Q90" i="19"/>
  <c r="Q124" i="19"/>
  <c r="Q144" i="19"/>
  <c r="Q145" i="19"/>
  <c r="Q159" i="19"/>
  <c r="Q19" i="19"/>
  <c r="Q30" i="19"/>
  <c r="K49" i="19"/>
  <c r="Q49" i="19" s="1"/>
  <c r="Q41" i="19"/>
  <c r="K51" i="19"/>
  <c r="Q51" i="19" s="1"/>
  <c r="Q52" i="19"/>
  <c r="Q60" i="19"/>
  <c r="Q71" i="19"/>
  <c r="Q82" i="19"/>
  <c r="Q117" i="19"/>
  <c r="N57" i="12"/>
  <c r="M57" i="12"/>
  <c r="L57" i="12"/>
  <c r="I57" i="12"/>
  <c r="K57" i="12"/>
  <c r="J57" i="12"/>
  <c r="C7" i="19"/>
  <c r="D135" i="19" l="1"/>
  <c r="D35" i="19"/>
  <c r="D63" i="19"/>
  <c r="D65" i="19"/>
  <c r="D133" i="19"/>
  <c r="D105" i="19"/>
  <c r="D107" i="19"/>
  <c r="D23" i="19"/>
  <c r="D147" i="19"/>
  <c r="D149" i="19"/>
  <c r="D77" i="19"/>
  <c r="D79" i="19"/>
  <c r="D119" i="19"/>
  <c r="D121" i="19"/>
  <c r="D9" i="19"/>
  <c r="D37" i="19"/>
  <c r="D51" i="19"/>
  <c r="D161" i="19"/>
  <c r="D49" i="19"/>
  <c r="D21" i="19"/>
  <c r="D91" i="19"/>
  <c r="D93" i="19"/>
  <c r="I7" i="19"/>
  <c r="I144" i="19" l="1"/>
  <c r="I25" i="19"/>
  <c r="I74" i="19"/>
  <c r="I12" i="19"/>
  <c r="I15" i="19"/>
  <c r="I26" i="19"/>
  <c r="I34" i="19"/>
  <c r="I45" i="19"/>
  <c r="I56" i="19"/>
  <c r="I67" i="19"/>
  <c r="I75" i="19"/>
  <c r="I86" i="19"/>
  <c r="I155" i="19"/>
  <c r="C149" i="19"/>
  <c r="I149" i="19" s="1"/>
  <c r="I150" i="19"/>
  <c r="C133" i="19"/>
  <c r="I133" i="19" s="1"/>
  <c r="I125" i="19"/>
  <c r="I99" i="19"/>
  <c r="I126" i="19"/>
  <c r="C135" i="19"/>
  <c r="I135" i="19" s="1"/>
  <c r="I136" i="19"/>
  <c r="I88" i="19"/>
  <c r="C119" i="19"/>
  <c r="I119" i="19" s="1"/>
  <c r="I111" i="19"/>
  <c r="I16" i="19"/>
  <c r="C35" i="19"/>
  <c r="I35" i="19" s="1"/>
  <c r="I27" i="19"/>
  <c r="C37" i="19"/>
  <c r="I37" i="19" s="1"/>
  <c r="I38" i="19"/>
  <c r="I46" i="19"/>
  <c r="I57" i="19"/>
  <c r="I68" i="19"/>
  <c r="I76" i="19"/>
  <c r="I96" i="19"/>
  <c r="I89" i="19"/>
  <c r="I98" i="19"/>
  <c r="C65" i="19"/>
  <c r="I65" i="19" s="1"/>
  <c r="I66" i="19"/>
  <c r="I118" i="19"/>
  <c r="I124" i="19"/>
  <c r="C161" i="19"/>
  <c r="I161" i="19" s="1"/>
  <c r="I153" i="19"/>
  <c r="I114" i="19"/>
  <c r="I128" i="19"/>
  <c r="I17" i="19"/>
  <c r="I28" i="19"/>
  <c r="I39" i="19"/>
  <c r="I47" i="19"/>
  <c r="I58" i="19"/>
  <c r="C77" i="19"/>
  <c r="I77" i="19" s="1"/>
  <c r="I69" i="19"/>
  <c r="C79" i="19"/>
  <c r="I79" i="19" s="1"/>
  <c r="I80" i="19"/>
  <c r="C105" i="19"/>
  <c r="I105" i="19" s="1"/>
  <c r="I97" i="19"/>
  <c r="C147" i="19"/>
  <c r="I147" i="19" s="1"/>
  <c r="I139" i="19"/>
  <c r="I44" i="19"/>
  <c r="I102" i="19"/>
  <c r="I159" i="19"/>
  <c r="I141" i="19"/>
  <c r="I137" i="19"/>
  <c r="I40" i="19"/>
  <c r="I48" i="19"/>
  <c r="I59" i="19"/>
  <c r="I70" i="19"/>
  <c r="I81" i="19"/>
  <c r="I103" i="19"/>
  <c r="I101" i="19"/>
  <c r="I85" i="19"/>
  <c r="C107" i="19"/>
  <c r="I107" i="19" s="1"/>
  <c r="I108" i="19"/>
  <c r="C9" i="19"/>
  <c r="I9" i="19" s="1"/>
  <c r="I10" i="19"/>
  <c r="I152" i="19"/>
  <c r="I123" i="19"/>
  <c r="I115" i="19"/>
  <c r="I11" i="19"/>
  <c r="I113" i="19"/>
  <c r="I131" i="19"/>
  <c r="I145" i="19"/>
  <c r="I19" i="19"/>
  <c r="I30" i="19"/>
  <c r="C49" i="19"/>
  <c r="I49" i="19" s="1"/>
  <c r="I41" i="19"/>
  <c r="C51" i="19"/>
  <c r="I51" i="19" s="1"/>
  <c r="I52" i="19"/>
  <c r="I60" i="19"/>
  <c r="I71" i="19"/>
  <c r="I82" i="19"/>
  <c r="I112" i="19"/>
  <c r="I151" i="19"/>
  <c r="I14" i="19"/>
  <c r="C63" i="19"/>
  <c r="I63" i="19" s="1"/>
  <c r="I55" i="19"/>
  <c r="I117" i="19"/>
  <c r="I156" i="19"/>
  <c r="I143" i="19"/>
  <c r="I104" i="19"/>
  <c r="I18" i="19"/>
  <c r="I158" i="19"/>
  <c r="I110" i="19"/>
  <c r="I87" i="19"/>
  <c r="I140" i="19"/>
  <c r="I20" i="19"/>
  <c r="I42" i="19"/>
  <c r="I53" i="19"/>
  <c r="I61" i="19"/>
  <c r="I72" i="19"/>
  <c r="C91" i="19"/>
  <c r="I91" i="19" s="1"/>
  <c r="I83" i="19"/>
  <c r="I129" i="19"/>
  <c r="I33" i="19"/>
  <c r="I146" i="19"/>
  <c r="I109" i="19"/>
  <c r="I142" i="19"/>
  <c r="I160" i="19"/>
  <c r="I29" i="19"/>
  <c r="I90" i="19"/>
  <c r="I100" i="19"/>
  <c r="C93" i="19"/>
  <c r="I93" i="19" s="1"/>
  <c r="I94" i="19"/>
  <c r="C121" i="19"/>
  <c r="I121" i="19" s="1"/>
  <c r="I122" i="19"/>
  <c r="I154" i="19"/>
  <c r="I31" i="19"/>
  <c r="I132" i="19"/>
  <c r="I127" i="19"/>
  <c r="I116" i="19"/>
  <c r="I95" i="19"/>
  <c r="I130" i="19"/>
  <c r="I157" i="19"/>
  <c r="C21" i="19"/>
  <c r="I21" i="19" s="1"/>
  <c r="I13" i="19"/>
  <c r="C23" i="19"/>
  <c r="I23" i="19" s="1"/>
  <c r="I24" i="19"/>
  <c r="I32" i="19"/>
  <c r="I43" i="19"/>
  <c r="I54" i="19"/>
  <c r="I62" i="19"/>
  <c r="I73" i="19"/>
  <c r="I84" i="19"/>
  <c r="I138" i="19"/>
</calcChain>
</file>

<file path=xl/sharedStrings.xml><?xml version="1.0" encoding="utf-8"?>
<sst xmlns="http://schemas.openxmlformats.org/spreadsheetml/2006/main" count="5700" uniqueCount="317">
  <si>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</si>
  <si>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</si>
  <si>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</si>
  <si>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</si>
  <si>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</si>
  <si>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</si>
  <si>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</si>
  <si>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</si>
  <si>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</si>
  <si>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</si>
  <si>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</si>
  <si>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</si>
  <si>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</si>
  <si>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</si>
  <si>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</si>
  <si>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</si>
  <si>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</si>
  <si>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</si>
  <si>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</si>
  <si>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</si>
  <si>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</si>
  <si>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</si>
  <si>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</si>
  <si>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</si>
  <si>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</si>
  <si>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</si>
  <si>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</si>
  <si>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</si>
  <si>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</si>
  <si>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</si>
  <si>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</si>
  <si>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</si>
  <si>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</si>
  <si>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</si>
  <si>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</si>
  <si>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</si>
  <si>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</si>
  <si>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</si>
  <si>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</si>
  <si>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</si>
  <si>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</si>
  <si>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</si>
  <si>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</si>
  <si>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</si>
  <si>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</si>
  <si>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</si>
  <si>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</si>
  <si>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</si>
  <si>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</si>
  <si>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</si>
  <si>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</si>
  <si>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</si>
  <si>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</si>
  <si>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</si>
  <si>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</si>
  <si>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</si>
  <si>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</si>
  <si>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</si>
  <si>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</si>
  <si>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</si>
  <si>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</si>
  <si>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</si>
  <si>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</si>
  <si>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</si>
  <si>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</si>
  <si>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</si>
  <si>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</si>
  <si>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</si>
  <si>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</si>
  <si>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</si>
  <si>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</si>
  <si>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</si>
  <si>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</si>
  <si>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</si>
  <si>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</si>
  <si>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</si>
  <si>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</si>
  <si>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</si>
  <si>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</si>
  <si>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</si>
  <si>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</si>
  <si>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</si>
  <si>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</si>
  <si>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</si>
  <si>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</si>
  <si>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</si>
  <si>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</si>
  <si>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</si>
  <si>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</si>
  <si>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</si>
  <si>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</si>
  <si>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</si>
  <si>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</si>
  <si>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</si>
  <si>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</si>
  <si>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</si>
  <si>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</si>
  <si>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</si>
  <si>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</si>
  <si>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</si>
  <si>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</si>
  <si>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</si>
  <si>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</si>
  <si>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</si>
  <si>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</si>
  <si>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</si>
  <si>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</si>
  <si>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</si>
  <si>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</si>
  <si>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</si>
  <si>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</si>
  <si>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</si>
  <si>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</si>
  <si>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</si>
  <si>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</si>
  <si>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</si>
  <si>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</si>
  <si>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</si>
  <si>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</si>
  <si>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</si>
  <si>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</si>
  <si>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</si>
  <si>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</si>
  <si>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</si>
  <si>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</si>
  <si>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</si>
  <si>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</si>
  <si>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</si>
  <si>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</si>
  <si>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</si>
  <si>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</si>
  <si>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</si>
  <si>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</si>
  <si>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</si>
  <si>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</si>
  <si>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</si>
  <si>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</si>
  <si>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</si>
  <si>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</si>
  <si>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</si>
  <si>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</si>
  <si>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</si>
  <si>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</si>
  <si>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</si>
  <si>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</si>
  <si>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</si>
  <si>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</si>
  <si>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</si>
  <si>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</si>
  <si>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</si>
  <si>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</si>
  <si>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</si>
  <si>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</si>
  <si>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</si>
  <si>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</si>
  <si>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</si>
  <si>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</si>
  <si>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</si>
  <si>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</si>
  <si>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</si>
  <si>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</si>
  <si>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</si>
  <si>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</si>
  <si>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</si>
  <si>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</si>
  <si>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</si>
  <si>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</si>
  <si>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</si>
  <si>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</si>
  <si>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</si>
  <si>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</si>
  <si>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</si>
  <si>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</si>
  <si>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</si>
  <si>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</si>
  <si>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</si>
  <si>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</si>
  <si>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</si>
  <si>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</si>
  <si>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</si>
  <si>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</si>
  <si>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</si>
  <si>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</si>
  <si>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</si>
  <si>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</si>
  <si>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</si>
  <si>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</si>
  <si>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</si>
  <si>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</si>
  <si>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</si>
  <si>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</si>
  <si>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</si>
  <si>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</si>
  <si>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</si>
  <si>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</si>
  <si>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</si>
  <si>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</si>
  <si>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</si>
  <si>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</si>
  <si>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</si>
  <si>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</si>
  <si>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</si>
  <si>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</si>
  <si>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</si>
  <si>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</si>
  <si>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</si>
  <si>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</si>
  <si>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diciembre 2024</t>
  </si>
  <si>
    <t>Resumen indicadores Santa Cruz de Tenerife</t>
  </si>
  <si>
    <t>Evolución mensual de viajeros entrados en Santa Cruz de Tenerife según lugar de residencia</t>
  </si>
  <si>
    <t>Evolución mensual de viajeros entrados en Santa Cruz de Tenerife según categoría del establecimiento</t>
  </si>
  <si>
    <t>Evolución anual de viajeros entrados en Santa Cruz de Tenerife según categoría del establecimiento</t>
  </si>
  <si>
    <t>Evolución mensual de pernoctaciones en Santa Cruz de Tenerife según lugar de residencia</t>
  </si>
  <si>
    <t>Evolución mensual de pernoctaciones en Santa Cruz de Tenerife según categoría del establecimiento</t>
  </si>
  <si>
    <t>Evolución mensual de estancia media en Santa Cruz de Tenerife según lugar de residencia</t>
  </si>
  <si>
    <t>Evolución mensual de estancia media en Santa Cruz de Tenerife según categoría del establecimiento</t>
  </si>
  <si>
    <t>Evolución mensual de tasa de ocupación en Santa Cruz de Tenerife según categoría del establecimiento</t>
  </si>
  <si>
    <t>Viajeros españoles entrados en los hoteles y apartamentos de Santa Cruz de Tenerife según lugar de residencia - acumulado</t>
  </si>
  <si>
    <t>Viajeros españoles entrados en los hoteles y apartamentos de Santa Cruz de Tenerife por tipología y categoría de alojamiento - acumulado</t>
  </si>
  <si>
    <t>Viajeros peninsulares entrados en los hoteles y apartamentos de Santa Cruz de Tenerife por tipología y categoría de alojamiento - acumulado</t>
  </si>
  <si>
    <t>Viajeros canarios entrados en los hoteles y apartamentos de Santa Cruz de Tenerife por tipología y categoría de alojamiento - acumulado</t>
  </si>
  <si>
    <t>Resumen de indicadores turísticos de Tenerife-Santa Cruz de Tenerife</t>
  </si>
  <si>
    <t>diciembre 2019</t>
  </si>
  <si>
    <t>diciembre 2021</t>
  </si>
  <si>
    <t>diciembre 2022</t>
  </si>
  <si>
    <t>diciembre 2023</t>
  </si>
  <si>
    <t>diciembre 2024</t>
  </si>
  <si>
    <t>-</t>
  </si>
  <si>
    <t>acumulado a diciembre 2019</t>
  </si>
  <si>
    <t>acumulado a diciembre 2021</t>
  </si>
  <si>
    <t>acumulado a diciembre 2022</t>
  </si>
  <si>
    <t>acumulado a diciembre 2023</t>
  </si>
  <si>
    <t>acumulado a diciembre 2024</t>
  </si>
  <si>
    <t>diciembre 2020</t>
  </si>
  <si>
    <t>Viajeros  entrados en los establecimientos alojativos de Santa Cruz de Tenerife 
(hotel + apartamento)</t>
  </si>
  <si>
    <t>Viajeros españoles entrados en los establecimientos alojativos de Santa Cruz de Tenerife 
(hotel + apartamento)</t>
  </si>
  <si>
    <t>Viajeros peninsulares entrados en los establecimientos alojativos de Santa Cruz de Tenerife 
(hotel + apartamento)</t>
  </si>
  <si>
    <t>Viajeros canarios entrados en los establecimientos alojativos de Santa Cruz de Tenerife 
(hotel + apartamento)</t>
  </si>
  <si>
    <t>Viajeros extranjeros entrados en los establecimientos alojativos de Santa Cruz de Tenerife 
(hotel + apartamento)</t>
  </si>
  <si>
    <t>Viajeros británicos entrados en los establecimientos alojativos de Santa Cruz de Tenerife 
(hotel + apartamento)</t>
  </si>
  <si>
    <t>Viajeros alemanes entrados en los establecimientos alojativos de Santa Cruz de Tenerife 
(hotel + apartamento)</t>
  </si>
  <si>
    <t>Viajeros franceses entrados en los establecimientos alojativos de Santa Cruz de Tenerife 
(hotel + apartamento)</t>
  </si>
  <si>
    <t>Viajeros belgas entrados en los establecimientos alojativos de Santa Cruz de Tenerife 
(hotel + apartamento)</t>
  </si>
  <si>
    <t>Viajeros holandeses entrados en los establecimientos alojativos de Santa Cruz de Tenerife 
(hotel + apartamento)</t>
  </si>
  <si>
    <t>Viajeros daneses entrados en los establecimientos alojativos de Santa Cruz de Tenerife 
(hotel + apartamento)</t>
  </si>
  <si>
    <t>Viajeros suecos entrados en los establecimientos alojativos de Santa Cruz de Tenerife 
(hotel + apartamento)</t>
  </si>
  <si>
    <t>var 21/20</t>
  </si>
  <si>
    <t>var 23/22</t>
  </si>
  <si>
    <t>Viajeros entrados en los establecimientos alojativos de Santa Cruz de Tenerife 
(hotel + apartamento)</t>
  </si>
  <si>
    <t>Viajeros entrados en los hoteles de Santa Cruz de Tenerife</t>
  </si>
  <si>
    <t>Viajeros entrados en los hoteles de 4, 5 estrellas Santa Cruz de Tenerife</t>
  </si>
  <si>
    <t>Viajeros entrados en los hoteles de 1, 2, 3 estrellas Santa Cruz de Tenerife</t>
  </si>
  <si>
    <t>Evolución de viajeros entrados en los establecimientos alojativos de Santa Cruz de Tenerife 
(hotel + apartamento)</t>
  </si>
  <si>
    <t>Evolución de viajeros entrados en los hoteles de Santa Cruz de Tenerife</t>
  </si>
  <si>
    <t>Evolución de viajeros entrados en los hoteles de 4, 5 estrellas de Santa Cruz de Tenerife</t>
  </si>
  <si>
    <t>acumulado a diciembre 2020</t>
  </si>
  <si>
    <t>Viajeros entrados en los establecimientos alojativos de Santa Cruz de Tenerife según lugar de residencia (hotel + apartamento)</t>
  </si>
  <si>
    <t>acumulado diciembre 2018</t>
  </si>
  <si>
    <t>acumulado diciembre 2019</t>
  </si>
  <si>
    <t>acumulado diciembre 2020</t>
  </si>
  <si>
    <t>acumulado diciembre 2022</t>
  </si>
  <si>
    <t>acumulado diciembre 2023</t>
  </si>
  <si>
    <t>acumulado diciembre 2024</t>
  </si>
  <si>
    <t>Viajeros entrados en los hoteles de Santa Cruz de Tenerife según lugar de residencia (hotel + apartamento)</t>
  </si>
  <si>
    <t>Viajeros entrados en los apartamentos de Santa Cruz de Tenerife según lugar de residencia (hotel + apartamento)</t>
  </si>
  <si>
    <t>acumulado diciembre 2021</t>
  </si>
  <si>
    <t>Viajeros alojados en los establecimientos alojativos de Santa Cruz de Tenerife según lugar de residencia (hotel + apartamento)</t>
  </si>
  <si>
    <t>Pernoctaciones realizadas por los turistas en los establecimientos alojativos de Santa Cruz de Tenerife (hotel + apartamento)</t>
  </si>
  <si>
    <t>Pernoctaciones realizadas por los turistas españoles en los establecimientos alojativos de Santa Cruz de Tenerife (hotel + apartamento)</t>
  </si>
  <si>
    <t>var 24/23</t>
  </si>
  <si>
    <t>var 24/19</t>
  </si>
  <si>
    <t>Pernoctaciones realizadas por los procedentes de Península en los establecimientos alojativos de Santa Cruz de Tenerife (hotel + apartamento)</t>
  </si>
  <si>
    <t>Pernoctaciones realizadas por los procedentes de Canarias en los establecimientos alojativos de Santa Cruz de Tenerife (hotel + apartamento)</t>
  </si>
  <si>
    <t>Pernoctaciones realizadas por los procedentes de Total residentes en el extranjero en los establecimientos alojativos de Santa Cruz de Tenerife (hotel + apartamento)</t>
  </si>
  <si>
    <t>Pernoctaciones realizadas por los procedentes de Reino Unido en los establecimientos alojativos de Santa Cruz de Tenerife (hotel + apartamento)</t>
  </si>
  <si>
    <t>Pernoctaciones realizadas por los procedentes de Alemania en los establecimientos alojativos de Santa Cruz de Tenerife (hotel + apartamento)</t>
  </si>
  <si>
    <t>Pernoctaciones realizadas por los procedentes de Francia en los establecimientos alojativos de Santa Cruz de Tenerife (hotel + apartamento)</t>
  </si>
  <si>
    <t>Pernoctaciones realizadas por los procedentes de Bélgica en los establecimientos alojativos de Santa Cruz de Tenerife (hotel + apartamento)</t>
  </si>
  <si>
    <t>Pernoctaciones realizadas por los procedentes de Países Bajos en los establecimientos alojativos de Santa Cruz de Tenerife (hotel + apartamento)</t>
  </si>
  <si>
    <t>Pernoctaciones realizadas por los procedentes de Dinamarca en los establecimientos alojativos de Santa Cruz de Tenerife (hotel + apartamento)</t>
  </si>
  <si>
    <t>Pernoctaciones realizadas por los procedentes de Suecia en los establecimientos alojativos de Santa Cruz de Tenerife (hotel + apartamento)</t>
  </si>
  <si>
    <t>2020</t>
  </si>
  <si>
    <t>2021</t>
  </si>
  <si>
    <t>2022</t>
  </si>
  <si>
    <t>Pernoctaciones realizadas por los turistas en los hoteles de Santa Cruz de Tenerife</t>
  </si>
  <si>
    <t>Pernoctaciones realizadas por los turistas en los hoteles de 4 y 5 estrellas de Santa Cruz de Tenerife</t>
  </si>
  <si>
    <t>Pernoctaciones realizadas por los turistas en los hoteles de 1, 2, 3 estrellas de Santa Cruz de Tenerife</t>
  </si>
  <si>
    <t>diciembre 2018</t>
  </si>
  <si>
    <t>Estancia Media en los establecimientos alojativos de Santa Cruz de Tenerife
(hotel + apartamento)</t>
  </si>
  <si>
    <t>Estancia media de los viajeros españoles entrados en los establecimientos alojativos de Santa Cruz de Tenerife (hotel + apartamento)</t>
  </si>
  <si>
    <t>Estancia media de los viajeros peninsulares entrados en los establecimientos alojativos de Santa Cruz de Tenerife (hotel + apartamento)</t>
  </si>
  <si>
    <t>Estancia media de los viajeros canarios entrados en los establecimientos alojativos de Santa Cruz de Tenerife (hotel + apartamento)</t>
  </si>
  <si>
    <t>Estancia media de los viajeros extranjeros entrados en los establecimientos alojativos de Santa Cruz de Tenerife (hotel + apartamento)</t>
  </si>
  <si>
    <t>Estancia media de los viajeros británicos entrados en los establecimientos alojativos de Santa Cruz de Tenerife (hotel + apartamento)</t>
  </si>
  <si>
    <t>Estancia media de los viajeros alemanes entrados en los establecimientos alojativos de Santa Cruz de Tenerife (hotel + apartamento)</t>
  </si>
  <si>
    <t>Estancia media de los viajeros franceses entrados en los establecimientos alojativos de Santa Cruz de Tenerife (hotel + apartamento)</t>
  </si>
  <si>
    <t>Estancia media de los viajeros belgas entrados en los establecimientos alojativos de Santa Cruz de Tenerife (hotel + apartamento)</t>
  </si>
  <si>
    <t>Estancia media de los viajeros holandeses entrados en los establecimientos alojativos de Santa Cruz de Tenerife (hotel + apartamento)</t>
  </si>
  <si>
    <t>Estancia media de los viajeros daneses entrados en los establecimientos alojativos de Santa Cruz de Tenerife (hotel + apartamento)</t>
  </si>
  <si>
    <t>Estancia media de los viajeros suecos entrados en los establecimientos alojativos de Santa Cruz de Tenerife (hotel + apartamento)</t>
  </si>
  <si>
    <t>Estancia Media en los hoteles de Santa Cruz de Tenerife</t>
  </si>
  <si>
    <t>Estancia Media en los hoteles de 4, 5 estrellas de Santa Cruz de Tenerife</t>
  </si>
  <si>
    <t>Estancia Media en los hoteles de 1, 2, 3 Estrellas de Santa Cruz de Tenerife</t>
  </si>
  <si>
    <t>Estancia Media en los apartamentos de Santa Cruz de Tenerife</t>
  </si>
  <si>
    <t>Tasa de ocupación por plaza en los establecimientos alojativos de Santa Cruz de Tenerife
(hotel + apartamento)</t>
  </si>
  <si>
    <t>Tasa de ocupación por plaza en los hoteles de Santa Cruz de Tenerife</t>
  </si>
  <si>
    <t>Tasa de ocupación por plaza en los hoteles de 4, 5 Estrellas de Santa Cruz de Tenerife</t>
  </si>
  <si>
    <t>Tasa de ocupación por plaza en los hoteles de 1, 2, 3 Estrellas de Santa Cruz de Tenerife</t>
  </si>
  <si>
    <t>Distribución de viajeros españoles entrados en hoteles y apartamentos de Santa Cruz de Tenerife  por lugar de residencia</t>
  </si>
  <si>
    <t>Viajeros españoles entrados en los hoteles y apartamentos de Santa Cruz de Tenerife según lugar de residencia</t>
  </si>
  <si>
    <t>Viajeros españoles entrados en los hoteles y apartamentos de Santa Cruz de Tenerife por tipología y categoría de alojamiento</t>
  </si>
  <si>
    <t>Viajeros peninsulares entrados en los hoteles y apartamentos de Santa Cruz de Tenerife por tipología y categoría de alojamiento</t>
  </si>
  <si>
    <t>Viajeros canarios entrados en los hoteles y apartamentos de Santa Cruz de Tenerife por tipología y categoría de alojamiento</t>
  </si>
  <si>
    <t>Evolución de viajeros españoles entrados en los establecimientos alojativos de Santa Cruz de Tenerife
(hotel + apartamento)</t>
  </si>
  <si>
    <t>Evolución de viajeros peninsulares entrados en los establecimientos alojativos de Santa Cruz de Tenerife
(hotel + apartamento)</t>
  </si>
  <si>
    <t>Evolución de viajeros canarios entrados en los establecimientos alojativos de Santa Cruz de Tenerife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</si>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</sst>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0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60413B34-81AF-4764-A6D8-5E30B2CEDB0B}"/>
    <cellStyle name="Normal 2 6" xfId="3" xr:uid="{605EB1CC-ED37-4866-866E-E277BEB5DA8F}"/>
    <cellStyle name="Porcentaje" xfId="1" builtinId="5"/>
  </cellStyles>
  <dxfs count="0"/>
  <tableStyles count="1" defaultTableStyle="TableStyleMedium2" defaultPivotStyle="PivotStyleLight16">
    <tableStyle name="Invisible" pivot="0" table="0" count="0" xr9:uid="{2533B3D1-35F0-480B-A962-B8316BD955C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4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5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67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127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29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4.xml"/><Relationship Id="rId1" Type="http://schemas.microsoft.com/office/2011/relationships/chartStyle" Target="style74.xml"/><Relationship Id="rId4" Type="http://schemas.openxmlformats.org/officeDocument/2006/relationships/chartUserShapes" Target="../drawings/drawing131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46-474F-85EB-C4887B7ACF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20553</c:v>
                </c:pt>
                <c:pt idx="1">
                  <c:v>20929</c:v>
                </c:pt>
                <c:pt idx="2">
                  <c:v>21779</c:v>
                </c:pt>
                <c:pt idx="3">
                  <c:v>16758</c:v>
                </c:pt>
                <c:pt idx="4">
                  <c:v>17027</c:v>
                </c:pt>
                <c:pt idx="5">
                  <c:v>15071</c:v>
                </c:pt>
                <c:pt idx="6">
                  <c:v>17228</c:v>
                </c:pt>
                <c:pt idx="7">
                  <c:v>13793</c:v>
                </c:pt>
                <c:pt idx="8">
                  <c:v>15992</c:v>
                </c:pt>
                <c:pt idx="9">
                  <c:v>18677</c:v>
                </c:pt>
                <c:pt idx="10">
                  <c:v>21685</c:v>
                </c:pt>
                <c:pt idx="11">
                  <c:v>20923</c:v>
                </c:pt>
                <c:pt idx="12">
                  <c:v>220415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46-474F-85EB-C4887B7ACFF5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46-474F-85EB-C4887B7ACFF5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14146</c:v>
                </c:pt>
                <c:pt idx="1">
                  <c:v>17059</c:v>
                </c:pt>
                <c:pt idx="2">
                  <c:v>20054</c:v>
                </c:pt>
                <c:pt idx="3">
                  <c:v>17340</c:v>
                </c:pt>
                <c:pt idx="4">
                  <c:v>18214</c:v>
                </c:pt>
                <c:pt idx="5">
                  <c:v>17608</c:v>
                </c:pt>
                <c:pt idx="6">
                  <c:v>18083</c:v>
                </c:pt>
                <c:pt idx="7">
                  <c:v>15520</c:v>
                </c:pt>
                <c:pt idx="8">
                  <c:v>19959</c:v>
                </c:pt>
                <c:pt idx="9">
                  <c:v>21932</c:v>
                </c:pt>
                <c:pt idx="10">
                  <c:v>25251</c:v>
                </c:pt>
                <c:pt idx="11">
                  <c:v>23965</c:v>
                </c:pt>
                <c:pt idx="12">
                  <c:v>229131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46-474F-85EB-C4887B7ACFF5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46-474F-85EB-C4887B7ACF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46-474F-85EB-C4887B7ACFF5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46-474F-85EB-C4887B7ACF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A46-474F-85EB-C4887B7ACF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46-474F-85EB-C4887B7AC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46-474F-85EB-C4887B7ACF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46-474F-85EB-C4887B7ACF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46-474F-85EB-C4887B7ACF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46-474F-85EB-C4887B7ACF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46-474F-85EB-C4887B7ACF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46-474F-85EB-C4887B7ACF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46-474F-85EB-C4887B7ACF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46-474F-85EB-C4887B7ACF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46-474F-85EB-C4887B7ACF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46-474F-85EB-C4887B7ACF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46-474F-85EB-C4887B7ACF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46-474F-85EB-C4887B7ACF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46-474F-85EB-C4887B7ACFF5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1.0928035918505552E-2</c:v>
                </c:pt>
                <c:pt idx="1">
                  <c:v>-6.5861690450055299E-3</c:v>
                </c:pt>
                <c:pt idx="2">
                  <c:v>-8.7510923969174592E-2</c:v>
                </c:pt>
                <c:pt idx="3">
                  <c:v>-6.5260519995823385E-3</c:v>
                </c:pt>
                <c:pt idx="4">
                  <c:v>-2.4718975448800418E-2</c:v>
                </c:pt>
                <c:pt idx="5">
                  <c:v>8.3189679141411288E-2</c:v>
                </c:pt>
                <c:pt idx="6">
                  <c:v>0.28685306365258767</c:v>
                </c:pt>
                <c:pt idx="7">
                  <c:v>1.3873140799039563E-2</c:v>
                </c:pt>
                <c:pt idx="8">
                  <c:v>0.22870771355049269</c:v>
                </c:pt>
                <c:pt idx="9">
                  <c:v>-5.9164112295042037E-2</c:v>
                </c:pt>
                <c:pt idx="10">
                  <c:v>5.9914649089449545E-2</c:v>
                </c:pt>
                <c:pt idx="11">
                  <c:v>0.19691889002284113</c:v>
                </c:pt>
                <c:pt idx="12">
                  <c:v>4.9190954752853289E-2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46-474F-85EB-C4887B7ACFF5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0.16124166788303418</c:v>
                </c:pt>
                <c:pt idx="1">
                  <c:v>8.1035883224234384E-2</c:v>
                </c:pt>
                <c:pt idx="2">
                  <c:v>5.4731622204876151E-2</c:v>
                </c:pt>
                <c:pt idx="3">
                  <c:v>0.13551736484067312</c:v>
                </c:pt>
                <c:pt idx="4">
                  <c:v>2.4196863804545776E-2</c:v>
                </c:pt>
                <c:pt idx="5">
                  <c:v>0.29248225068011413</c:v>
                </c:pt>
                <c:pt idx="6">
                  <c:v>0.25563036916647319</c:v>
                </c:pt>
                <c:pt idx="7">
                  <c:v>0.10208076560574209</c:v>
                </c:pt>
                <c:pt idx="8">
                  <c:v>0.22417458729364692</c:v>
                </c:pt>
                <c:pt idx="9">
                  <c:v>3.5337580981956496E-2</c:v>
                </c:pt>
                <c:pt idx="10">
                  <c:v>0.15679040811620926</c:v>
                </c:pt>
                <c:pt idx="11">
                  <c:v>0.17712565119724699</c:v>
                </c:pt>
                <c:pt idx="12">
                  <c:v>0.1381757139940567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A46-474F-85EB-C4887B7AC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AF-4BD5-ABA6-57079B27520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258</c:v>
                </c:pt>
                <c:pt idx="1">
                  <c:v>163</c:v>
                </c:pt>
                <c:pt idx="2">
                  <c:v>209</c:v>
                </c:pt>
                <c:pt idx="3">
                  <c:v>91</c:v>
                </c:pt>
                <c:pt idx="4">
                  <c:v>92</c:v>
                </c:pt>
                <c:pt idx="5">
                  <c:v>77</c:v>
                </c:pt>
                <c:pt idx="6">
                  <c:v>105</c:v>
                </c:pt>
                <c:pt idx="7">
                  <c:v>106</c:v>
                </c:pt>
                <c:pt idx="8">
                  <c:v>118</c:v>
                </c:pt>
                <c:pt idx="9">
                  <c:v>107</c:v>
                </c:pt>
                <c:pt idx="10">
                  <c:v>152</c:v>
                </c:pt>
                <c:pt idx="11">
                  <c:v>388</c:v>
                </c:pt>
                <c:pt idx="12">
                  <c:v>1866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AF-4BD5-ABA6-57079B27520A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AF-4BD5-ABA6-57079B27520A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270</c:v>
                </c:pt>
                <c:pt idx="1">
                  <c:v>270</c:v>
                </c:pt>
                <c:pt idx="2">
                  <c:v>212</c:v>
                </c:pt>
                <c:pt idx="3">
                  <c:v>157</c:v>
                </c:pt>
                <c:pt idx="4">
                  <c:v>143</c:v>
                </c:pt>
                <c:pt idx="5">
                  <c:v>125</c:v>
                </c:pt>
                <c:pt idx="6">
                  <c:v>98</c:v>
                </c:pt>
                <c:pt idx="7">
                  <c:v>369</c:v>
                </c:pt>
                <c:pt idx="8">
                  <c:v>209</c:v>
                </c:pt>
                <c:pt idx="9">
                  <c:v>124</c:v>
                </c:pt>
                <c:pt idx="10">
                  <c:v>302</c:v>
                </c:pt>
                <c:pt idx="11">
                  <c:v>294</c:v>
                </c:pt>
                <c:pt idx="12">
                  <c:v>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AF-4BD5-ABA6-57079B27520A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AF-4BD5-ABA6-57079B27520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297</c:v>
                </c:pt>
                <c:pt idx="1">
                  <c:v>263</c:v>
                </c:pt>
                <c:pt idx="2">
                  <c:v>247</c:v>
                </c:pt>
                <c:pt idx="3">
                  <c:v>160</c:v>
                </c:pt>
                <c:pt idx="4">
                  <c:v>160</c:v>
                </c:pt>
                <c:pt idx="5">
                  <c:v>86</c:v>
                </c:pt>
                <c:pt idx="6">
                  <c:v>303</c:v>
                </c:pt>
                <c:pt idx="7">
                  <c:v>234</c:v>
                </c:pt>
                <c:pt idx="8">
                  <c:v>146</c:v>
                </c:pt>
                <c:pt idx="9">
                  <c:v>156</c:v>
                </c:pt>
                <c:pt idx="10">
                  <c:v>294</c:v>
                </c:pt>
                <c:pt idx="11">
                  <c:v>291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AF-4BD5-ABA6-57079B27520A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AF-4BD5-ABA6-57079B2752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CAF-4BD5-ABA6-57079B27520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273</c:v>
                </c:pt>
                <c:pt idx="1">
                  <c:v>326</c:v>
                </c:pt>
                <c:pt idx="2">
                  <c:v>210</c:v>
                </c:pt>
                <c:pt idx="3">
                  <c:v>191</c:v>
                </c:pt>
                <c:pt idx="4">
                  <c:v>146</c:v>
                </c:pt>
                <c:pt idx="5">
                  <c:v>103</c:v>
                </c:pt>
                <c:pt idx="6">
                  <c:v>146</c:v>
                </c:pt>
                <c:pt idx="7">
                  <c:v>193</c:v>
                </c:pt>
                <c:pt idx="8">
                  <c:v>101</c:v>
                </c:pt>
                <c:pt idx="9">
                  <c:v>124</c:v>
                </c:pt>
                <c:pt idx="10">
                  <c:v>296</c:v>
                </c:pt>
                <c:pt idx="11">
                  <c:v>247</c:v>
                </c:pt>
                <c:pt idx="12">
                  <c:v>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AF-4BD5-ABA6-57079B275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AF-4BD5-ABA6-57079B2752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AF-4BD5-ABA6-57079B2752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AF-4BD5-ABA6-57079B2752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AF-4BD5-ABA6-57079B2752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AF-4BD5-ABA6-57079B2752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AF-4BD5-ABA6-57079B2752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AF-4BD5-ABA6-57079B2752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AF-4BD5-ABA6-57079B2752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AF-4BD5-ABA6-57079B2752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AF-4BD5-ABA6-57079B2752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AF-4BD5-ABA6-57079B2752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AF-4BD5-ABA6-57079B2752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AF-4BD5-ABA6-57079B27520A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-8.0808080808080773E-2</c:v>
                </c:pt>
                <c:pt idx="1">
                  <c:v>0.23954372623574138</c:v>
                </c:pt>
                <c:pt idx="2">
                  <c:v>-0.1497975708502024</c:v>
                </c:pt>
                <c:pt idx="3">
                  <c:v>0.19375000000000009</c:v>
                </c:pt>
                <c:pt idx="4">
                  <c:v>-8.7500000000000022E-2</c:v>
                </c:pt>
                <c:pt idx="5">
                  <c:v>0.19767441860465107</c:v>
                </c:pt>
                <c:pt idx="6">
                  <c:v>-0.51815181518151809</c:v>
                </c:pt>
                <c:pt idx="7">
                  <c:v>-0.17521367521367526</c:v>
                </c:pt>
                <c:pt idx="8">
                  <c:v>-0.30821917808219179</c:v>
                </c:pt>
                <c:pt idx="9">
                  <c:v>-0.20512820512820518</c:v>
                </c:pt>
                <c:pt idx="10">
                  <c:v>6.8027210884353817E-3</c:v>
                </c:pt>
                <c:pt idx="11">
                  <c:v>-0.15120274914089349</c:v>
                </c:pt>
                <c:pt idx="12">
                  <c:v>-0.10656048540007579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CAF-4BD5-ABA6-57079B27520A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5.8139534883721034E-2</c:v>
                </c:pt>
                <c:pt idx="1">
                  <c:v>1</c:v>
                </c:pt>
                <c:pt idx="2">
                  <c:v>4.7846889952152249E-3</c:v>
                </c:pt>
                <c:pt idx="3">
                  <c:v>1.098901098901099</c:v>
                </c:pt>
                <c:pt idx="4">
                  <c:v>0.58695652173913038</c:v>
                </c:pt>
                <c:pt idx="5">
                  <c:v>0.33766233766233755</c:v>
                </c:pt>
                <c:pt idx="6">
                  <c:v>0.39047619047619042</c:v>
                </c:pt>
                <c:pt idx="7">
                  <c:v>0.820754716981132</c:v>
                </c:pt>
                <c:pt idx="8">
                  <c:v>-0.14406779661016944</c:v>
                </c:pt>
                <c:pt idx="9">
                  <c:v>0.1588785046728971</c:v>
                </c:pt>
                <c:pt idx="10">
                  <c:v>0.94736842105263164</c:v>
                </c:pt>
                <c:pt idx="11">
                  <c:v>-0.36340206185567014</c:v>
                </c:pt>
                <c:pt idx="12">
                  <c:v>0.262593783494105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CAF-4BD5-ABA6-57079B275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5C-48CD-8A30-863BB1A08DB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145</c:v>
                </c:pt>
                <c:pt idx="1">
                  <c:v>138</c:v>
                </c:pt>
                <c:pt idx="2">
                  <c:v>138</c:v>
                </c:pt>
                <c:pt idx="3">
                  <c:v>120</c:v>
                </c:pt>
                <c:pt idx="4">
                  <c:v>130</c:v>
                </c:pt>
                <c:pt idx="5">
                  <c:v>100</c:v>
                </c:pt>
                <c:pt idx="6">
                  <c:v>77</c:v>
                </c:pt>
                <c:pt idx="7">
                  <c:v>80</c:v>
                </c:pt>
                <c:pt idx="8">
                  <c:v>107</c:v>
                </c:pt>
                <c:pt idx="9">
                  <c:v>101</c:v>
                </c:pt>
                <c:pt idx="10">
                  <c:v>183</c:v>
                </c:pt>
                <c:pt idx="11">
                  <c:v>165</c:v>
                </c:pt>
                <c:pt idx="12">
                  <c:v>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5C-48CD-8A30-863BB1A08DB9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5C-48CD-8A30-863BB1A08DB9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170</c:v>
                </c:pt>
                <c:pt idx="1">
                  <c:v>179</c:v>
                </c:pt>
                <c:pt idx="2">
                  <c:v>197</c:v>
                </c:pt>
                <c:pt idx="3">
                  <c:v>118</c:v>
                </c:pt>
                <c:pt idx="4">
                  <c:v>117</c:v>
                </c:pt>
                <c:pt idx="5">
                  <c:v>96</c:v>
                </c:pt>
                <c:pt idx="6">
                  <c:v>109</c:v>
                </c:pt>
                <c:pt idx="7">
                  <c:v>180</c:v>
                </c:pt>
                <c:pt idx="8">
                  <c:v>97</c:v>
                </c:pt>
                <c:pt idx="9">
                  <c:v>110</c:v>
                </c:pt>
                <c:pt idx="10">
                  <c:v>182</c:v>
                </c:pt>
                <c:pt idx="11">
                  <c:v>281</c:v>
                </c:pt>
                <c:pt idx="12">
                  <c:v>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5C-48CD-8A30-863BB1A08DB9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5C-48CD-8A30-863BB1A08DB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5C-48CD-8A30-863BB1A08DB9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5C-48CD-8A30-863BB1A08D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A5C-48CD-8A30-863BB1A08DB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0">
                  <c:v>235</c:v>
                </c:pt>
                <c:pt idx="11">
                  <c:v>310</c:v>
                </c:pt>
                <c:pt idx="12">
                  <c:v>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5C-48CD-8A30-863BB1A08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5C-48CD-8A30-863BB1A08D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5C-48CD-8A30-863BB1A08D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5C-48CD-8A30-863BB1A08D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5C-48CD-8A30-863BB1A08D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5C-48CD-8A30-863BB1A08D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5C-48CD-8A30-863BB1A08D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5C-48CD-8A30-863BB1A08D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5C-48CD-8A30-863BB1A08D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5C-48CD-8A30-863BB1A08D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5C-48CD-8A30-863BB1A08D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5C-48CD-8A30-863BB1A08D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5C-48CD-8A30-863BB1A08D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5C-48CD-8A30-863BB1A08DB9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0.15899581589958167</c:v>
                </c:pt>
                <c:pt idx="1">
                  <c:v>-1.0000000000000009E-2</c:v>
                </c:pt>
                <c:pt idx="2">
                  <c:v>-0.12135922330097082</c:v>
                </c:pt>
                <c:pt idx="3">
                  <c:v>-0.10084033613445376</c:v>
                </c:pt>
                <c:pt idx="4">
                  <c:v>0.47777777777777786</c:v>
                </c:pt>
                <c:pt idx="5">
                  <c:v>0.36046511627906974</c:v>
                </c:pt>
                <c:pt idx="6">
                  <c:v>-8.8888888888888906E-2</c:v>
                </c:pt>
                <c:pt idx="7">
                  <c:v>-5.8823529411764719E-2</c:v>
                </c:pt>
                <c:pt idx="8">
                  <c:v>0.40196078431372539</c:v>
                </c:pt>
                <c:pt idx="9">
                  <c:v>0.13138686131386867</c:v>
                </c:pt>
                <c:pt idx="10">
                  <c:v>-0.13919413919413914</c:v>
                </c:pt>
                <c:pt idx="11">
                  <c:v>0.35964912280701755</c:v>
                </c:pt>
                <c:pt idx="12">
                  <c:v>8.1178903826266913E-2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A5C-48CD-8A30-863BB1A08DB9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0.91034482758620694</c:v>
                </c:pt>
                <c:pt idx="1">
                  <c:v>0.43478260869565211</c:v>
                </c:pt>
                <c:pt idx="2">
                  <c:v>0.31159420289855078</c:v>
                </c:pt>
                <c:pt idx="3">
                  <c:v>-0.10833333333333328</c:v>
                </c:pt>
                <c:pt idx="4">
                  <c:v>2.3076923076922995E-2</c:v>
                </c:pt>
                <c:pt idx="5">
                  <c:v>0.16999999999999993</c:v>
                </c:pt>
                <c:pt idx="6">
                  <c:v>0.59740259740259738</c:v>
                </c:pt>
                <c:pt idx="7">
                  <c:v>0.39999999999999991</c:v>
                </c:pt>
                <c:pt idx="8">
                  <c:v>0.33644859813084116</c:v>
                </c:pt>
                <c:pt idx="9">
                  <c:v>0.53465346534653468</c:v>
                </c:pt>
                <c:pt idx="10">
                  <c:v>0.28415300546448097</c:v>
                </c:pt>
                <c:pt idx="11">
                  <c:v>0.8787878787878789</c:v>
                </c:pt>
                <c:pt idx="12">
                  <c:v>0.40902964959568733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A5C-48CD-8A30-863BB1A08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C8-49EC-B29A-3BD3F7EE34C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287</c:v>
                </c:pt>
                <c:pt idx="1">
                  <c:v>205</c:v>
                </c:pt>
                <c:pt idx="2">
                  <c:v>308</c:v>
                </c:pt>
                <c:pt idx="3">
                  <c:v>175</c:v>
                </c:pt>
                <c:pt idx="4">
                  <c:v>26</c:v>
                </c:pt>
                <c:pt idx="5">
                  <c:v>14</c:v>
                </c:pt>
                <c:pt idx="6">
                  <c:v>35</c:v>
                </c:pt>
                <c:pt idx="7">
                  <c:v>36</c:v>
                </c:pt>
                <c:pt idx="8">
                  <c:v>50</c:v>
                </c:pt>
                <c:pt idx="9">
                  <c:v>100</c:v>
                </c:pt>
                <c:pt idx="10">
                  <c:v>181</c:v>
                </c:pt>
                <c:pt idx="11">
                  <c:v>206</c:v>
                </c:pt>
                <c:pt idx="12">
                  <c:v>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C8-49EC-B29A-3BD3F7EE34C0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C8-49EC-B29A-3BD3F7EE34C0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168</c:v>
                </c:pt>
                <c:pt idx="1">
                  <c:v>110</c:v>
                </c:pt>
                <c:pt idx="2">
                  <c:v>124</c:v>
                </c:pt>
                <c:pt idx="3">
                  <c:v>101</c:v>
                </c:pt>
                <c:pt idx="4">
                  <c:v>33</c:v>
                </c:pt>
                <c:pt idx="5">
                  <c:v>36</c:v>
                </c:pt>
                <c:pt idx="6">
                  <c:v>30</c:v>
                </c:pt>
                <c:pt idx="7">
                  <c:v>21</c:v>
                </c:pt>
                <c:pt idx="8">
                  <c:v>32</c:v>
                </c:pt>
                <c:pt idx="9">
                  <c:v>130</c:v>
                </c:pt>
                <c:pt idx="10">
                  <c:v>126</c:v>
                </c:pt>
                <c:pt idx="11">
                  <c:v>164</c:v>
                </c:pt>
                <c:pt idx="12">
                  <c:v>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C8-49EC-B29A-3BD3F7EE34C0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C8-49EC-B29A-3BD3F7EE34C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190</c:v>
                </c:pt>
                <c:pt idx="1">
                  <c:v>153</c:v>
                </c:pt>
                <c:pt idx="2">
                  <c:v>264</c:v>
                </c:pt>
                <c:pt idx="3">
                  <c:v>121</c:v>
                </c:pt>
                <c:pt idx="4">
                  <c:v>21</c:v>
                </c:pt>
                <c:pt idx="5">
                  <c:v>26</c:v>
                </c:pt>
                <c:pt idx="6">
                  <c:v>25</c:v>
                </c:pt>
                <c:pt idx="7">
                  <c:v>33</c:v>
                </c:pt>
                <c:pt idx="8">
                  <c:v>28</c:v>
                </c:pt>
                <c:pt idx="9">
                  <c:v>115</c:v>
                </c:pt>
                <c:pt idx="10">
                  <c:v>177</c:v>
                </c:pt>
                <c:pt idx="11">
                  <c:v>188</c:v>
                </c:pt>
                <c:pt idx="12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C8-49EC-B29A-3BD3F7EE34C0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7C8-49EC-B29A-3BD3F7EE34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7C8-49EC-B29A-3BD3F7EE34C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268</c:v>
                </c:pt>
                <c:pt idx="1">
                  <c:v>235</c:v>
                </c:pt>
                <c:pt idx="2">
                  <c:v>198</c:v>
                </c:pt>
                <c:pt idx="3">
                  <c:v>105</c:v>
                </c:pt>
                <c:pt idx="4">
                  <c:v>13</c:v>
                </c:pt>
                <c:pt idx="5">
                  <c:v>39</c:v>
                </c:pt>
                <c:pt idx="6">
                  <c:v>46</c:v>
                </c:pt>
                <c:pt idx="7">
                  <c:v>18</c:v>
                </c:pt>
                <c:pt idx="8">
                  <c:v>24</c:v>
                </c:pt>
                <c:pt idx="9">
                  <c:v>112</c:v>
                </c:pt>
                <c:pt idx="10">
                  <c:v>118</c:v>
                </c:pt>
                <c:pt idx="11">
                  <c:v>158</c:v>
                </c:pt>
                <c:pt idx="12">
                  <c:v>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7C8-49EC-B29A-3BD3F7EE3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C8-49EC-B29A-3BD3F7EE34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C8-49EC-B29A-3BD3F7EE34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C8-49EC-B29A-3BD3F7EE34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C8-49EC-B29A-3BD3F7EE34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C8-49EC-B29A-3BD3F7EE34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C8-49EC-B29A-3BD3F7EE34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C8-49EC-B29A-3BD3F7EE34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C8-49EC-B29A-3BD3F7EE34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C8-49EC-B29A-3BD3F7EE34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C8-49EC-B29A-3BD3F7EE34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C8-49EC-B29A-3BD3F7EE34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C8-49EC-B29A-3BD3F7EE34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C8-49EC-B29A-3BD3F7EE34C0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0.41052631578947363</c:v>
                </c:pt>
                <c:pt idx="1">
                  <c:v>0.53594771241830075</c:v>
                </c:pt>
                <c:pt idx="2">
                  <c:v>-0.25</c:v>
                </c:pt>
                <c:pt idx="3">
                  <c:v>-0.13223140495867769</c:v>
                </c:pt>
                <c:pt idx="4">
                  <c:v>-0.38095238095238093</c:v>
                </c:pt>
                <c:pt idx="5">
                  <c:v>0.5</c:v>
                </c:pt>
                <c:pt idx="6">
                  <c:v>0.84000000000000008</c:v>
                </c:pt>
                <c:pt idx="7">
                  <c:v>-0.45454545454545459</c:v>
                </c:pt>
                <c:pt idx="8">
                  <c:v>-0.1428571428571429</c:v>
                </c:pt>
                <c:pt idx="9">
                  <c:v>-2.6086956521739091E-2</c:v>
                </c:pt>
                <c:pt idx="10">
                  <c:v>-0.33333333333333337</c:v>
                </c:pt>
                <c:pt idx="11">
                  <c:v>-0.15957446808510634</c:v>
                </c:pt>
                <c:pt idx="12">
                  <c:v>-5.2199850857569396E-3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7C8-49EC-B29A-3BD3F7EE34C0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-6.6202090592334506E-2</c:v>
                </c:pt>
                <c:pt idx="1">
                  <c:v>0.14634146341463405</c:v>
                </c:pt>
                <c:pt idx="2">
                  <c:v>-0.3571428571428571</c:v>
                </c:pt>
                <c:pt idx="3">
                  <c:v>-0.4</c:v>
                </c:pt>
                <c:pt idx="4">
                  <c:v>-0.5</c:v>
                </c:pt>
                <c:pt idx="5">
                  <c:v>1.7857142857142856</c:v>
                </c:pt>
                <c:pt idx="6">
                  <c:v>0.31428571428571428</c:v>
                </c:pt>
                <c:pt idx="7">
                  <c:v>-0.5</c:v>
                </c:pt>
                <c:pt idx="8">
                  <c:v>-0.52</c:v>
                </c:pt>
                <c:pt idx="9">
                  <c:v>0.12000000000000011</c:v>
                </c:pt>
                <c:pt idx="10">
                  <c:v>-0.34806629834254144</c:v>
                </c:pt>
                <c:pt idx="11">
                  <c:v>-0.23300970873786409</c:v>
                </c:pt>
                <c:pt idx="12">
                  <c:v>-0.17806531115218727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7C8-49EC-B29A-3BD3F7EE3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E4-4237-9166-F3D0B5162DD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434</c:v>
                </c:pt>
                <c:pt idx="1">
                  <c:v>374</c:v>
                </c:pt>
                <c:pt idx="2">
                  <c:v>443</c:v>
                </c:pt>
                <c:pt idx="3">
                  <c:v>246</c:v>
                </c:pt>
                <c:pt idx="4">
                  <c:v>29</c:v>
                </c:pt>
                <c:pt idx="5">
                  <c:v>38</c:v>
                </c:pt>
                <c:pt idx="6">
                  <c:v>52</c:v>
                </c:pt>
                <c:pt idx="7">
                  <c:v>34</c:v>
                </c:pt>
                <c:pt idx="8">
                  <c:v>38</c:v>
                </c:pt>
                <c:pt idx="9">
                  <c:v>255</c:v>
                </c:pt>
                <c:pt idx="10">
                  <c:v>352</c:v>
                </c:pt>
                <c:pt idx="11">
                  <c:v>386</c:v>
                </c:pt>
                <c:pt idx="12">
                  <c:v>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E4-4237-9166-F3D0B5162DDA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E4-4237-9166-F3D0B5162DDA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275</c:v>
                </c:pt>
                <c:pt idx="1">
                  <c:v>245</c:v>
                </c:pt>
                <c:pt idx="2">
                  <c:v>204</c:v>
                </c:pt>
                <c:pt idx="3">
                  <c:v>203</c:v>
                </c:pt>
                <c:pt idx="4">
                  <c:v>52</c:v>
                </c:pt>
                <c:pt idx="5">
                  <c:v>51</c:v>
                </c:pt>
                <c:pt idx="6">
                  <c:v>26</c:v>
                </c:pt>
                <c:pt idx="7">
                  <c:v>15</c:v>
                </c:pt>
                <c:pt idx="8">
                  <c:v>34</c:v>
                </c:pt>
                <c:pt idx="9">
                  <c:v>161</c:v>
                </c:pt>
                <c:pt idx="10">
                  <c:v>262</c:v>
                </c:pt>
                <c:pt idx="11">
                  <c:v>357</c:v>
                </c:pt>
                <c:pt idx="12">
                  <c:v>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E4-4237-9166-F3D0B5162DDA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E4-4237-9166-F3D0B5162DD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453</c:v>
                </c:pt>
                <c:pt idx="1">
                  <c:v>313</c:v>
                </c:pt>
                <c:pt idx="2">
                  <c:v>321</c:v>
                </c:pt>
                <c:pt idx="3">
                  <c:v>279</c:v>
                </c:pt>
                <c:pt idx="4">
                  <c:v>55</c:v>
                </c:pt>
                <c:pt idx="5">
                  <c:v>33</c:v>
                </c:pt>
                <c:pt idx="6">
                  <c:v>39</c:v>
                </c:pt>
                <c:pt idx="7">
                  <c:v>34</c:v>
                </c:pt>
                <c:pt idx="8">
                  <c:v>37</c:v>
                </c:pt>
                <c:pt idx="9">
                  <c:v>242</c:v>
                </c:pt>
                <c:pt idx="10">
                  <c:v>292</c:v>
                </c:pt>
                <c:pt idx="11">
                  <c:v>357</c:v>
                </c:pt>
                <c:pt idx="12">
                  <c:v>2455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E4-4237-9166-F3D0B5162DDA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E4-4237-9166-F3D0B5162D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4E4-4237-9166-F3D0B5162DD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381</c:v>
                </c:pt>
                <c:pt idx="1">
                  <c:v>336</c:v>
                </c:pt>
                <c:pt idx="2">
                  <c:v>324</c:v>
                </c:pt>
                <c:pt idx="3">
                  <c:v>205</c:v>
                </c:pt>
                <c:pt idx="4">
                  <c:v>46</c:v>
                </c:pt>
                <c:pt idx="5">
                  <c:v>26</c:v>
                </c:pt>
                <c:pt idx="6">
                  <c:v>47</c:v>
                </c:pt>
                <c:pt idx="7">
                  <c:v>38</c:v>
                </c:pt>
                <c:pt idx="8">
                  <c:v>24</c:v>
                </c:pt>
                <c:pt idx="9">
                  <c:v>228</c:v>
                </c:pt>
                <c:pt idx="10">
                  <c:v>371</c:v>
                </c:pt>
                <c:pt idx="11">
                  <c:v>467</c:v>
                </c:pt>
                <c:pt idx="12">
                  <c:v>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E4-4237-9166-F3D0B5162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E4-4237-9166-F3D0B5162D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E4-4237-9166-F3D0B5162D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E4-4237-9166-F3D0B5162D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E4-4237-9166-F3D0B5162D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E4-4237-9166-F3D0B5162D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E4-4237-9166-F3D0B5162D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E4-4237-9166-F3D0B5162D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E4-4237-9166-F3D0B5162D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E4-4237-9166-F3D0B5162D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E4-4237-9166-F3D0B5162D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E4-4237-9166-F3D0B5162D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E4-4237-9166-F3D0B5162D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E4-4237-9166-F3D0B5162DDA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-0.15894039735099341</c:v>
                </c:pt>
                <c:pt idx="1">
                  <c:v>7.348242811501593E-2</c:v>
                </c:pt>
                <c:pt idx="2">
                  <c:v>9.3457943925232545E-3</c:v>
                </c:pt>
                <c:pt idx="3">
                  <c:v>-0.26523297491039421</c:v>
                </c:pt>
                <c:pt idx="4">
                  <c:v>-0.16363636363636369</c:v>
                </c:pt>
                <c:pt idx="5">
                  <c:v>-0.21212121212121215</c:v>
                </c:pt>
                <c:pt idx="6">
                  <c:v>0.20512820512820507</c:v>
                </c:pt>
                <c:pt idx="7">
                  <c:v>0.11764705882352944</c:v>
                </c:pt>
                <c:pt idx="8">
                  <c:v>-0.35135135135135132</c:v>
                </c:pt>
                <c:pt idx="9">
                  <c:v>-5.7851239669421517E-2</c:v>
                </c:pt>
                <c:pt idx="10">
                  <c:v>0.27054794520547953</c:v>
                </c:pt>
                <c:pt idx="11">
                  <c:v>0.3081232492997199</c:v>
                </c:pt>
                <c:pt idx="12">
                  <c:v>1.5478615071283119E-2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E4-4237-9166-F3D0B5162DDA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-0.12211981566820274</c:v>
                </c:pt>
                <c:pt idx="1">
                  <c:v>-0.10160427807486627</c:v>
                </c:pt>
                <c:pt idx="2">
                  <c:v>-0.26862302483069977</c:v>
                </c:pt>
                <c:pt idx="3">
                  <c:v>-0.16666666666666663</c:v>
                </c:pt>
                <c:pt idx="4">
                  <c:v>0.5862068965517242</c:v>
                </c:pt>
                <c:pt idx="5">
                  <c:v>-0.31578947368421051</c:v>
                </c:pt>
                <c:pt idx="6">
                  <c:v>-9.6153846153846145E-2</c:v>
                </c:pt>
                <c:pt idx="7">
                  <c:v>0.11764705882352944</c:v>
                </c:pt>
                <c:pt idx="8">
                  <c:v>-0.36842105263157898</c:v>
                </c:pt>
                <c:pt idx="9">
                  <c:v>-0.10588235294117643</c:v>
                </c:pt>
                <c:pt idx="10">
                  <c:v>5.3977272727272707E-2</c:v>
                </c:pt>
                <c:pt idx="11">
                  <c:v>0.20984455958549231</c:v>
                </c:pt>
                <c:pt idx="12">
                  <c:v>-7.0123088399850819E-2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E4-4237-9166-F3D0B5162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18-43A8-A8BD-6AD150E3639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20553</c:v>
                </c:pt>
                <c:pt idx="1">
                  <c:v>20929</c:v>
                </c:pt>
                <c:pt idx="2">
                  <c:v>21779</c:v>
                </c:pt>
                <c:pt idx="3">
                  <c:v>16758</c:v>
                </c:pt>
                <c:pt idx="4">
                  <c:v>17027</c:v>
                </c:pt>
                <c:pt idx="5">
                  <c:v>15071</c:v>
                </c:pt>
                <c:pt idx="6">
                  <c:v>17228</c:v>
                </c:pt>
                <c:pt idx="7">
                  <c:v>13793</c:v>
                </c:pt>
                <c:pt idx="8">
                  <c:v>15992</c:v>
                </c:pt>
                <c:pt idx="9">
                  <c:v>18677</c:v>
                </c:pt>
                <c:pt idx="10">
                  <c:v>21685</c:v>
                </c:pt>
                <c:pt idx="11">
                  <c:v>20923</c:v>
                </c:pt>
                <c:pt idx="12">
                  <c:v>220415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18-43A8-A8BD-6AD150E3639C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18-43A8-A8BD-6AD150E3639C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14146</c:v>
                </c:pt>
                <c:pt idx="1">
                  <c:v>17059</c:v>
                </c:pt>
                <c:pt idx="2">
                  <c:v>20054</c:v>
                </c:pt>
                <c:pt idx="3">
                  <c:v>17340</c:v>
                </c:pt>
                <c:pt idx="4">
                  <c:v>18214</c:v>
                </c:pt>
                <c:pt idx="5">
                  <c:v>17608</c:v>
                </c:pt>
                <c:pt idx="6">
                  <c:v>18083</c:v>
                </c:pt>
                <c:pt idx="7">
                  <c:v>15520</c:v>
                </c:pt>
                <c:pt idx="8">
                  <c:v>19959</c:v>
                </c:pt>
                <c:pt idx="9">
                  <c:v>21932</c:v>
                </c:pt>
                <c:pt idx="10">
                  <c:v>25251</c:v>
                </c:pt>
                <c:pt idx="11">
                  <c:v>23965</c:v>
                </c:pt>
                <c:pt idx="12">
                  <c:v>229131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18-43A8-A8BD-6AD150E3639C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18-43A8-A8BD-6AD150E3639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18-43A8-A8BD-6AD150E3639C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118-43A8-A8BD-6AD150E363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118-43A8-A8BD-6AD150E3639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118-43A8-A8BD-6AD150E36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18-43A8-A8BD-6AD150E363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18-43A8-A8BD-6AD150E363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18-43A8-A8BD-6AD150E363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18-43A8-A8BD-6AD150E363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18-43A8-A8BD-6AD150E363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18-43A8-A8BD-6AD150E363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18-43A8-A8BD-6AD150E363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18-43A8-A8BD-6AD150E363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18-43A8-A8BD-6AD150E363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18-43A8-A8BD-6AD150E363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18-43A8-A8BD-6AD150E363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18-43A8-A8BD-6AD150E363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18-43A8-A8BD-6AD150E3639C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1.0928035918505552E-2</c:v>
                </c:pt>
                <c:pt idx="1">
                  <c:v>-6.5861690450055299E-3</c:v>
                </c:pt>
                <c:pt idx="2">
                  <c:v>-8.7510923969174592E-2</c:v>
                </c:pt>
                <c:pt idx="3">
                  <c:v>-6.5260519995823385E-3</c:v>
                </c:pt>
                <c:pt idx="4">
                  <c:v>-2.4718975448800418E-2</c:v>
                </c:pt>
                <c:pt idx="5">
                  <c:v>8.3189679141411288E-2</c:v>
                </c:pt>
                <c:pt idx="6">
                  <c:v>0.28685306365258767</c:v>
                </c:pt>
                <c:pt idx="7">
                  <c:v>1.3873140799039563E-2</c:v>
                </c:pt>
                <c:pt idx="8">
                  <c:v>0.22870771355049269</c:v>
                </c:pt>
                <c:pt idx="9">
                  <c:v>-5.9164112295042037E-2</c:v>
                </c:pt>
                <c:pt idx="10">
                  <c:v>5.9914649089449545E-2</c:v>
                </c:pt>
                <c:pt idx="11">
                  <c:v>0.19691889002284113</c:v>
                </c:pt>
                <c:pt idx="12">
                  <c:v>4.9190954752853289E-2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118-43A8-A8BD-6AD150E3639C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0.16124166788303418</c:v>
                </c:pt>
                <c:pt idx="1">
                  <c:v>8.1035883224234384E-2</c:v>
                </c:pt>
                <c:pt idx="2">
                  <c:v>5.4731622204876151E-2</c:v>
                </c:pt>
                <c:pt idx="3">
                  <c:v>0.13551736484067312</c:v>
                </c:pt>
                <c:pt idx="4">
                  <c:v>2.4196863804545776E-2</c:v>
                </c:pt>
                <c:pt idx="5">
                  <c:v>0.29248225068011413</c:v>
                </c:pt>
                <c:pt idx="6">
                  <c:v>0.25563036916647319</c:v>
                </c:pt>
                <c:pt idx="7">
                  <c:v>0.10208076560574209</c:v>
                </c:pt>
                <c:pt idx="8">
                  <c:v>0.22417458729364692</c:v>
                </c:pt>
                <c:pt idx="9">
                  <c:v>3.5337580981956496E-2</c:v>
                </c:pt>
                <c:pt idx="10">
                  <c:v>0.15679040811620926</c:v>
                </c:pt>
                <c:pt idx="11">
                  <c:v>0.17712565119724699</c:v>
                </c:pt>
                <c:pt idx="12">
                  <c:v>0.1381757139940567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118-43A8-A8BD-6AD150E36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51-4E04-BF1D-30E1BF72EE8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20553</c:v>
                </c:pt>
                <c:pt idx="1">
                  <c:v>20929</c:v>
                </c:pt>
                <c:pt idx="2">
                  <c:v>21779</c:v>
                </c:pt>
                <c:pt idx="3">
                  <c:v>16758</c:v>
                </c:pt>
                <c:pt idx="4">
                  <c:v>17027</c:v>
                </c:pt>
                <c:pt idx="5">
                  <c:v>15071</c:v>
                </c:pt>
                <c:pt idx="6">
                  <c:v>17228</c:v>
                </c:pt>
                <c:pt idx="7">
                  <c:v>13793</c:v>
                </c:pt>
                <c:pt idx="8">
                  <c:v>15992</c:v>
                </c:pt>
                <c:pt idx="9">
                  <c:v>18677</c:v>
                </c:pt>
                <c:pt idx="10">
                  <c:v>21685</c:v>
                </c:pt>
                <c:pt idx="11">
                  <c:v>20923</c:v>
                </c:pt>
                <c:pt idx="12">
                  <c:v>220415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51-4E04-BF1D-30E1BF72EE81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51-4E04-BF1D-30E1BF72EE81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14146</c:v>
                </c:pt>
                <c:pt idx="1">
                  <c:v>17059</c:v>
                </c:pt>
                <c:pt idx="2">
                  <c:v>20054</c:v>
                </c:pt>
                <c:pt idx="3">
                  <c:v>17340</c:v>
                </c:pt>
                <c:pt idx="4">
                  <c:v>18214</c:v>
                </c:pt>
                <c:pt idx="5">
                  <c:v>17608</c:v>
                </c:pt>
                <c:pt idx="6">
                  <c:v>18083</c:v>
                </c:pt>
                <c:pt idx="7">
                  <c:v>15520</c:v>
                </c:pt>
                <c:pt idx="8">
                  <c:v>19959</c:v>
                </c:pt>
                <c:pt idx="9">
                  <c:v>21932</c:v>
                </c:pt>
                <c:pt idx="10">
                  <c:v>25251</c:v>
                </c:pt>
                <c:pt idx="11">
                  <c:v>23965</c:v>
                </c:pt>
                <c:pt idx="12">
                  <c:v>229131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51-4E04-BF1D-30E1BF72EE81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51-4E04-BF1D-30E1BF72EE8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51-4E04-BF1D-30E1BF72EE81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A51-4E04-BF1D-30E1BF72EE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A51-4E04-BF1D-30E1BF72EE8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A51-4E04-BF1D-30E1BF72E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51-4E04-BF1D-30E1BF72EE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51-4E04-BF1D-30E1BF72EE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51-4E04-BF1D-30E1BF72EE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51-4E04-BF1D-30E1BF72EE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51-4E04-BF1D-30E1BF72EE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51-4E04-BF1D-30E1BF72EE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51-4E04-BF1D-30E1BF72EE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51-4E04-BF1D-30E1BF72EE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51-4E04-BF1D-30E1BF72EE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51-4E04-BF1D-30E1BF72EE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51-4E04-BF1D-30E1BF72EE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51-4E04-BF1D-30E1BF72EE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51-4E04-BF1D-30E1BF72EE81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1.0928035918505552E-2</c:v>
                </c:pt>
                <c:pt idx="1">
                  <c:v>-6.5861690450055299E-3</c:v>
                </c:pt>
                <c:pt idx="2">
                  <c:v>-8.7510923969174592E-2</c:v>
                </c:pt>
                <c:pt idx="3">
                  <c:v>-6.5260519995823385E-3</c:v>
                </c:pt>
                <c:pt idx="4">
                  <c:v>-2.4718975448800418E-2</c:v>
                </c:pt>
                <c:pt idx="5">
                  <c:v>8.3189679141411288E-2</c:v>
                </c:pt>
                <c:pt idx="6">
                  <c:v>0.28685306365258767</c:v>
                </c:pt>
                <c:pt idx="7">
                  <c:v>1.3873140799039563E-2</c:v>
                </c:pt>
                <c:pt idx="8">
                  <c:v>0.22870771355049269</c:v>
                </c:pt>
                <c:pt idx="9">
                  <c:v>-5.9164112295042037E-2</c:v>
                </c:pt>
                <c:pt idx="10">
                  <c:v>5.9914649089449545E-2</c:v>
                </c:pt>
                <c:pt idx="11">
                  <c:v>0.19691889002284113</c:v>
                </c:pt>
                <c:pt idx="12">
                  <c:v>4.9190954752853289E-2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A51-4E04-BF1D-30E1BF72EE81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0.16124166788303418</c:v>
                </c:pt>
                <c:pt idx="1">
                  <c:v>8.1035883224234384E-2</c:v>
                </c:pt>
                <c:pt idx="2">
                  <c:v>5.4731622204876151E-2</c:v>
                </c:pt>
                <c:pt idx="3">
                  <c:v>0.13551736484067312</c:v>
                </c:pt>
                <c:pt idx="4">
                  <c:v>2.4196863804545776E-2</c:v>
                </c:pt>
                <c:pt idx="5">
                  <c:v>0.29248225068011413</c:v>
                </c:pt>
                <c:pt idx="6">
                  <c:v>0.25563036916647319</c:v>
                </c:pt>
                <c:pt idx="7">
                  <c:v>0.10208076560574209</c:v>
                </c:pt>
                <c:pt idx="8">
                  <c:v>0.22417458729364692</c:v>
                </c:pt>
                <c:pt idx="9">
                  <c:v>3.5337580981956496E-2</c:v>
                </c:pt>
                <c:pt idx="10">
                  <c:v>0.15679040811620926</c:v>
                </c:pt>
                <c:pt idx="11">
                  <c:v>0.17712565119724699</c:v>
                </c:pt>
                <c:pt idx="12">
                  <c:v>0.1381757139940567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A51-4E04-BF1D-30E1BF72E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1B-45DE-9FB6-C87FD2BBFF7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10736</c:v>
                </c:pt>
                <c:pt idx="1">
                  <c:v>10604</c:v>
                </c:pt>
                <c:pt idx="2">
                  <c:v>11570</c:v>
                </c:pt>
                <c:pt idx="3">
                  <c:v>8983</c:v>
                </c:pt>
                <c:pt idx="4">
                  <c:v>8538</c:v>
                </c:pt>
                <c:pt idx="5">
                  <c:v>7595</c:v>
                </c:pt>
                <c:pt idx="6">
                  <c:v>8161</c:v>
                </c:pt>
                <c:pt idx="7">
                  <c:v>6613</c:v>
                </c:pt>
                <c:pt idx="8">
                  <c:v>7748</c:v>
                </c:pt>
                <c:pt idx="9">
                  <c:v>9146</c:v>
                </c:pt>
                <c:pt idx="10">
                  <c:v>11261</c:v>
                </c:pt>
                <c:pt idx="11">
                  <c:v>9873</c:v>
                </c:pt>
                <c:pt idx="12">
                  <c:v>110828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1B-45DE-9FB6-C87FD2BBFF74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1B-45DE-9FB6-C87FD2BBFF74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8448</c:v>
                </c:pt>
                <c:pt idx="1">
                  <c:v>10670</c:v>
                </c:pt>
                <c:pt idx="2">
                  <c:v>12702</c:v>
                </c:pt>
                <c:pt idx="3">
                  <c:v>11294</c:v>
                </c:pt>
                <c:pt idx="4">
                  <c:v>10870</c:v>
                </c:pt>
                <c:pt idx="5">
                  <c:v>10141</c:v>
                </c:pt>
                <c:pt idx="6">
                  <c:v>10838</c:v>
                </c:pt>
                <c:pt idx="7">
                  <c:v>8772</c:v>
                </c:pt>
                <c:pt idx="8">
                  <c:v>11314</c:v>
                </c:pt>
                <c:pt idx="9">
                  <c:v>12410</c:v>
                </c:pt>
                <c:pt idx="10">
                  <c:v>14671</c:v>
                </c:pt>
                <c:pt idx="11">
                  <c:v>13567</c:v>
                </c:pt>
                <c:pt idx="12">
                  <c:v>135697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1B-45DE-9FB6-C87FD2BBFF74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1B-45DE-9FB6-C87FD2BBFF7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14009</c:v>
                </c:pt>
                <c:pt idx="1">
                  <c:v>13831</c:v>
                </c:pt>
                <c:pt idx="2">
                  <c:v>15155</c:v>
                </c:pt>
                <c:pt idx="3">
                  <c:v>11713</c:v>
                </c:pt>
                <c:pt idx="4">
                  <c:v>10695</c:v>
                </c:pt>
                <c:pt idx="5">
                  <c:v>10170</c:v>
                </c:pt>
                <c:pt idx="6">
                  <c:v>10021</c:v>
                </c:pt>
                <c:pt idx="7">
                  <c:v>9451</c:v>
                </c:pt>
                <c:pt idx="8">
                  <c:v>9475</c:v>
                </c:pt>
                <c:pt idx="9">
                  <c:v>12972</c:v>
                </c:pt>
                <c:pt idx="10">
                  <c:v>15154</c:v>
                </c:pt>
                <c:pt idx="11">
                  <c:v>12991</c:v>
                </c:pt>
                <c:pt idx="12">
                  <c:v>145637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1B-45DE-9FB6-C87FD2BBFF74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1B-45DE-9FB6-C87FD2BBFF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81B-45DE-9FB6-C87FD2BBFF7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13713</c:v>
                </c:pt>
                <c:pt idx="1">
                  <c:v>13097</c:v>
                </c:pt>
                <c:pt idx="2">
                  <c:v>13219</c:v>
                </c:pt>
                <c:pt idx="3">
                  <c:v>11165</c:v>
                </c:pt>
                <c:pt idx="4">
                  <c:v>10226</c:v>
                </c:pt>
                <c:pt idx="5">
                  <c:v>11059</c:v>
                </c:pt>
                <c:pt idx="6">
                  <c:v>12572</c:v>
                </c:pt>
                <c:pt idx="7">
                  <c:v>9290</c:v>
                </c:pt>
                <c:pt idx="8">
                  <c:v>12468</c:v>
                </c:pt>
                <c:pt idx="9">
                  <c:v>12954</c:v>
                </c:pt>
                <c:pt idx="10">
                  <c:v>16047</c:v>
                </c:pt>
                <c:pt idx="11">
                  <c:v>15417</c:v>
                </c:pt>
                <c:pt idx="12">
                  <c:v>151227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1B-45DE-9FB6-C87FD2BBF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1B-45DE-9FB6-C87FD2BBFF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1B-45DE-9FB6-C87FD2BBFF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1B-45DE-9FB6-C87FD2BBFF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1B-45DE-9FB6-C87FD2BBFF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1B-45DE-9FB6-C87FD2BBFF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1B-45DE-9FB6-C87FD2BBFF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1B-45DE-9FB6-C87FD2BBFF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1B-45DE-9FB6-C87FD2BBFF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1B-45DE-9FB6-C87FD2BBFF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1B-45DE-9FB6-C87FD2BBFF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1B-45DE-9FB6-C87FD2BBFF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1B-45DE-9FB6-C87FD2BBFF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1B-45DE-9FB6-C87FD2BBFF74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-2.1129274038118373E-2</c:v>
                </c:pt>
                <c:pt idx="1">
                  <c:v>-5.3069192393897735E-2</c:v>
                </c:pt>
                <c:pt idx="2">
                  <c:v>-0.1277466182777961</c:v>
                </c:pt>
                <c:pt idx="3">
                  <c:v>-4.6785622812259842E-2</c:v>
                </c:pt>
                <c:pt idx="4">
                  <c:v>-4.3852267414679735E-2</c:v>
                </c:pt>
                <c:pt idx="5">
                  <c:v>8.7413962635201514E-2</c:v>
                </c:pt>
                <c:pt idx="6">
                  <c:v>0.25456541263346977</c:v>
                </c:pt>
                <c:pt idx="7">
                  <c:v>-1.7035234366733709E-2</c:v>
                </c:pt>
                <c:pt idx="8">
                  <c:v>0.31588390501319252</c:v>
                </c:pt>
                <c:pt idx="9">
                  <c:v>-1.3876040703052483E-3</c:v>
                </c:pt>
                <c:pt idx="10">
                  <c:v>5.8928335752936434E-2</c:v>
                </c:pt>
                <c:pt idx="11">
                  <c:v>0.18674466938649825</c:v>
                </c:pt>
                <c:pt idx="12">
                  <c:v>3.8383103194929769E-2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1B-45DE-9FB6-C87FD2BBFF74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0.27729135618479872</c:v>
                </c:pt>
                <c:pt idx="1">
                  <c:v>0.23509996227838559</c:v>
                </c:pt>
                <c:pt idx="2">
                  <c:v>0.14252376836646508</c:v>
                </c:pt>
                <c:pt idx="3">
                  <c:v>0.24290326171657584</c:v>
                </c:pt>
                <c:pt idx="4">
                  <c:v>0.19770438041695937</c:v>
                </c:pt>
                <c:pt idx="5">
                  <c:v>0.45608953258722851</c:v>
                </c:pt>
                <c:pt idx="6">
                  <c:v>0.54049748805293474</c:v>
                </c:pt>
                <c:pt idx="7">
                  <c:v>0.40480871011643726</c:v>
                </c:pt>
                <c:pt idx="8">
                  <c:v>0.60918946824987086</c:v>
                </c:pt>
                <c:pt idx="9">
                  <c:v>0.41635687732342008</c:v>
                </c:pt>
                <c:pt idx="10">
                  <c:v>0.42500666015451549</c:v>
                </c:pt>
                <c:pt idx="11">
                  <c:v>0.56153144940747501</c:v>
                </c:pt>
                <c:pt idx="12">
                  <c:v>0.36451979644133248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81B-45DE-9FB6-C87FD2BBF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53-4566-A976-59048BA8444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9817</c:v>
                </c:pt>
                <c:pt idx="1">
                  <c:v>10325</c:v>
                </c:pt>
                <c:pt idx="2">
                  <c:v>10209</c:v>
                </c:pt>
                <c:pt idx="3">
                  <c:v>7775</c:v>
                </c:pt>
                <c:pt idx="4">
                  <c:v>8489</c:v>
                </c:pt>
                <c:pt idx="5">
                  <c:v>7476</c:v>
                </c:pt>
                <c:pt idx="6">
                  <c:v>9067</c:v>
                </c:pt>
                <c:pt idx="7">
                  <c:v>7180</c:v>
                </c:pt>
                <c:pt idx="8">
                  <c:v>8244</c:v>
                </c:pt>
                <c:pt idx="9">
                  <c:v>9531</c:v>
                </c:pt>
                <c:pt idx="10">
                  <c:v>10424</c:v>
                </c:pt>
                <c:pt idx="11">
                  <c:v>11050</c:v>
                </c:pt>
                <c:pt idx="12">
                  <c:v>109587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53-4566-A976-59048BA84441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53-4566-A976-59048BA84441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5698</c:v>
                </c:pt>
                <c:pt idx="1">
                  <c:v>6389</c:v>
                </c:pt>
                <c:pt idx="2">
                  <c:v>7352</c:v>
                </c:pt>
                <c:pt idx="3">
                  <c:v>6046</c:v>
                </c:pt>
                <c:pt idx="4">
                  <c:v>7344</c:v>
                </c:pt>
                <c:pt idx="5">
                  <c:v>7467</c:v>
                </c:pt>
                <c:pt idx="6">
                  <c:v>7245</c:v>
                </c:pt>
                <c:pt idx="7">
                  <c:v>6748</c:v>
                </c:pt>
                <c:pt idx="8">
                  <c:v>8645</c:v>
                </c:pt>
                <c:pt idx="9">
                  <c:v>9522</c:v>
                </c:pt>
                <c:pt idx="10">
                  <c:v>10580</c:v>
                </c:pt>
                <c:pt idx="11">
                  <c:v>10398</c:v>
                </c:pt>
                <c:pt idx="12">
                  <c:v>93434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53-4566-A976-59048BA84441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53-4566-A976-59048BA8444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9600</c:v>
                </c:pt>
                <c:pt idx="1">
                  <c:v>8944</c:v>
                </c:pt>
                <c:pt idx="2">
                  <c:v>10019</c:v>
                </c:pt>
                <c:pt idx="3">
                  <c:v>7441</c:v>
                </c:pt>
                <c:pt idx="4">
                  <c:v>7186</c:v>
                </c:pt>
                <c:pt idx="5">
                  <c:v>7813</c:v>
                </c:pt>
                <c:pt idx="6">
                  <c:v>6789</c:v>
                </c:pt>
                <c:pt idx="7">
                  <c:v>5542</c:v>
                </c:pt>
                <c:pt idx="8">
                  <c:v>6458</c:v>
                </c:pt>
                <c:pt idx="9">
                  <c:v>7581</c:v>
                </c:pt>
                <c:pt idx="10">
                  <c:v>8513</c:v>
                </c:pt>
                <c:pt idx="11">
                  <c:v>7586</c:v>
                </c:pt>
                <c:pt idx="12">
                  <c:v>93472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53-4566-A976-59048BA84441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653-4566-A976-59048BA844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653-4566-A976-59048BA8444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10154</c:v>
                </c:pt>
                <c:pt idx="1">
                  <c:v>9528</c:v>
                </c:pt>
                <c:pt idx="2">
                  <c:v>9752</c:v>
                </c:pt>
                <c:pt idx="3">
                  <c:v>7864</c:v>
                </c:pt>
                <c:pt idx="4">
                  <c:v>7213</c:v>
                </c:pt>
                <c:pt idx="5">
                  <c:v>8420</c:v>
                </c:pt>
                <c:pt idx="6">
                  <c:v>9060</c:v>
                </c:pt>
                <c:pt idx="7">
                  <c:v>5911</c:v>
                </c:pt>
                <c:pt idx="8">
                  <c:v>7109</c:v>
                </c:pt>
                <c:pt idx="9">
                  <c:v>6383</c:v>
                </c:pt>
                <c:pt idx="10">
                  <c:v>9038</c:v>
                </c:pt>
                <c:pt idx="11">
                  <c:v>9212</c:v>
                </c:pt>
                <c:pt idx="12">
                  <c:v>99644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53-4566-A976-59048BA84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53-4566-A976-59048BA844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53-4566-A976-59048BA844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53-4566-A976-59048BA844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53-4566-A976-59048BA844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53-4566-A976-59048BA844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53-4566-A976-59048BA844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53-4566-A976-59048BA844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53-4566-A976-59048BA844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53-4566-A976-59048BA844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53-4566-A976-59048BA844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53-4566-A976-59048BA844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53-4566-A976-59048BA844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53-4566-A976-59048BA84441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5.770833333333325E-2</c:v>
                </c:pt>
                <c:pt idx="1">
                  <c:v>6.5295169946332665E-2</c:v>
                </c:pt>
                <c:pt idx="2">
                  <c:v>-2.6649366204211988E-2</c:v>
                </c:pt>
                <c:pt idx="3">
                  <c:v>5.6847197957263784E-2</c:v>
                </c:pt>
                <c:pt idx="4">
                  <c:v>3.7573058725299813E-3</c:v>
                </c:pt>
                <c:pt idx="5">
                  <c:v>7.7691027774222432E-2</c:v>
                </c:pt>
                <c:pt idx="6">
                  <c:v>0.33451171011931069</c:v>
                </c:pt>
                <c:pt idx="7">
                  <c:v>6.6582461205340948E-2</c:v>
                </c:pt>
                <c:pt idx="8">
                  <c:v>0.10080520284917927</c:v>
                </c:pt>
                <c:pt idx="9">
                  <c:v>-0.15802664556127155</c:v>
                </c:pt>
                <c:pt idx="10">
                  <c:v>6.1670386467755245E-2</c:v>
                </c:pt>
                <c:pt idx="11">
                  <c:v>0.21434220933298187</c:v>
                </c:pt>
                <c:pt idx="12">
                  <c:v>6.6030469017459792E-2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653-4566-A976-59048BA84441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3.4328206172965281E-2</c:v>
                </c:pt>
                <c:pt idx="1">
                  <c:v>-7.7191283292978197E-2</c:v>
                </c:pt>
                <c:pt idx="2">
                  <c:v>-4.476442354784993E-2</c:v>
                </c:pt>
                <c:pt idx="3">
                  <c:v>1.1446945337620473E-2</c:v>
                </c:pt>
                <c:pt idx="4">
                  <c:v>-0.15031216868889152</c:v>
                </c:pt>
                <c:pt idx="5">
                  <c:v>0.12627073301230607</c:v>
                </c:pt>
                <c:pt idx="6">
                  <c:v>-7.7203044005735855E-4</c:v>
                </c:pt>
                <c:pt idx="7">
                  <c:v>-0.17674094707520893</c:v>
                </c:pt>
                <c:pt idx="8">
                  <c:v>-0.13767588549247933</c:v>
                </c:pt>
                <c:pt idx="9">
                  <c:v>-0.33029063057391672</c:v>
                </c:pt>
                <c:pt idx="10">
                  <c:v>-0.13296239447429015</c:v>
                </c:pt>
                <c:pt idx="11">
                  <c:v>-0.16633484162895928</c:v>
                </c:pt>
                <c:pt idx="12">
                  <c:v>-9.0731564875395798E-2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653-4566-A976-59048BA84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250871</c:v>
                </c:pt>
                <c:pt idx="1">
                  <c:v>239109</c:v>
                </c:pt>
                <c:pt idx="2">
                  <c:v>229131</c:v>
                </c:pt>
                <c:pt idx="3">
                  <c:v>164258</c:v>
                </c:pt>
                <c:pt idx="4">
                  <c:v>103516</c:v>
                </c:pt>
                <c:pt idx="5">
                  <c:v>220415</c:v>
                </c:pt>
                <c:pt idx="6">
                  <c:v>232309</c:v>
                </c:pt>
                <c:pt idx="7">
                  <c:v>259661</c:v>
                </c:pt>
                <c:pt idx="8">
                  <c:v>252776</c:v>
                </c:pt>
                <c:pt idx="9">
                  <c:v>230263</c:v>
                </c:pt>
                <c:pt idx="10">
                  <c:v>203159</c:v>
                </c:pt>
                <c:pt idx="11">
                  <c:v>179324</c:v>
                </c:pt>
                <c:pt idx="12">
                  <c:v>163740</c:v>
                </c:pt>
                <c:pt idx="13">
                  <c:v>167027</c:v>
                </c:pt>
                <c:pt idx="14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D5-42C3-B7D2-582A94E1D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4.9190954752853289E-2</c:v>
                </c:pt>
                <c:pt idx="1">
                  <c:v>4.3547141155059865E-2</c:v>
                </c:pt>
                <c:pt idx="2">
                  <c:v>0.39494575606667559</c:v>
                </c:pt>
                <c:pt idx="3">
                  <c:v>0.58678851578499946</c:v>
                </c:pt>
                <c:pt idx="4">
                  <c:v>-0.53035864165324509</c:v>
                </c:pt>
                <c:pt idx="5">
                  <c:v>-5.1199049541774122E-2</c:v>
                </c:pt>
                <c:pt idx="6">
                  <c:v>-0.10533734369042713</c:v>
                </c:pt>
                <c:pt idx="7">
                  <c:v>2.72375541981833E-2</c:v>
                </c:pt>
                <c:pt idx="8">
                  <c:v>9.7770809899983879E-2</c:v>
                </c:pt>
                <c:pt idx="9">
                  <c:v>0.1334127456819536</c:v>
                </c:pt>
                <c:pt idx="10">
                  <c:v>0.13291583948606989</c:v>
                </c:pt>
                <c:pt idx="11">
                  <c:v>9.5175277879565146E-2</c:v>
                </c:pt>
                <c:pt idx="12">
                  <c:v>-1.9679453022565241E-2</c:v>
                </c:pt>
                <c:pt idx="13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D5-42C3-B7D2-582A94E1D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250871</c:v>
                </c:pt>
                <c:pt idx="1">
                  <c:v>239109</c:v>
                </c:pt>
                <c:pt idx="2">
                  <c:v>229131</c:v>
                </c:pt>
                <c:pt idx="3">
                  <c:v>164258</c:v>
                </c:pt>
                <c:pt idx="4">
                  <c:v>103516</c:v>
                </c:pt>
                <c:pt idx="5">
                  <c:v>220415</c:v>
                </c:pt>
                <c:pt idx="6">
                  <c:v>232309</c:v>
                </c:pt>
                <c:pt idx="7">
                  <c:v>259661</c:v>
                </c:pt>
                <c:pt idx="8">
                  <c:v>252776</c:v>
                </c:pt>
                <c:pt idx="9">
                  <c:v>230263</c:v>
                </c:pt>
                <c:pt idx="10">
                  <c:v>203159</c:v>
                </c:pt>
                <c:pt idx="11">
                  <c:v>179324</c:v>
                </c:pt>
                <c:pt idx="12">
                  <c:v>163740</c:v>
                </c:pt>
                <c:pt idx="13">
                  <c:v>167027</c:v>
                </c:pt>
                <c:pt idx="14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30-4486-8BDD-D7B8C5756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4.9190954752853289E-2</c:v>
                </c:pt>
                <c:pt idx="1">
                  <c:v>4.3547141155059865E-2</c:v>
                </c:pt>
                <c:pt idx="2">
                  <c:v>0.39494575606667559</c:v>
                </c:pt>
                <c:pt idx="3">
                  <c:v>0.58678851578499946</c:v>
                </c:pt>
                <c:pt idx="4">
                  <c:v>-0.53035864165324509</c:v>
                </c:pt>
                <c:pt idx="5">
                  <c:v>-5.1199049541774122E-2</c:v>
                </c:pt>
                <c:pt idx="6">
                  <c:v>-0.10533734369042713</c:v>
                </c:pt>
                <c:pt idx="7">
                  <c:v>2.72375541981833E-2</c:v>
                </c:pt>
                <c:pt idx="8">
                  <c:v>9.7770809899983879E-2</c:v>
                </c:pt>
                <c:pt idx="9">
                  <c:v>0.1334127456819536</c:v>
                </c:pt>
                <c:pt idx="10">
                  <c:v>0.13291583948606989</c:v>
                </c:pt>
                <c:pt idx="11">
                  <c:v>9.5175277879565146E-2</c:v>
                </c:pt>
                <c:pt idx="12">
                  <c:v>-1.9679453022565241E-2</c:v>
                </c:pt>
                <c:pt idx="13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30-4486-8BDD-D7B8C5756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16-4332-81EC-9DAFA61928D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9072</c:v>
                </c:pt>
                <c:pt idx="1">
                  <c:v>10007</c:v>
                </c:pt>
                <c:pt idx="2">
                  <c:v>10527</c:v>
                </c:pt>
                <c:pt idx="3">
                  <c:v>8980</c:v>
                </c:pt>
                <c:pt idx="4">
                  <c:v>10621</c:v>
                </c:pt>
                <c:pt idx="5">
                  <c:v>10076</c:v>
                </c:pt>
                <c:pt idx="6">
                  <c:v>10842</c:v>
                </c:pt>
                <c:pt idx="7">
                  <c:v>8110</c:v>
                </c:pt>
                <c:pt idx="8">
                  <c:v>9279</c:v>
                </c:pt>
                <c:pt idx="9">
                  <c:v>10900</c:v>
                </c:pt>
                <c:pt idx="10">
                  <c:v>11473</c:v>
                </c:pt>
                <c:pt idx="11">
                  <c:v>10255</c:v>
                </c:pt>
                <c:pt idx="12">
                  <c:v>120142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16-4332-81EC-9DAFA61928DD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16-4332-81EC-9DAFA61928DD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6573</c:v>
                </c:pt>
                <c:pt idx="1">
                  <c:v>8995</c:v>
                </c:pt>
                <c:pt idx="2">
                  <c:v>11575</c:v>
                </c:pt>
                <c:pt idx="3">
                  <c:v>10703</c:v>
                </c:pt>
                <c:pt idx="4">
                  <c:v>12721</c:v>
                </c:pt>
                <c:pt idx="5">
                  <c:v>12409</c:v>
                </c:pt>
                <c:pt idx="6">
                  <c:v>12525</c:v>
                </c:pt>
                <c:pt idx="7">
                  <c:v>8882</c:v>
                </c:pt>
                <c:pt idx="8">
                  <c:v>12859</c:v>
                </c:pt>
                <c:pt idx="9">
                  <c:v>13163</c:v>
                </c:pt>
                <c:pt idx="10">
                  <c:v>13787</c:v>
                </c:pt>
                <c:pt idx="11">
                  <c:v>10694</c:v>
                </c:pt>
                <c:pt idx="12">
                  <c:v>134886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16-4332-81EC-9DAFA61928DD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16-4332-81EC-9DAFA61928D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10452</c:v>
                </c:pt>
                <c:pt idx="1">
                  <c:v>12083</c:v>
                </c:pt>
                <c:pt idx="2">
                  <c:v>15380</c:v>
                </c:pt>
                <c:pt idx="3">
                  <c:v>12270</c:v>
                </c:pt>
                <c:pt idx="4">
                  <c:v>13214</c:v>
                </c:pt>
                <c:pt idx="5">
                  <c:v>13066</c:v>
                </c:pt>
                <c:pt idx="6">
                  <c:v>11727</c:v>
                </c:pt>
                <c:pt idx="7">
                  <c:v>8822</c:v>
                </c:pt>
                <c:pt idx="8">
                  <c:v>11310</c:v>
                </c:pt>
                <c:pt idx="9">
                  <c:v>13962</c:v>
                </c:pt>
                <c:pt idx="10">
                  <c:v>13695</c:v>
                </c:pt>
                <c:pt idx="11">
                  <c:v>10449</c:v>
                </c:pt>
                <c:pt idx="12">
                  <c:v>146430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16-4332-81EC-9DAFA61928DD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16-4332-81EC-9DAFA61928D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016-4332-81EC-9DAFA61928D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11900</c:v>
                </c:pt>
                <c:pt idx="1">
                  <c:v>11880</c:v>
                </c:pt>
                <c:pt idx="2">
                  <c:v>12803</c:v>
                </c:pt>
                <c:pt idx="3">
                  <c:v>11832</c:v>
                </c:pt>
                <c:pt idx="4">
                  <c:v>12647</c:v>
                </c:pt>
                <c:pt idx="5">
                  <c:v>14875</c:v>
                </c:pt>
                <c:pt idx="6">
                  <c:v>16297</c:v>
                </c:pt>
                <c:pt idx="7">
                  <c:v>9303</c:v>
                </c:pt>
                <c:pt idx="8">
                  <c:v>14314</c:v>
                </c:pt>
                <c:pt idx="9">
                  <c:v>12735</c:v>
                </c:pt>
                <c:pt idx="10">
                  <c:v>14871</c:v>
                </c:pt>
                <c:pt idx="11">
                  <c:v>13109</c:v>
                </c:pt>
                <c:pt idx="12">
                  <c:v>156566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16-4332-81EC-9DAFA6192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16-4332-81EC-9DAFA61928D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16-4332-81EC-9DAFA61928D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16-4332-81EC-9DAFA61928D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16-4332-81EC-9DAFA61928D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16-4332-81EC-9DAFA61928D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16-4332-81EC-9DAFA61928D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16-4332-81EC-9DAFA61928D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16-4332-81EC-9DAFA61928D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16-4332-81EC-9DAFA61928D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16-4332-81EC-9DAFA61928D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16-4332-81EC-9DAFA61928D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16-4332-81EC-9DAFA61928D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16-4332-81EC-9DAFA61928DD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0.1385380788365862</c:v>
                </c:pt>
                <c:pt idx="1">
                  <c:v>-1.680046346106101E-2</c:v>
                </c:pt>
                <c:pt idx="2">
                  <c:v>-0.16755526657997399</c:v>
                </c:pt>
                <c:pt idx="3">
                  <c:v>-3.5696821515892374E-2</c:v>
                </c:pt>
                <c:pt idx="4">
                  <c:v>-4.2909035871045886E-2</c:v>
                </c:pt>
                <c:pt idx="5">
                  <c:v>0.13845094137455982</c:v>
                </c:pt>
                <c:pt idx="6">
                  <c:v>0.38969898524771884</c:v>
                </c:pt>
                <c:pt idx="7">
                  <c:v>5.4522783949217946E-2</c:v>
                </c:pt>
                <c:pt idx="8">
                  <c:v>0.26560565870910691</c:v>
                </c:pt>
                <c:pt idx="9">
                  <c:v>-8.7881392350666054E-2</c:v>
                </c:pt>
                <c:pt idx="10">
                  <c:v>8.5870755750273808E-2</c:v>
                </c:pt>
                <c:pt idx="11">
                  <c:v>0.25456981529332956</c:v>
                </c:pt>
                <c:pt idx="12">
                  <c:v>6.9220788089872309E-2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16-4332-81EC-9DAFA61928DD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0.31172839506172845</c:v>
                </c:pt>
                <c:pt idx="1">
                  <c:v>0.18716898171280105</c:v>
                </c:pt>
                <c:pt idx="2">
                  <c:v>0.21620594661347003</c:v>
                </c:pt>
                <c:pt idx="3">
                  <c:v>0.31759465478841875</c:v>
                </c:pt>
                <c:pt idx="4">
                  <c:v>0.19075416627436215</c:v>
                </c:pt>
                <c:pt idx="5">
                  <c:v>0.47628026994839212</c:v>
                </c:pt>
                <c:pt idx="6">
                  <c:v>0.50313595277624046</c:v>
                </c:pt>
                <c:pt idx="7">
                  <c:v>0.1471023427866831</c:v>
                </c:pt>
                <c:pt idx="8">
                  <c:v>0.54262312749218666</c:v>
                </c:pt>
                <c:pt idx="9">
                  <c:v>0.16834862385321103</c:v>
                </c:pt>
                <c:pt idx="10">
                  <c:v>0.29617362503268541</c:v>
                </c:pt>
                <c:pt idx="11">
                  <c:v>0.27830326669917116</c:v>
                </c:pt>
                <c:pt idx="12">
                  <c:v>0.30317457675084492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16-4332-81EC-9DAFA6192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151227</c:v>
                </c:pt>
                <c:pt idx="1">
                  <c:v>145637</c:v>
                </c:pt>
                <c:pt idx="2">
                  <c:v>135697</c:v>
                </c:pt>
                <c:pt idx="3">
                  <c:v>102944</c:v>
                </c:pt>
                <c:pt idx="4">
                  <c:v>54788</c:v>
                </c:pt>
                <c:pt idx="5">
                  <c:v>110828</c:v>
                </c:pt>
                <c:pt idx="6">
                  <c:v>115399</c:v>
                </c:pt>
                <c:pt idx="7">
                  <c:v>101435</c:v>
                </c:pt>
                <c:pt idx="8">
                  <c:v>74718</c:v>
                </c:pt>
                <c:pt idx="9">
                  <c:v>68694</c:v>
                </c:pt>
                <c:pt idx="10">
                  <c:v>58915</c:v>
                </c:pt>
                <c:pt idx="11">
                  <c:v>47290</c:v>
                </c:pt>
                <c:pt idx="12">
                  <c:v>44490</c:v>
                </c:pt>
                <c:pt idx="13">
                  <c:v>35910</c:v>
                </c:pt>
                <c:pt idx="14">
                  <c:v>31589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B7-4E7B-A5AD-ECB8DCB4C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3.8383103194929769E-2</c:v>
                </c:pt>
                <c:pt idx="1">
                  <c:v>7.3251435182796865E-2</c:v>
                </c:pt>
                <c:pt idx="2">
                  <c:v>0.31816327323593407</c:v>
                </c:pt>
                <c:pt idx="3">
                  <c:v>0.87895159523983346</c:v>
                </c:pt>
                <c:pt idx="4">
                  <c:v>-0.50564839210307866</c:v>
                </c:pt>
                <c:pt idx="5">
                  <c:v>-3.9610395237393736E-2</c:v>
                </c:pt>
                <c:pt idx="6">
                  <c:v>0.13766451422092962</c:v>
                </c:pt>
                <c:pt idx="7">
                  <c:v>0.35757113413099928</c:v>
                </c:pt>
                <c:pt idx="8">
                  <c:v>8.7693248318630346E-2</c:v>
                </c:pt>
                <c:pt idx="9">
                  <c:v>0.16598489349062207</c:v>
                </c:pt>
                <c:pt idx="10">
                  <c:v>0.24582364136181001</c:v>
                </c:pt>
                <c:pt idx="11">
                  <c:v>6.2935491121600462E-2</c:v>
                </c:pt>
                <c:pt idx="12">
                  <c:v>0.23893065998329166</c:v>
                </c:pt>
                <c:pt idx="13">
                  <c:v>0.13678812244768745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B7-4E7B-A5AD-ECB8DCB4C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E3-4DA9-891F-42FA16F0206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7E3-4DA9-891F-42FA16F0206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7E3-4DA9-891F-42FA16F0206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7E3-4DA9-891F-42FA16F0206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7E3-4DA9-891F-42FA16F0206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7E3-4DA9-891F-42FA16F0206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7E3-4DA9-891F-42FA16F0206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7E3-4DA9-891F-42FA16F0206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239109</c:v>
                </c:pt>
                <c:pt idx="1">
                  <c:v>146430</c:v>
                </c:pt>
                <c:pt idx="2">
                  <c:v>92679</c:v>
                </c:pt>
                <c:pt idx="3">
                  <c:v>11646</c:v>
                </c:pt>
                <c:pt idx="4">
                  <c:v>13316</c:v>
                </c:pt>
                <c:pt idx="5">
                  <c:v>8756</c:v>
                </c:pt>
                <c:pt idx="6">
                  <c:v>2637</c:v>
                </c:pt>
                <c:pt idx="7">
                  <c:v>1934</c:v>
                </c:pt>
                <c:pt idx="8">
                  <c:v>1341</c:v>
                </c:pt>
                <c:pt idx="9">
                  <c:v>2455</c:v>
                </c:pt>
                <c:pt idx="10">
                  <c:v>50594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E3-4DA9-891F-42FA16F02068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4.3547141155059865E-2</c:v>
                </c:pt>
                <c:pt idx="1">
                  <c:v>8.5583381522174262E-2</c:v>
                </c:pt>
                <c:pt idx="2">
                  <c:v>-1.6616266114913292E-2</c:v>
                </c:pt>
                <c:pt idx="3">
                  <c:v>0.17434708077039418</c:v>
                </c:pt>
                <c:pt idx="4">
                  <c:v>0.18248823372702239</c:v>
                </c:pt>
                <c:pt idx="5">
                  <c:v>2.7217268887846036E-2</c:v>
                </c:pt>
                <c:pt idx="6">
                  <c:v>2.4873688301593422E-2</c:v>
                </c:pt>
                <c:pt idx="7">
                  <c:v>5.3376906318082895E-2</c:v>
                </c:pt>
                <c:pt idx="8">
                  <c:v>0.24744186046511629</c:v>
                </c:pt>
                <c:pt idx="9">
                  <c:v>0.3023872679045092</c:v>
                </c:pt>
                <c:pt idx="10">
                  <c:v>-0.11508727743379854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7E3-4DA9-891F-42FA16F0206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7E3-4DA9-891F-42FA16F0206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7E3-4DA9-891F-42FA16F0206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7E3-4DA9-891F-42FA16F0206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7E3-4DA9-891F-42FA16F0206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7E3-4DA9-891F-42FA16F0206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7E3-4DA9-891F-42FA16F0206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7E3-4DA9-891F-42FA16F02068}"/>
              </c:ext>
            </c:extLst>
          </c:dPt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0.61239852954092067</c:v>
                </c:pt>
                <c:pt idx="2">
                  <c:v>0.38760147045907933</c:v>
                </c:pt>
                <c:pt idx="3">
                  <c:v>4.8705820358079369E-2</c:v>
                </c:pt>
                <c:pt idx="4">
                  <c:v>5.5690082765600626E-2</c:v>
                </c:pt>
                <c:pt idx="5">
                  <c:v>3.6619282419315037E-2</c:v>
                </c:pt>
                <c:pt idx="6">
                  <c:v>1.1028443094990152E-2</c:v>
                </c:pt>
                <c:pt idx="7">
                  <c:v>8.0883613749377897E-3</c:v>
                </c:pt>
                <c:pt idx="8">
                  <c:v>5.6083208913089849E-3</c:v>
                </c:pt>
                <c:pt idx="9">
                  <c:v>1.0267283958362086E-2</c:v>
                </c:pt>
                <c:pt idx="10">
                  <c:v>0.21159387559648529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7E3-4DA9-891F-42FA16F02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A6-49FA-95C1-0106003C5EC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A6-49FA-95C1-0106003C5EC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2A6-49FA-95C1-0106003C5EC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2A6-49FA-95C1-0106003C5EC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2A6-49FA-95C1-0106003C5EC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2A6-49FA-95C1-0106003C5EC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2A6-49FA-95C1-0106003C5EC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2A6-49FA-95C1-0106003C5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25345</c:v>
                </c:pt>
                <c:pt idx="1">
                  <c:v>13443</c:v>
                </c:pt>
                <c:pt idx="2">
                  <c:v>11902</c:v>
                </c:pt>
                <c:pt idx="3">
                  <c:v>1253</c:v>
                </c:pt>
                <c:pt idx="4">
                  <c:v>1950</c:v>
                </c:pt>
                <c:pt idx="5">
                  <c:v>903</c:v>
                </c:pt>
                <c:pt idx="6">
                  <c:v>252</c:v>
                </c:pt>
                <c:pt idx="7">
                  <c:v>320</c:v>
                </c:pt>
                <c:pt idx="8">
                  <c:v>161</c:v>
                </c:pt>
                <c:pt idx="9">
                  <c:v>471</c:v>
                </c:pt>
                <c:pt idx="10">
                  <c:v>6592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2A6-49FA-95C1-0106003C5EC3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0.17126484588012381</c:v>
                </c:pt>
                <c:pt idx="1">
                  <c:v>0.23296340456755016</c:v>
                </c:pt>
                <c:pt idx="2">
                  <c:v>0.10860655737704916</c:v>
                </c:pt>
                <c:pt idx="3">
                  <c:v>2.8735632183908066E-2</c:v>
                </c:pt>
                <c:pt idx="4">
                  <c:v>-6.1162079510703737E-3</c:v>
                </c:pt>
                <c:pt idx="5">
                  <c:v>0.18039215686274512</c:v>
                </c:pt>
                <c:pt idx="6">
                  <c:v>-0.21250000000000002</c:v>
                </c:pt>
                <c:pt idx="7">
                  <c:v>0.30612244897959173</c:v>
                </c:pt>
                <c:pt idx="8">
                  <c:v>-0.19499999999999995</c:v>
                </c:pt>
                <c:pt idx="9">
                  <c:v>0.27297297297297307</c:v>
                </c:pt>
                <c:pt idx="10">
                  <c:v>0.16548797736916554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2A6-49FA-95C1-0106003C5EC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2A6-49FA-95C1-0106003C5EC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2A6-49FA-95C1-0106003C5EC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2A6-49FA-95C1-0106003C5EC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2A6-49FA-95C1-0106003C5EC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2A6-49FA-95C1-0106003C5EC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2A6-49FA-95C1-0106003C5EC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2A6-49FA-95C1-0106003C5EC3}"/>
              </c:ext>
            </c:extLst>
          </c:dPt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0.53040047346616692</c:v>
                </c:pt>
                <c:pt idx="2">
                  <c:v>0.46959952653383308</c:v>
                </c:pt>
                <c:pt idx="3">
                  <c:v>4.9437758926810023E-2</c:v>
                </c:pt>
                <c:pt idx="4">
                  <c:v>7.6938252120733866E-2</c:v>
                </c:pt>
                <c:pt idx="5">
                  <c:v>3.562832905898599E-2</c:v>
                </c:pt>
                <c:pt idx="6">
                  <c:v>9.9427895048333007E-3</c:v>
                </c:pt>
                <c:pt idx="7">
                  <c:v>1.2625764450581969E-2</c:v>
                </c:pt>
                <c:pt idx="8">
                  <c:v>6.3523377391990531E-3</c:v>
                </c:pt>
                <c:pt idx="9">
                  <c:v>1.8583547050700335E-2</c:v>
                </c:pt>
                <c:pt idx="10">
                  <c:v>0.26009074768198853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2A6-49FA-95C1-0106003C5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70-4A9A-A3D1-C30FA8CEA58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E70-4A9A-A3D1-C30FA8CEA58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E70-4A9A-A3D1-C30FA8CEA58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E70-4A9A-A3D1-C30FA8CEA58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E70-4A9A-A3D1-C30FA8CEA58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E70-4A9A-A3D1-C30FA8CEA58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E70-4A9A-A3D1-C30FA8CEA58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E70-4A9A-A3D1-C30FA8CEA58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250871</c:v>
                </c:pt>
                <c:pt idx="1">
                  <c:v>156566</c:v>
                </c:pt>
                <c:pt idx="2">
                  <c:v>94305</c:v>
                </c:pt>
                <c:pt idx="3">
                  <c:v>10656</c:v>
                </c:pt>
                <c:pt idx="4">
                  <c:v>13127</c:v>
                </c:pt>
                <c:pt idx="5">
                  <c:v>8567</c:v>
                </c:pt>
                <c:pt idx="6">
                  <c:v>2356</c:v>
                </c:pt>
                <c:pt idx="7">
                  <c:v>2091</c:v>
                </c:pt>
                <c:pt idx="8">
                  <c:v>1334</c:v>
                </c:pt>
                <c:pt idx="9">
                  <c:v>2493</c:v>
                </c:pt>
                <c:pt idx="10">
                  <c:v>53681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70-4A9A-A3D1-C30FA8CEA585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4.9190954752853289E-2</c:v>
                </c:pt>
                <c:pt idx="1">
                  <c:v>6.9220788089872309E-2</c:v>
                </c:pt>
                <c:pt idx="2">
                  <c:v>1.7544427540219454E-2</c:v>
                </c:pt>
                <c:pt idx="3">
                  <c:v>-8.5007727975270453E-2</c:v>
                </c:pt>
                <c:pt idx="4">
                  <c:v>-1.4193451486932962E-2</c:v>
                </c:pt>
                <c:pt idx="5">
                  <c:v>-2.1585198720877163E-2</c:v>
                </c:pt>
                <c:pt idx="6">
                  <c:v>-0.10656048540007579</c:v>
                </c:pt>
                <c:pt idx="7">
                  <c:v>8.1178903826266913E-2</c:v>
                </c:pt>
                <c:pt idx="8">
                  <c:v>-5.2199850857569396E-3</c:v>
                </c:pt>
                <c:pt idx="9">
                  <c:v>1.5478615071283119E-2</c:v>
                </c:pt>
                <c:pt idx="10">
                  <c:v>6.1015140135193935E-2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E70-4A9A-A3D1-C30FA8CEA58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E70-4A9A-A3D1-C30FA8CEA58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E70-4A9A-A3D1-C30FA8CEA58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E70-4A9A-A3D1-C30FA8CEA58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E70-4A9A-A3D1-C30FA8CEA58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E70-4A9A-A3D1-C30FA8CEA58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E70-4A9A-A3D1-C30FA8CEA58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E70-4A9A-A3D1-C30FA8CEA585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0.6240896715842007</c:v>
                </c:pt>
                <c:pt idx="2">
                  <c:v>0.37591032841579936</c:v>
                </c:pt>
                <c:pt idx="3">
                  <c:v>4.2476013568726559E-2</c:v>
                </c:pt>
                <c:pt idx="4">
                  <c:v>5.2325697270708849E-2</c:v>
                </c:pt>
                <c:pt idx="5">
                  <c:v>3.4149024797605142E-2</c:v>
                </c:pt>
                <c:pt idx="6">
                  <c:v>9.3912807777702476E-3</c:v>
                </c:pt>
                <c:pt idx="7">
                  <c:v>8.3349609958903188E-3</c:v>
                </c:pt>
                <c:pt idx="8">
                  <c:v>5.3174739208597249E-3</c:v>
                </c:pt>
                <c:pt idx="9">
                  <c:v>9.9373781744402506E-3</c:v>
                </c:pt>
                <c:pt idx="10">
                  <c:v>0.21397849890979825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E70-4A9A-A3D1-C30FA8CEA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DD-4057-AE59-44161932BDB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ADD-4057-AE59-44161932BDB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ADD-4057-AE59-44161932BDB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ADD-4057-AE59-44161932BDB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ADD-4057-AE59-44161932BDB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ADD-4057-AE59-44161932BDB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ADD-4057-AE59-44161932BDB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ADD-4057-AE59-44161932BDB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250871</c:v>
                </c:pt>
                <c:pt idx="1">
                  <c:v>156566</c:v>
                </c:pt>
                <c:pt idx="2">
                  <c:v>94305</c:v>
                </c:pt>
                <c:pt idx="3">
                  <c:v>10656</c:v>
                </c:pt>
                <c:pt idx="4">
                  <c:v>13127</c:v>
                </c:pt>
                <c:pt idx="5">
                  <c:v>8567</c:v>
                </c:pt>
                <c:pt idx="6">
                  <c:v>2356</c:v>
                </c:pt>
                <c:pt idx="7">
                  <c:v>2091</c:v>
                </c:pt>
                <c:pt idx="8">
                  <c:v>1334</c:v>
                </c:pt>
                <c:pt idx="9">
                  <c:v>2493</c:v>
                </c:pt>
                <c:pt idx="10">
                  <c:v>53681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ADD-4057-AE59-44161932BDBC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4.9190954752853289E-2</c:v>
                </c:pt>
                <c:pt idx="1">
                  <c:v>6.9220788089872309E-2</c:v>
                </c:pt>
                <c:pt idx="2">
                  <c:v>1.7544427540219454E-2</c:v>
                </c:pt>
                <c:pt idx="3">
                  <c:v>-8.5007727975270453E-2</c:v>
                </c:pt>
                <c:pt idx="4">
                  <c:v>-1.4193451486932962E-2</c:v>
                </c:pt>
                <c:pt idx="5">
                  <c:v>-2.1585198720877163E-2</c:v>
                </c:pt>
                <c:pt idx="6">
                  <c:v>-0.10656048540007579</c:v>
                </c:pt>
                <c:pt idx="7">
                  <c:v>8.1178903826266913E-2</c:v>
                </c:pt>
                <c:pt idx="8">
                  <c:v>-5.2199850857569396E-3</c:v>
                </c:pt>
                <c:pt idx="9">
                  <c:v>1.5478615071283119E-2</c:v>
                </c:pt>
                <c:pt idx="10">
                  <c:v>6.1015140135193935E-2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ADD-4057-AE59-44161932BDB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ADD-4057-AE59-44161932BDB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ADD-4057-AE59-44161932BDB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ADD-4057-AE59-44161932BDB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ADD-4057-AE59-44161932BDB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ADD-4057-AE59-44161932BDB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ADD-4057-AE59-44161932BDB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ADD-4057-AE59-44161932BDBC}"/>
              </c:ext>
            </c:extLst>
          </c:dPt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0.6240896715842007</c:v>
                </c:pt>
                <c:pt idx="2">
                  <c:v>0.37591032841579936</c:v>
                </c:pt>
                <c:pt idx="3">
                  <c:v>4.2476013568726559E-2</c:v>
                </c:pt>
                <c:pt idx="4">
                  <c:v>5.2325697270708849E-2</c:v>
                </c:pt>
                <c:pt idx="5">
                  <c:v>3.4149024797605142E-2</c:v>
                </c:pt>
                <c:pt idx="6">
                  <c:v>9.3912807777702476E-3</c:v>
                </c:pt>
                <c:pt idx="7">
                  <c:v>8.3349609958903188E-3</c:v>
                </c:pt>
                <c:pt idx="8">
                  <c:v>5.3174739208597249E-3</c:v>
                </c:pt>
                <c:pt idx="9">
                  <c:v>9.9373781744402506E-3</c:v>
                </c:pt>
                <c:pt idx="10">
                  <c:v>0.21397849890979825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ADD-4057-AE59-44161932B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C0-47D5-B29A-B3DC352E7B5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C0-47D5-B29A-B3DC352E7B5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BC0-47D5-B29A-B3DC352E7B5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BC0-47D5-B29A-B3DC352E7B5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BC0-47D5-B29A-B3DC352E7B5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BC0-47D5-B29A-B3DC352E7B5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BC0-47D5-B29A-B3DC352E7B5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BC0-47D5-B29A-B3DC352E7B5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25345</c:v>
                </c:pt>
                <c:pt idx="1">
                  <c:v>13443</c:v>
                </c:pt>
                <c:pt idx="2">
                  <c:v>11902</c:v>
                </c:pt>
                <c:pt idx="3">
                  <c:v>1253</c:v>
                </c:pt>
                <c:pt idx="4">
                  <c:v>1950</c:v>
                </c:pt>
                <c:pt idx="5">
                  <c:v>903</c:v>
                </c:pt>
                <c:pt idx="6">
                  <c:v>252</c:v>
                </c:pt>
                <c:pt idx="7">
                  <c:v>320</c:v>
                </c:pt>
                <c:pt idx="8">
                  <c:v>161</c:v>
                </c:pt>
                <c:pt idx="9">
                  <c:v>471</c:v>
                </c:pt>
                <c:pt idx="10">
                  <c:v>6592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C0-47D5-B29A-B3DC352E7B5C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0.17126484588012381</c:v>
                </c:pt>
                <c:pt idx="1">
                  <c:v>0.23296340456755016</c:v>
                </c:pt>
                <c:pt idx="2">
                  <c:v>0.10860655737704916</c:v>
                </c:pt>
                <c:pt idx="3">
                  <c:v>2.8735632183908066E-2</c:v>
                </c:pt>
                <c:pt idx="4">
                  <c:v>-6.1162079510703737E-3</c:v>
                </c:pt>
                <c:pt idx="5">
                  <c:v>0.18039215686274512</c:v>
                </c:pt>
                <c:pt idx="6">
                  <c:v>-0.21250000000000002</c:v>
                </c:pt>
                <c:pt idx="7">
                  <c:v>0.30612244897959173</c:v>
                </c:pt>
                <c:pt idx="8">
                  <c:v>-0.19499999999999995</c:v>
                </c:pt>
                <c:pt idx="9">
                  <c:v>0.27297297297297307</c:v>
                </c:pt>
                <c:pt idx="10">
                  <c:v>0.16548797736916554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BC0-47D5-B29A-B3DC352E7B5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BC0-47D5-B29A-B3DC352E7B5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BC0-47D5-B29A-B3DC352E7B5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BC0-47D5-B29A-B3DC352E7B5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BC0-47D5-B29A-B3DC352E7B5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BC0-47D5-B29A-B3DC352E7B5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BC0-47D5-B29A-B3DC352E7B5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BC0-47D5-B29A-B3DC352E7B5C}"/>
              </c:ext>
            </c:extLst>
          </c:dPt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0.53040047346616692</c:v>
                </c:pt>
                <c:pt idx="2">
                  <c:v>0.46959952653383308</c:v>
                </c:pt>
                <c:pt idx="3">
                  <c:v>4.9437758926810023E-2</c:v>
                </c:pt>
                <c:pt idx="4">
                  <c:v>7.6938252120733866E-2</c:v>
                </c:pt>
                <c:pt idx="5">
                  <c:v>3.562832905898599E-2</c:v>
                </c:pt>
                <c:pt idx="6">
                  <c:v>9.9427895048333007E-3</c:v>
                </c:pt>
                <c:pt idx="7">
                  <c:v>1.2625764450581969E-2</c:v>
                </c:pt>
                <c:pt idx="8">
                  <c:v>6.3523377391990531E-3</c:v>
                </c:pt>
                <c:pt idx="9">
                  <c:v>1.8583547050700335E-2</c:v>
                </c:pt>
                <c:pt idx="10">
                  <c:v>0.26009074768198853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BC0-47D5-B29A-B3DC352E7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09-496C-93C9-49EE51E3B553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B09-496C-93C9-49EE51E3B55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B09-496C-93C9-49EE51E3B55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B09-496C-93C9-49EE51E3B55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B09-496C-93C9-49EE51E3B55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B09-496C-93C9-49EE51E3B55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B09-496C-93C9-49EE51E3B55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B09-496C-93C9-49EE51E3B5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261230</c:v>
                </c:pt>
                <c:pt idx="1">
                  <c:v>160838</c:v>
                </c:pt>
                <c:pt idx="2">
                  <c:v>77475</c:v>
                </c:pt>
                <c:pt idx="3">
                  <c:v>83363</c:v>
                </c:pt>
                <c:pt idx="4">
                  <c:v>100392</c:v>
                </c:pt>
                <c:pt idx="5">
                  <c:v>11538</c:v>
                </c:pt>
                <c:pt idx="6">
                  <c:v>14183</c:v>
                </c:pt>
                <c:pt idx="7">
                  <c:v>9144</c:v>
                </c:pt>
                <c:pt idx="8">
                  <c:v>2503</c:v>
                </c:pt>
                <c:pt idx="9">
                  <c:v>2203</c:v>
                </c:pt>
                <c:pt idx="10">
                  <c:v>1423</c:v>
                </c:pt>
                <c:pt idx="11">
                  <c:v>2619</c:v>
                </c:pt>
                <c:pt idx="12">
                  <c:v>56779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09-496C-93C9-49EE51E3B553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4.6875563552716493E-2</c:v>
                </c:pt>
                <c:pt idx="1">
                  <c:v>6.4348769802930139E-2</c:v>
                </c:pt>
                <c:pt idx="2">
                  <c:v>0.14143646408839783</c:v>
                </c:pt>
                <c:pt idx="3">
                  <c:v>1.4896863249198589E-3</c:v>
                </c:pt>
                <c:pt idx="4">
                  <c:v>2.0046942155478087E-2</c:v>
                </c:pt>
                <c:pt idx="5">
                  <c:v>-7.968413496051685E-2</c:v>
                </c:pt>
                <c:pt idx="6">
                  <c:v>-1.3287880896062365E-2</c:v>
                </c:pt>
                <c:pt idx="7">
                  <c:v>-2.2241231822070162E-2</c:v>
                </c:pt>
                <c:pt idx="8">
                  <c:v>-0.10607142857142859</c:v>
                </c:pt>
                <c:pt idx="9">
                  <c:v>6.9417475728155376E-2</c:v>
                </c:pt>
                <c:pt idx="10">
                  <c:v>7.077140835102691E-3</c:v>
                </c:pt>
                <c:pt idx="11">
                  <c:v>2.2647403358063256E-2</c:v>
                </c:pt>
                <c:pt idx="12">
                  <c:v>6.4832526911968724E-2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B09-496C-93C9-49EE51E3B55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B09-496C-93C9-49EE51E3B55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B09-496C-93C9-49EE51E3B55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B09-496C-93C9-49EE51E3B55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B09-496C-93C9-49EE51E3B55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B09-496C-93C9-49EE51E3B55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B09-496C-93C9-49EE51E3B55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B09-496C-93C9-49EE51E3B553}"/>
              </c:ext>
            </c:extLst>
          </c:dPt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0.61569498143398538</c:v>
                </c:pt>
                <c:pt idx="2">
                  <c:v>0.29657772843854074</c:v>
                </c:pt>
                <c:pt idx="3">
                  <c:v>0.31911725299544463</c:v>
                </c:pt>
                <c:pt idx="4">
                  <c:v>0.38430501856601462</c:v>
                </c:pt>
                <c:pt idx="5">
                  <c:v>4.4167974581786167E-2</c:v>
                </c:pt>
                <c:pt idx="6">
                  <c:v>5.4293151628832831E-2</c:v>
                </c:pt>
                <c:pt idx="7">
                  <c:v>3.5003636642039579E-2</c:v>
                </c:pt>
                <c:pt idx="8">
                  <c:v>9.5815947632354632E-3</c:v>
                </c:pt>
                <c:pt idx="9">
                  <c:v>8.4331814875779967E-3</c:v>
                </c:pt>
                <c:pt idx="10">
                  <c:v>5.4473069708685833E-3</c:v>
                </c:pt>
                <c:pt idx="11">
                  <c:v>1.0025647896489683E-2</c:v>
                </c:pt>
                <c:pt idx="12">
                  <c:v>0.21735252459518431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B09-496C-93C9-49EE51E3B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E7-4D53-96E6-7338B529057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50098</c:v>
                </c:pt>
                <c:pt idx="1">
                  <c:v>47287</c:v>
                </c:pt>
                <c:pt idx="2">
                  <c:v>49408</c:v>
                </c:pt>
                <c:pt idx="3">
                  <c:v>37600</c:v>
                </c:pt>
                <c:pt idx="4">
                  <c:v>35022</c:v>
                </c:pt>
                <c:pt idx="5">
                  <c:v>31469</c:v>
                </c:pt>
                <c:pt idx="6">
                  <c:v>40659</c:v>
                </c:pt>
                <c:pt idx="7">
                  <c:v>38714</c:v>
                </c:pt>
                <c:pt idx="8">
                  <c:v>36471</c:v>
                </c:pt>
                <c:pt idx="9">
                  <c:v>40116</c:v>
                </c:pt>
                <c:pt idx="10">
                  <c:v>47646</c:v>
                </c:pt>
                <c:pt idx="11">
                  <c:v>48947</c:v>
                </c:pt>
                <c:pt idx="12">
                  <c:v>503437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E7-4D53-96E6-7338B5290570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E7-4D53-96E6-7338B5290570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40065</c:v>
                </c:pt>
                <c:pt idx="1">
                  <c:v>41909</c:v>
                </c:pt>
                <c:pt idx="2">
                  <c:v>47103</c:v>
                </c:pt>
                <c:pt idx="3">
                  <c:v>43531</c:v>
                </c:pt>
                <c:pt idx="4">
                  <c:v>44866</c:v>
                </c:pt>
                <c:pt idx="5">
                  <c:v>40470</c:v>
                </c:pt>
                <c:pt idx="6">
                  <c:v>43286</c:v>
                </c:pt>
                <c:pt idx="7">
                  <c:v>41695</c:v>
                </c:pt>
                <c:pt idx="8">
                  <c:v>42224</c:v>
                </c:pt>
                <c:pt idx="9">
                  <c:v>48246</c:v>
                </c:pt>
                <c:pt idx="10">
                  <c:v>56046</c:v>
                </c:pt>
                <c:pt idx="11">
                  <c:v>54058</c:v>
                </c:pt>
                <c:pt idx="12">
                  <c:v>543499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E7-4D53-96E6-7338B5290570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E7-4D53-96E6-7338B529057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E7-4D53-96E6-7338B5290570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E7-4D53-96E6-7338B52905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EE7-4D53-96E6-7338B529057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E7-4D53-96E6-7338B5290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E7-4D53-96E6-7338B52905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E7-4D53-96E6-7338B52905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E7-4D53-96E6-7338B52905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E7-4D53-96E6-7338B52905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E7-4D53-96E6-7338B52905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E7-4D53-96E6-7338B52905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E7-4D53-96E6-7338B52905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E7-4D53-96E6-7338B52905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E7-4D53-96E6-7338B52905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E7-4D53-96E6-7338B52905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E7-4D53-96E6-7338B52905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E7-4D53-96E6-7338B52905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E7-4D53-96E6-7338B5290570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5.1579442075934123E-2</c:v>
                </c:pt>
                <c:pt idx="1">
                  <c:v>7.2096409548990215E-2</c:v>
                </c:pt>
                <c:pt idx="2">
                  <c:v>4.9525311032663222E-3</c:v>
                </c:pt>
                <c:pt idx="3">
                  <c:v>7.9968162558232025E-2</c:v>
                </c:pt>
                <c:pt idx="4">
                  <c:v>-0.10079556921921573</c:v>
                </c:pt>
                <c:pt idx="5">
                  <c:v>3.7138642304407554E-2</c:v>
                </c:pt>
                <c:pt idx="6">
                  <c:v>0.11965748508921714</c:v>
                </c:pt>
                <c:pt idx="7">
                  <c:v>-1.7937426509579746E-2</c:v>
                </c:pt>
                <c:pt idx="8">
                  <c:v>7.479265771711785E-2</c:v>
                </c:pt>
                <c:pt idx="9">
                  <c:v>-0.1256462764339733</c:v>
                </c:pt>
                <c:pt idx="10">
                  <c:v>-5.0400957296708349E-2</c:v>
                </c:pt>
                <c:pt idx="11">
                  <c:v>3.9321612769642078E-2</c:v>
                </c:pt>
                <c:pt idx="12">
                  <c:v>1.3549895743344642E-2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E7-4D53-96E6-7338B5290570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0.25056888498542862</c:v>
                </c:pt>
                <c:pt idx="1">
                  <c:v>0.18334848901389389</c:v>
                </c:pt>
                <c:pt idx="2">
                  <c:v>0.18691305051813467</c:v>
                </c:pt>
                <c:pt idx="3">
                  <c:v>0.22694148936170211</c:v>
                </c:pt>
                <c:pt idx="4">
                  <c:v>9.4055165324653078E-2</c:v>
                </c:pt>
                <c:pt idx="5">
                  <c:v>0.27344370650481431</c:v>
                </c:pt>
                <c:pt idx="6">
                  <c:v>0.11271797142084172</c:v>
                </c:pt>
                <c:pt idx="7">
                  <c:v>0.10024797230975868</c:v>
                </c:pt>
                <c:pt idx="8">
                  <c:v>0.18324147953168279</c:v>
                </c:pt>
                <c:pt idx="9">
                  <c:v>7.4982550603250653E-2</c:v>
                </c:pt>
                <c:pt idx="10">
                  <c:v>0.11591739075683161</c:v>
                </c:pt>
                <c:pt idx="11">
                  <c:v>0.12805687784746778</c:v>
                </c:pt>
                <c:pt idx="12">
                  <c:v>0.16056825382321915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E7-4D53-96E6-7338B5290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4E-4C0A-9F6D-38BDA78791E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18636</c:v>
                </c:pt>
                <c:pt idx="1">
                  <c:v>18723</c:v>
                </c:pt>
                <c:pt idx="2">
                  <c:v>20072</c:v>
                </c:pt>
                <c:pt idx="3">
                  <c:v>17529</c:v>
                </c:pt>
                <c:pt idx="4">
                  <c:v>19316</c:v>
                </c:pt>
                <c:pt idx="5">
                  <c:v>18556</c:v>
                </c:pt>
                <c:pt idx="6">
                  <c:v>21704</c:v>
                </c:pt>
                <c:pt idx="7">
                  <c:v>19798</c:v>
                </c:pt>
                <c:pt idx="8">
                  <c:v>18123</c:v>
                </c:pt>
                <c:pt idx="9">
                  <c:v>20320</c:v>
                </c:pt>
                <c:pt idx="10">
                  <c:v>22096</c:v>
                </c:pt>
                <c:pt idx="11">
                  <c:v>20535</c:v>
                </c:pt>
                <c:pt idx="12">
                  <c:v>235408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4E-4C0A-9F6D-38BDA78791EB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4E-4C0A-9F6D-38BDA78791EB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15015</c:v>
                </c:pt>
                <c:pt idx="1">
                  <c:v>18026</c:v>
                </c:pt>
                <c:pt idx="2">
                  <c:v>22226</c:v>
                </c:pt>
                <c:pt idx="3">
                  <c:v>22061</c:v>
                </c:pt>
                <c:pt idx="4">
                  <c:v>26282</c:v>
                </c:pt>
                <c:pt idx="5">
                  <c:v>24304</c:v>
                </c:pt>
                <c:pt idx="6">
                  <c:v>25584</c:v>
                </c:pt>
                <c:pt idx="7">
                  <c:v>20956</c:v>
                </c:pt>
                <c:pt idx="8">
                  <c:v>24548</c:v>
                </c:pt>
                <c:pt idx="9">
                  <c:v>26214</c:v>
                </c:pt>
                <c:pt idx="10">
                  <c:v>25866</c:v>
                </c:pt>
                <c:pt idx="11">
                  <c:v>20862</c:v>
                </c:pt>
                <c:pt idx="12">
                  <c:v>271944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4E-4C0A-9F6D-38BDA78791EB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4E-4C0A-9F6D-38BDA78791E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21636</c:v>
                </c:pt>
                <c:pt idx="1">
                  <c:v>23651</c:v>
                </c:pt>
                <c:pt idx="2">
                  <c:v>30146</c:v>
                </c:pt>
                <c:pt idx="3">
                  <c:v>25115</c:v>
                </c:pt>
                <c:pt idx="4">
                  <c:v>28209</c:v>
                </c:pt>
                <c:pt idx="5">
                  <c:v>25871</c:v>
                </c:pt>
                <c:pt idx="6">
                  <c:v>25078</c:v>
                </c:pt>
                <c:pt idx="7">
                  <c:v>22168</c:v>
                </c:pt>
                <c:pt idx="8">
                  <c:v>23087</c:v>
                </c:pt>
                <c:pt idx="9">
                  <c:v>28464</c:v>
                </c:pt>
                <c:pt idx="10">
                  <c:v>26745</c:v>
                </c:pt>
                <c:pt idx="11">
                  <c:v>22180</c:v>
                </c:pt>
                <c:pt idx="12">
                  <c:v>302350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4E-4C0A-9F6D-38BDA78791EB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4E-4C0A-9F6D-38BDA78791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C4E-4C0A-9F6D-38BDA78791E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25181</c:v>
                </c:pt>
                <c:pt idx="1">
                  <c:v>24442</c:v>
                </c:pt>
                <c:pt idx="2">
                  <c:v>25658</c:v>
                </c:pt>
                <c:pt idx="3">
                  <c:v>22776</c:v>
                </c:pt>
                <c:pt idx="4">
                  <c:v>24741</c:v>
                </c:pt>
                <c:pt idx="5">
                  <c:v>28215</c:v>
                </c:pt>
                <c:pt idx="6">
                  <c:v>30089</c:v>
                </c:pt>
                <c:pt idx="7">
                  <c:v>21698</c:v>
                </c:pt>
                <c:pt idx="8">
                  <c:v>27092</c:v>
                </c:pt>
                <c:pt idx="9">
                  <c:v>24346</c:v>
                </c:pt>
                <c:pt idx="10">
                  <c:v>29114</c:v>
                </c:pt>
                <c:pt idx="11">
                  <c:v>25047</c:v>
                </c:pt>
                <c:pt idx="12">
                  <c:v>308399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4E-4C0A-9F6D-38BDA7879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4E-4C0A-9F6D-38BDA78791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4E-4C0A-9F6D-38BDA78791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4E-4C0A-9F6D-38BDA78791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4E-4C0A-9F6D-38BDA78791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4E-4C0A-9F6D-38BDA78791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4E-4C0A-9F6D-38BDA78791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4E-4C0A-9F6D-38BDA78791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4E-4C0A-9F6D-38BDA78791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4E-4C0A-9F6D-38BDA78791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4E-4C0A-9F6D-38BDA78791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4E-4C0A-9F6D-38BDA78791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4E-4C0A-9F6D-38BDA78791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4E-4C0A-9F6D-38BDA78791EB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0.16384729155111843</c:v>
                </c:pt>
                <c:pt idx="1">
                  <c:v>3.3444674643778205E-2</c:v>
                </c:pt>
                <c:pt idx="2">
                  <c:v>-0.14887547269952894</c:v>
                </c:pt>
                <c:pt idx="3">
                  <c:v>-9.3131594664543127E-2</c:v>
                </c:pt>
                <c:pt idx="4">
                  <c:v>-0.12293948739763905</c:v>
                </c:pt>
                <c:pt idx="5">
                  <c:v>9.0603378300027071E-2</c:v>
                </c:pt>
                <c:pt idx="6">
                  <c:v>0.19981657229444139</c:v>
                </c:pt>
                <c:pt idx="7">
                  <c:v>-2.1201732226633019E-2</c:v>
                </c:pt>
                <c:pt idx="8">
                  <c:v>0.17347424957768443</c:v>
                </c:pt>
                <c:pt idx="9">
                  <c:v>-0.14467397414277683</c:v>
                </c:pt>
                <c:pt idx="10">
                  <c:v>8.8577304169003446E-2</c:v>
                </c:pt>
                <c:pt idx="11">
                  <c:v>0.12926059513074839</c:v>
                </c:pt>
                <c:pt idx="12">
                  <c:v>2.0006614850339055E-2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C4E-4C0A-9F6D-38BDA78791EB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0.35120197467267644</c:v>
                </c:pt>
                <c:pt idx="1">
                  <c:v>0.30545318592105963</c:v>
                </c:pt>
                <c:pt idx="2">
                  <c:v>0.27829812674372256</c:v>
                </c:pt>
                <c:pt idx="3">
                  <c:v>0.29933253465685428</c:v>
                </c:pt>
                <c:pt idx="4">
                  <c:v>0.28085524953406504</c:v>
                </c:pt>
                <c:pt idx="5">
                  <c:v>0.52053244233671059</c:v>
                </c:pt>
                <c:pt idx="6">
                  <c:v>0.38633431625506809</c:v>
                </c:pt>
                <c:pt idx="7">
                  <c:v>9.5969289827255277E-2</c:v>
                </c:pt>
                <c:pt idx="8">
                  <c:v>0.49489598852287142</c:v>
                </c:pt>
                <c:pt idx="9">
                  <c:v>0.19812992125984241</c:v>
                </c:pt>
                <c:pt idx="10">
                  <c:v>0.31761404779145552</c:v>
                </c:pt>
                <c:pt idx="11">
                  <c:v>0.21972242512783047</c:v>
                </c:pt>
                <c:pt idx="12">
                  <c:v>0.31006168014680902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C4E-4C0A-9F6D-38BDA7879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13-4C2F-A815-18D48501498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10363</c:v>
                </c:pt>
                <c:pt idx="1">
                  <c:v>11006</c:v>
                </c:pt>
                <c:pt idx="2">
                  <c:v>12047</c:v>
                </c:pt>
                <c:pt idx="3">
                  <c:v>8927</c:v>
                </c:pt>
                <c:pt idx="4">
                  <c:v>10073</c:v>
                </c:pt>
                <c:pt idx="5">
                  <c:v>9826</c:v>
                </c:pt>
                <c:pt idx="6">
                  <c:v>11056</c:v>
                </c:pt>
                <c:pt idx="7">
                  <c:v>8655</c:v>
                </c:pt>
                <c:pt idx="8">
                  <c:v>9923</c:v>
                </c:pt>
                <c:pt idx="9">
                  <c:v>10354</c:v>
                </c:pt>
                <c:pt idx="10">
                  <c:v>12679</c:v>
                </c:pt>
                <c:pt idx="11">
                  <c:v>9788</c:v>
                </c:pt>
                <c:pt idx="12">
                  <c:v>124697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13-4C2F-A815-18D48501498C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13-4C2F-A815-18D48501498C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9522</c:v>
                </c:pt>
                <c:pt idx="1">
                  <c:v>10749</c:v>
                </c:pt>
                <c:pt idx="2">
                  <c:v>12631</c:v>
                </c:pt>
                <c:pt idx="3">
                  <c:v>10238</c:v>
                </c:pt>
                <c:pt idx="4">
                  <c:v>14454</c:v>
                </c:pt>
                <c:pt idx="5">
                  <c:v>12044</c:v>
                </c:pt>
                <c:pt idx="6">
                  <c:v>12331</c:v>
                </c:pt>
                <c:pt idx="7">
                  <c:v>9178</c:v>
                </c:pt>
                <c:pt idx="8">
                  <c:v>13050</c:v>
                </c:pt>
                <c:pt idx="9">
                  <c:v>14337</c:v>
                </c:pt>
                <c:pt idx="10">
                  <c:v>14216</c:v>
                </c:pt>
                <c:pt idx="11">
                  <c:v>10635</c:v>
                </c:pt>
                <c:pt idx="12">
                  <c:v>143385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13-4C2F-A815-18D48501498C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13-4C2F-A815-18D48501498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11784</c:v>
                </c:pt>
                <c:pt idx="1">
                  <c:v>13893</c:v>
                </c:pt>
                <c:pt idx="2">
                  <c:v>18087</c:v>
                </c:pt>
                <c:pt idx="3">
                  <c:v>14354</c:v>
                </c:pt>
                <c:pt idx="4">
                  <c:v>16688</c:v>
                </c:pt>
                <c:pt idx="5">
                  <c:v>14668</c:v>
                </c:pt>
                <c:pt idx="6">
                  <c:v>16466</c:v>
                </c:pt>
                <c:pt idx="7">
                  <c:v>13548</c:v>
                </c:pt>
                <c:pt idx="8">
                  <c:v>15730</c:v>
                </c:pt>
                <c:pt idx="9">
                  <c:v>16623</c:v>
                </c:pt>
                <c:pt idx="10">
                  <c:v>17852</c:v>
                </c:pt>
                <c:pt idx="11">
                  <c:v>11703</c:v>
                </c:pt>
                <c:pt idx="12">
                  <c:v>181396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13-4C2F-A815-18D48501498C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13-4C2F-A815-18D4850149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B13-4C2F-A815-18D48501498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14922</c:v>
                </c:pt>
                <c:pt idx="1">
                  <c:v>15680</c:v>
                </c:pt>
                <c:pt idx="2">
                  <c:v>14870</c:v>
                </c:pt>
                <c:pt idx="3">
                  <c:v>13713</c:v>
                </c:pt>
                <c:pt idx="4">
                  <c:v>14967</c:v>
                </c:pt>
                <c:pt idx="5">
                  <c:v>15572</c:v>
                </c:pt>
                <c:pt idx="6">
                  <c:v>13056</c:v>
                </c:pt>
                <c:pt idx="7">
                  <c:v>9705</c:v>
                </c:pt>
                <c:pt idx="8">
                  <c:v>13601</c:v>
                </c:pt>
                <c:pt idx="9">
                  <c:v>16019</c:v>
                </c:pt>
                <c:pt idx="10">
                  <c:v>19160</c:v>
                </c:pt>
                <c:pt idx="11">
                  <c:v>13225</c:v>
                </c:pt>
                <c:pt idx="12">
                  <c:v>174490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13-4C2F-A815-18D485014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13-4C2F-A815-18D4850149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13-4C2F-A815-18D4850149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13-4C2F-A815-18D4850149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13-4C2F-A815-18D4850149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13-4C2F-A815-18D4850149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13-4C2F-A815-18D4850149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13-4C2F-A815-18D4850149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13-4C2F-A815-18D4850149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13-4C2F-A815-18D4850149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13-4C2F-A815-18D4850149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13-4C2F-A815-18D4850149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13-4C2F-A815-18D4850149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13-4C2F-A815-18D48501498C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0.2662932790224033</c:v>
                </c:pt>
                <c:pt idx="1">
                  <c:v>0.12862592672568929</c:v>
                </c:pt>
                <c:pt idx="2">
                  <c:v>-0.17786255321501632</c:v>
                </c:pt>
                <c:pt idx="3">
                  <c:v>-4.4656541730528021E-2</c:v>
                </c:pt>
                <c:pt idx="4">
                  <c:v>-0.10312799616490886</c:v>
                </c:pt>
                <c:pt idx="5">
                  <c:v>6.1630760839923582E-2</c:v>
                </c:pt>
                <c:pt idx="6">
                  <c:v>-0.20709340459127901</c:v>
                </c:pt>
                <c:pt idx="7">
                  <c:v>-0.28365810451727191</c:v>
                </c:pt>
                <c:pt idx="8">
                  <c:v>-0.13534647171010805</c:v>
                </c:pt>
                <c:pt idx="9">
                  <c:v>-3.6335198219334619E-2</c:v>
                </c:pt>
                <c:pt idx="10">
                  <c:v>7.3269101501232337E-2</c:v>
                </c:pt>
                <c:pt idx="11">
                  <c:v>0.13005212338716565</c:v>
                </c:pt>
                <c:pt idx="12">
                  <c:v>-3.807140179496793E-2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B13-4C2F-A815-18D48501498C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0.43993052204959948</c:v>
                </c:pt>
                <c:pt idx="1">
                  <c:v>0.42467744866436496</c:v>
                </c:pt>
                <c:pt idx="2">
                  <c:v>0.23433219888768986</c:v>
                </c:pt>
                <c:pt idx="3">
                  <c:v>0.53612635823905008</c:v>
                </c:pt>
                <c:pt idx="4">
                  <c:v>0.48585327112081811</c:v>
                </c:pt>
                <c:pt idx="5">
                  <c:v>0.58477508650519039</c:v>
                </c:pt>
                <c:pt idx="6">
                  <c:v>0.18089725036179449</c:v>
                </c:pt>
                <c:pt idx="7">
                  <c:v>0.12131715771230511</c:v>
                </c:pt>
                <c:pt idx="8">
                  <c:v>0.37065403607779901</c:v>
                </c:pt>
                <c:pt idx="9">
                  <c:v>0.54713154336488312</c:v>
                </c:pt>
                <c:pt idx="10">
                  <c:v>0.51116018613455316</c:v>
                </c:pt>
                <c:pt idx="11">
                  <c:v>0.35114425827543938</c:v>
                </c:pt>
                <c:pt idx="12">
                  <c:v>0.39931193212346727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B13-4C2F-A815-18D485014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AA-4A90-8435-CB82C01F61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4741</c:v>
                </c:pt>
                <c:pt idx="1">
                  <c:v>5394</c:v>
                </c:pt>
                <c:pt idx="2">
                  <c:v>5891</c:v>
                </c:pt>
                <c:pt idx="3">
                  <c:v>4434</c:v>
                </c:pt>
                <c:pt idx="4">
                  <c:v>5220</c:v>
                </c:pt>
                <c:pt idx="5">
                  <c:v>4948</c:v>
                </c:pt>
                <c:pt idx="6">
                  <c:v>4858</c:v>
                </c:pt>
                <c:pt idx="7">
                  <c:v>3119</c:v>
                </c:pt>
                <c:pt idx="8">
                  <c:v>4658</c:v>
                </c:pt>
                <c:pt idx="9">
                  <c:v>5219</c:v>
                </c:pt>
                <c:pt idx="10">
                  <c:v>6273</c:v>
                </c:pt>
                <c:pt idx="11">
                  <c:v>4311</c:v>
                </c:pt>
                <c:pt idx="12">
                  <c:v>59066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AA-4A90-8435-CB82C01F617C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AA-4A90-8435-CB82C01F617C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3917</c:v>
                </c:pt>
                <c:pt idx="1">
                  <c:v>4988</c:v>
                </c:pt>
                <c:pt idx="2">
                  <c:v>6328</c:v>
                </c:pt>
                <c:pt idx="3">
                  <c:v>4470</c:v>
                </c:pt>
                <c:pt idx="4">
                  <c:v>6157</c:v>
                </c:pt>
                <c:pt idx="5">
                  <c:v>5602</c:v>
                </c:pt>
                <c:pt idx="6">
                  <c:v>5240</c:v>
                </c:pt>
                <c:pt idx="7">
                  <c:v>3658</c:v>
                </c:pt>
                <c:pt idx="8">
                  <c:v>6176</c:v>
                </c:pt>
                <c:pt idx="9">
                  <c:v>6564</c:v>
                </c:pt>
                <c:pt idx="10">
                  <c:v>6965</c:v>
                </c:pt>
                <c:pt idx="11">
                  <c:v>4956</c:v>
                </c:pt>
                <c:pt idx="12">
                  <c:v>65021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AA-4A90-8435-CB82C01F617C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AA-4A90-8435-CB82C01F61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5450</c:v>
                </c:pt>
                <c:pt idx="1">
                  <c:v>6445</c:v>
                </c:pt>
                <c:pt idx="2">
                  <c:v>8798</c:v>
                </c:pt>
                <c:pt idx="3">
                  <c:v>6595</c:v>
                </c:pt>
                <c:pt idx="4">
                  <c:v>6899</c:v>
                </c:pt>
                <c:pt idx="5">
                  <c:v>6717</c:v>
                </c:pt>
                <c:pt idx="6">
                  <c:v>7240</c:v>
                </c:pt>
                <c:pt idx="7">
                  <c:v>4888</c:v>
                </c:pt>
                <c:pt idx="8">
                  <c:v>6477</c:v>
                </c:pt>
                <c:pt idx="9">
                  <c:v>7061</c:v>
                </c:pt>
                <c:pt idx="10">
                  <c:v>8507</c:v>
                </c:pt>
                <c:pt idx="11">
                  <c:v>5232</c:v>
                </c:pt>
                <c:pt idx="12">
                  <c:v>80309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AA-4A90-8435-CB82C01F617C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AA-4A90-8435-CB82C01F61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3AA-4A90-8435-CB82C01F61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6504</c:v>
                </c:pt>
                <c:pt idx="1">
                  <c:v>6868</c:v>
                </c:pt>
                <c:pt idx="2">
                  <c:v>6861</c:v>
                </c:pt>
                <c:pt idx="3">
                  <c:v>7072</c:v>
                </c:pt>
                <c:pt idx="4">
                  <c:v>6981</c:v>
                </c:pt>
                <c:pt idx="5">
                  <c:v>7542</c:v>
                </c:pt>
                <c:pt idx="6">
                  <c:v>6419</c:v>
                </c:pt>
                <c:pt idx="7">
                  <c:v>3964</c:v>
                </c:pt>
                <c:pt idx="8">
                  <c:v>6205</c:v>
                </c:pt>
                <c:pt idx="9">
                  <c:v>7713</c:v>
                </c:pt>
                <c:pt idx="10">
                  <c:v>8717</c:v>
                </c:pt>
                <c:pt idx="11">
                  <c:v>5927</c:v>
                </c:pt>
                <c:pt idx="12">
                  <c:v>80773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AA-4A90-8435-CB82C01F6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AA-4A90-8435-CB82C01F61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AA-4A90-8435-CB82C01F61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AA-4A90-8435-CB82C01F61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AA-4A90-8435-CB82C01F61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AA-4A90-8435-CB82C01F61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AA-4A90-8435-CB82C01F61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AA-4A90-8435-CB82C01F61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AA-4A90-8435-CB82C01F61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AA-4A90-8435-CB82C01F61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AA-4A90-8435-CB82C01F61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AA-4A90-8435-CB82C01F61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AA-4A90-8435-CB82C01F61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AA-4A90-8435-CB82C01F617C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0.19339449541284415</c:v>
                </c:pt>
                <c:pt idx="1">
                  <c:v>6.5632273079906822E-2</c:v>
                </c:pt>
                <c:pt idx="2">
                  <c:v>-0.22016367356217326</c:v>
                </c:pt>
                <c:pt idx="3">
                  <c:v>7.232752084912808E-2</c:v>
                </c:pt>
                <c:pt idx="4">
                  <c:v>1.1885780547905567E-2</c:v>
                </c:pt>
                <c:pt idx="5">
                  <c:v>0.12282268870031254</c:v>
                </c:pt>
                <c:pt idx="6">
                  <c:v>-0.11339779005524864</c:v>
                </c:pt>
                <c:pt idx="7">
                  <c:v>-0.18903436988543376</c:v>
                </c:pt>
                <c:pt idx="8">
                  <c:v>-4.1994750656167978E-2</c:v>
                </c:pt>
                <c:pt idx="9">
                  <c:v>9.2338195722985406E-2</c:v>
                </c:pt>
                <c:pt idx="10">
                  <c:v>2.4685553073939159E-2</c:v>
                </c:pt>
                <c:pt idx="11">
                  <c:v>0.13283639143730896</c:v>
                </c:pt>
                <c:pt idx="12">
                  <c:v>5.7776836967213807E-3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AA-4A90-8435-CB82C01F617C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0.37186247627082891</c:v>
                </c:pt>
                <c:pt idx="1">
                  <c:v>0.27326659251019647</c:v>
                </c:pt>
                <c:pt idx="2">
                  <c:v>0.16465795280937012</c:v>
                </c:pt>
                <c:pt idx="3">
                  <c:v>0.59494812810103737</c:v>
                </c:pt>
                <c:pt idx="4">
                  <c:v>0.33735632183908049</c:v>
                </c:pt>
                <c:pt idx="5">
                  <c:v>0.52425222312045272</c:v>
                </c:pt>
                <c:pt idx="6">
                  <c:v>0.32132564841498557</c:v>
                </c:pt>
                <c:pt idx="7">
                  <c:v>0.27092016672010266</c:v>
                </c:pt>
                <c:pt idx="8">
                  <c:v>0.33211678832116798</c:v>
                </c:pt>
                <c:pt idx="9">
                  <c:v>0.47786932362521561</c:v>
                </c:pt>
                <c:pt idx="10">
                  <c:v>0.38960624900366647</c:v>
                </c:pt>
                <c:pt idx="11">
                  <c:v>0.37485502203665044</c:v>
                </c:pt>
                <c:pt idx="12">
                  <c:v>0.36750414790234642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AA-4A90-8435-CB82C01F6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93-4DF8-BA9F-523EA9DC0A4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8273</c:v>
                </c:pt>
                <c:pt idx="1">
                  <c:v>7717</c:v>
                </c:pt>
                <c:pt idx="2">
                  <c:v>8025</c:v>
                </c:pt>
                <c:pt idx="3">
                  <c:v>8602</c:v>
                </c:pt>
                <c:pt idx="4">
                  <c:v>9243</c:v>
                </c:pt>
                <c:pt idx="5">
                  <c:v>8730</c:v>
                </c:pt>
                <c:pt idx="6">
                  <c:v>10648</c:v>
                </c:pt>
                <c:pt idx="7">
                  <c:v>11143</c:v>
                </c:pt>
                <c:pt idx="8">
                  <c:v>8200</c:v>
                </c:pt>
                <c:pt idx="9">
                  <c:v>9966</c:v>
                </c:pt>
                <c:pt idx="10">
                  <c:v>9417</c:v>
                </c:pt>
                <c:pt idx="11">
                  <c:v>10747</c:v>
                </c:pt>
                <c:pt idx="12">
                  <c:v>110711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93-4DF8-BA9F-523EA9DC0A47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93-4DF8-BA9F-523EA9DC0A47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5493</c:v>
                </c:pt>
                <c:pt idx="1">
                  <c:v>7277</c:v>
                </c:pt>
                <c:pt idx="2">
                  <c:v>9595</c:v>
                </c:pt>
                <c:pt idx="3">
                  <c:v>11823</c:v>
                </c:pt>
                <c:pt idx="4">
                  <c:v>11828</c:v>
                </c:pt>
                <c:pt idx="5">
                  <c:v>12260</c:v>
                </c:pt>
                <c:pt idx="6">
                  <c:v>13253</c:v>
                </c:pt>
                <c:pt idx="7">
                  <c:v>11778</c:v>
                </c:pt>
                <c:pt idx="8">
                  <c:v>11498</c:v>
                </c:pt>
                <c:pt idx="9">
                  <c:v>11877</c:v>
                </c:pt>
                <c:pt idx="10">
                  <c:v>11650</c:v>
                </c:pt>
                <c:pt idx="11">
                  <c:v>10227</c:v>
                </c:pt>
                <c:pt idx="12">
                  <c:v>128559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93-4DF8-BA9F-523EA9DC0A47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93-4DF8-BA9F-523EA9DC0A4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9852</c:v>
                </c:pt>
                <c:pt idx="1">
                  <c:v>9758</c:v>
                </c:pt>
                <c:pt idx="2">
                  <c:v>12059</c:v>
                </c:pt>
                <c:pt idx="3">
                  <c:v>10761</c:v>
                </c:pt>
                <c:pt idx="4">
                  <c:v>11521</c:v>
                </c:pt>
                <c:pt idx="5">
                  <c:v>11203</c:v>
                </c:pt>
                <c:pt idx="6">
                  <c:v>8612</c:v>
                </c:pt>
                <c:pt idx="7">
                  <c:v>8620</c:v>
                </c:pt>
                <c:pt idx="8">
                  <c:v>7357</c:v>
                </c:pt>
                <c:pt idx="9">
                  <c:v>11841</c:v>
                </c:pt>
                <c:pt idx="10">
                  <c:v>8893</c:v>
                </c:pt>
                <c:pt idx="11">
                  <c:v>10477</c:v>
                </c:pt>
                <c:pt idx="12">
                  <c:v>120954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93-4DF8-BA9F-523EA9DC0A47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493-4DF8-BA9F-523EA9DC0A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493-4DF8-BA9F-523EA9DC0A4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10259</c:v>
                </c:pt>
                <c:pt idx="1">
                  <c:v>8762</c:v>
                </c:pt>
                <c:pt idx="2">
                  <c:v>10788</c:v>
                </c:pt>
                <c:pt idx="3">
                  <c:v>9063</c:v>
                </c:pt>
                <c:pt idx="4">
                  <c:v>9774</c:v>
                </c:pt>
                <c:pt idx="5">
                  <c:v>12643</c:v>
                </c:pt>
                <c:pt idx="6">
                  <c:v>17033</c:v>
                </c:pt>
                <c:pt idx="7">
                  <c:v>11993</c:v>
                </c:pt>
                <c:pt idx="8">
                  <c:v>13491</c:v>
                </c:pt>
                <c:pt idx="9">
                  <c:v>8327</c:v>
                </c:pt>
                <c:pt idx="10">
                  <c:v>9954</c:v>
                </c:pt>
                <c:pt idx="11">
                  <c:v>11822</c:v>
                </c:pt>
                <c:pt idx="12">
                  <c:v>133909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493-4DF8-BA9F-523EA9DC0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93-4DF8-BA9F-523EA9DC0A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93-4DF8-BA9F-523EA9DC0A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93-4DF8-BA9F-523EA9DC0A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93-4DF8-BA9F-523EA9DC0A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93-4DF8-BA9F-523EA9DC0A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93-4DF8-BA9F-523EA9DC0A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93-4DF8-BA9F-523EA9DC0A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93-4DF8-BA9F-523EA9DC0A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93-4DF8-BA9F-523EA9DC0A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93-4DF8-BA9F-523EA9DC0A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93-4DF8-BA9F-523EA9DC0A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93-4DF8-BA9F-523EA9DC0A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93-4DF8-BA9F-523EA9DC0A47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4.1311408850994713E-2</c:v>
                </c:pt>
                <c:pt idx="1">
                  <c:v>-0.10207009633121544</c:v>
                </c:pt>
                <c:pt idx="2">
                  <c:v>-0.1053984575835476</c:v>
                </c:pt>
                <c:pt idx="3">
                  <c:v>-0.15779202676331194</c:v>
                </c:pt>
                <c:pt idx="4">
                  <c:v>-0.1516361426959465</c:v>
                </c:pt>
                <c:pt idx="5">
                  <c:v>0.12853699901812021</c:v>
                </c:pt>
                <c:pt idx="6">
                  <c:v>0.97782164421737106</c:v>
                </c:pt>
                <c:pt idx="7">
                  <c:v>0.39129930394431556</c:v>
                </c:pt>
                <c:pt idx="8">
                  <c:v>0.83376376240315353</c:v>
                </c:pt>
                <c:pt idx="9">
                  <c:v>-0.29676547588886071</c:v>
                </c:pt>
                <c:pt idx="10">
                  <c:v>0.11930732036433156</c:v>
                </c:pt>
                <c:pt idx="11">
                  <c:v>0.12837644363844603</c:v>
                </c:pt>
                <c:pt idx="12">
                  <c:v>0.10710683400300947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493-4DF8-BA9F-523EA9DC0A47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0.24005802006527266</c:v>
                </c:pt>
                <c:pt idx="1">
                  <c:v>0.13541531683296615</c:v>
                </c:pt>
                <c:pt idx="2">
                  <c:v>0.34429906542056066</c:v>
                </c:pt>
                <c:pt idx="3">
                  <c:v>5.3592187863287677E-2</c:v>
                </c:pt>
                <c:pt idx="4">
                  <c:v>5.7448880233690325E-2</c:v>
                </c:pt>
                <c:pt idx="5">
                  <c:v>0.44822451317296674</c:v>
                </c:pt>
                <c:pt idx="6">
                  <c:v>0.59964312546957177</c:v>
                </c:pt>
                <c:pt idx="7">
                  <c:v>7.6281073319572901E-2</c:v>
                </c:pt>
                <c:pt idx="8">
                  <c:v>0.64524390243902441</c:v>
                </c:pt>
                <c:pt idx="9">
                  <c:v>-0.16445916114790282</c:v>
                </c:pt>
                <c:pt idx="10">
                  <c:v>5.702453010512909E-2</c:v>
                </c:pt>
                <c:pt idx="11">
                  <c:v>0.10002791476691164</c:v>
                </c:pt>
                <c:pt idx="12">
                  <c:v>0.20953654108444519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493-4DF8-BA9F-523EA9DC0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E9-46C5-A3B5-7934BBAAF1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31462</c:v>
                </c:pt>
                <c:pt idx="1">
                  <c:v>28564</c:v>
                </c:pt>
                <c:pt idx="2">
                  <c:v>29336</c:v>
                </c:pt>
                <c:pt idx="3">
                  <c:v>20071</c:v>
                </c:pt>
                <c:pt idx="4">
                  <c:v>15706</c:v>
                </c:pt>
                <c:pt idx="5">
                  <c:v>12913</c:v>
                </c:pt>
                <c:pt idx="6">
                  <c:v>18955</c:v>
                </c:pt>
                <c:pt idx="7">
                  <c:v>18916</c:v>
                </c:pt>
                <c:pt idx="8">
                  <c:v>18348</c:v>
                </c:pt>
                <c:pt idx="9">
                  <c:v>19796</c:v>
                </c:pt>
                <c:pt idx="10">
                  <c:v>25550</c:v>
                </c:pt>
                <c:pt idx="11">
                  <c:v>28412</c:v>
                </c:pt>
                <c:pt idx="12">
                  <c:v>268029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E9-46C5-A3B5-7934BBAAF15D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E9-46C5-A3B5-7934BBAAF15D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25050</c:v>
                </c:pt>
                <c:pt idx="1">
                  <c:v>23883</c:v>
                </c:pt>
                <c:pt idx="2">
                  <c:v>24877</c:v>
                </c:pt>
                <c:pt idx="3">
                  <c:v>21470</c:v>
                </c:pt>
                <c:pt idx="4">
                  <c:v>18584</c:v>
                </c:pt>
                <c:pt idx="5">
                  <c:v>16166</c:v>
                </c:pt>
                <c:pt idx="6">
                  <c:v>17702</c:v>
                </c:pt>
                <c:pt idx="7">
                  <c:v>20739</c:v>
                </c:pt>
                <c:pt idx="8">
                  <c:v>17676</c:v>
                </c:pt>
                <c:pt idx="9">
                  <c:v>22032</c:v>
                </c:pt>
                <c:pt idx="10">
                  <c:v>30180</c:v>
                </c:pt>
                <c:pt idx="11">
                  <c:v>33196</c:v>
                </c:pt>
                <c:pt idx="12">
                  <c:v>271555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E9-46C5-A3B5-7934BBAAF15D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E9-46C5-A3B5-7934BBAAF1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37942</c:v>
                </c:pt>
                <c:pt idx="1">
                  <c:v>28543</c:v>
                </c:pt>
                <c:pt idx="2">
                  <c:v>28208</c:v>
                </c:pt>
                <c:pt idx="3">
                  <c:v>17602</c:v>
                </c:pt>
                <c:pt idx="4">
                  <c:v>14402</c:v>
                </c:pt>
                <c:pt idx="5">
                  <c:v>12768</c:v>
                </c:pt>
                <c:pt idx="6">
                  <c:v>15329</c:v>
                </c:pt>
                <c:pt idx="7">
                  <c:v>21205</c:v>
                </c:pt>
                <c:pt idx="8">
                  <c:v>17064</c:v>
                </c:pt>
                <c:pt idx="9">
                  <c:v>20857</c:v>
                </c:pt>
                <c:pt idx="10">
                  <c:v>29246</c:v>
                </c:pt>
                <c:pt idx="11">
                  <c:v>30946</c:v>
                </c:pt>
                <c:pt idx="12">
                  <c:v>274112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E9-46C5-A3B5-7934BBAAF15D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FE9-46C5-A3B5-7934BBAAF1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FE9-46C5-A3B5-7934BBAAF1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37470</c:v>
                </c:pt>
                <c:pt idx="1">
                  <c:v>31515</c:v>
                </c:pt>
                <c:pt idx="2">
                  <c:v>32985</c:v>
                </c:pt>
                <c:pt idx="3">
                  <c:v>23357</c:v>
                </c:pt>
                <c:pt idx="4">
                  <c:v>13575</c:v>
                </c:pt>
                <c:pt idx="5">
                  <c:v>11859</c:v>
                </c:pt>
                <c:pt idx="6">
                  <c:v>15153</c:v>
                </c:pt>
                <c:pt idx="7">
                  <c:v>20897</c:v>
                </c:pt>
                <c:pt idx="8">
                  <c:v>16062</c:v>
                </c:pt>
                <c:pt idx="9">
                  <c:v>18778</c:v>
                </c:pt>
                <c:pt idx="10">
                  <c:v>24055</c:v>
                </c:pt>
                <c:pt idx="11">
                  <c:v>30168</c:v>
                </c:pt>
                <c:pt idx="12">
                  <c:v>275874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FE9-46C5-A3B5-7934BBAAF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E9-46C5-A3B5-7934BBAAF1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E9-46C5-A3B5-7934BBAAF1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E9-46C5-A3B5-7934BBAAF1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E9-46C5-A3B5-7934BBAAF1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E9-46C5-A3B5-7934BBAAF1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E9-46C5-A3B5-7934BBAAF1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E9-46C5-A3B5-7934BBAAF1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E9-46C5-A3B5-7934BBAAF1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E9-46C5-A3B5-7934BBAAF1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E9-46C5-A3B5-7934BBAAF1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E9-46C5-A3B5-7934BBAAF1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E9-46C5-A3B5-7934BBAAF1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E9-46C5-A3B5-7934BBAAF15D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-1.2440040061145963E-2</c:v>
                </c:pt>
                <c:pt idx="1">
                  <c:v>0.10412360298497014</c:v>
                </c:pt>
                <c:pt idx="2">
                  <c:v>0.16934912081678966</c:v>
                </c:pt>
                <c:pt idx="3">
                  <c:v>0.32695148278604713</c:v>
                </c:pt>
                <c:pt idx="4">
                  <c:v>-5.7422580197194817E-2</c:v>
                </c:pt>
                <c:pt idx="5">
                  <c:v>-7.1193609022556337E-2</c:v>
                </c:pt>
                <c:pt idx="6">
                  <c:v>-1.148150564289907E-2</c:v>
                </c:pt>
                <c:pt idx="7">
                  <c:v>-1.4524876208441451E-2</c:v>
                </c:pt>
                <c:pt idx="8">
                  <c:v>-5.8720112517580914E-2</c:v>
                </c:pt>
                <c:pt idx="9">
                  <c:v>-9.9678764923047392E-2</c:v>
                </c:pt>
                <c:pt idx="10">
                  <c:v>-0.1774943582028311</c:v>
                </c:pt>
                <c:pt idx="11">
                  <c:v>-2.5140567440056882E-2</c:v>
                </c:pt>
                <c:pt idx="12">
                  <c:v>6.4280294186318532E-3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FE9-46C5-A3B5-7934BBAAF15D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0.19096052380649664</c:v>
                </c:pt>
                <c:pt idx="1">
                  <c:v>0.10331186108388191</c:v>
                </c:pt>
                <c:pt idx="2">
                  <c:v>0.12438641941641659</c:v>
                </c:pt>
                <c:pt idx="3">
                  <c:v>0.16371879826615521</c:v>
                </c:pt>
                <c:pt idx="4">
                  <c:v>-0.13568063160575572</c:v>
                </c:pt>
                <c:pt idx="5">
                  <c:v>-8.1623170448385296E-2</c:v>
                </c:pt>
                <c:pt idx="6">
                  <c:v>-0.20058032181482455</c:v>
                </c:pt>
                <c:pt idx="7">
                  <c:v>0.1047261577500529</c:v>
                </c:pt>
                <c:pt idx="8">
                  <c:v>-0.12459123610202749</c:v>
                </c:pt>
                <c:pt idx="9">
                  <c:v>-5.1424530208122876E-2</c:v>
                </c:pt>
                <c:pt idx="10">
                  <c:v>-5.8512720156555731E-2</c:v>
                </c:pt>
                <c:pt idx="11">
                  <c:v>6.1804871181191157E-2</c:v>
                </c:pt>
                <c:pt idx="12">
                  <c:v>2.9269220867891077E-2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FE9-46C5-A3B5-7934BBAAF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31-4421-B796-D3F6942791D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4130</c:v>
                </c:pt>
                <c:pt idx="1">
                  <c:v>4194</c:v>
                </c:pt>
                <c:pt idx="2">
                  <c:v>3947</c:v>
                </c:pt>
                <c:pt idx="3">
                  <c:v>2305</c:v>
                </c:pt>
                <c:pt idx="4">
                  <c:v>1499</c:v>
                </c:pt>
                <c:pt idx="5">
                  <c:v>1360</c:v>
                </c:pt>
                <c:pt idx="6">
                  <c:v>2375</c:v>
                </c:pt>
                <c:pt idx="7">
                  <c:v>2246</c:v>
                </c:pt>
                <c:pt idx="8">
                  <c:v>2147</c:v>
                </c:pt>
                <c:pt idx="9">
                  <c:v>2070</c:v>
                </c:pt>
                <c:pt idx="10">
                  <c:v>3126</c:v>
                </c:pt>
                <c:pt idx="11">
                  <c:v>3601</c:v>
                </c:pt>
                <c:pt idx="12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31-4421-B796-D3F6942791D3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31-4421-B796-D3F6942791D3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3433</c:v>
                </c:pt>
                <c:pt idx="1">
                  <c:v>3574</c:v>
                </c:pt>
                <c:pt idx="2">
                  <c:v>3753</c:v>
                </c:pt>
                <c:pt idx="3">
                  <c:v>2500</c:v>
                </c:pt>
                <c:pt idx="4">
                  <c:v>1644</c:v>
                </c:pt>
                <c:pt idx="5">
                  <c:v>2004</c:v>
                </c:pt>
                <c:pt idx="6">
                  <c:v>2896</c:v>
                </c:pt>
                <c:pt idx="7">
                  <c:v>2814</c:v>
                </c:pt>
                <c:pt idx="8">
                  <c:v>2245</c:v>
                </c:pt>
                <c:pt idx="9">
                  <c:v>2166</c:v>
                </c:pt>
                <c:pt idx="10">
                  <c:v>2705</c:v>
                </c:pt>
                <c:pt idx="11">
                  <c:v>3617</c:v>
                </c:pt>
                <c:pt idx="12">
                  <c:v>33351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31-4421-B796-D3F6942791D3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31-4421-B796-D3F6942791D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5079</c:v>
                </c:pt>
                <c:pt idx="1">
                  <c:v>3403</c:v>
                </c:pt>
                <c:pt idx="2">
                  <c:v>3286</c:v>
                </c:pt>
                <c:pt idx="3">
                  <c:v>2023</c:v>
                </c:pt>
                <c:pt idx="4">
                  <c:v>1553</c:v>
                </c:pt>
                <c:pt idx="5">
                  <c:v>1777</c:v>
                </c:pt>
                <c:pt idx="6">
                  <c:v>1965</c:v>
                </c:pt>
                <c:pt idx="7">
                  <c:v>4366</c:v>
                </c:pt>
                <c:pt idx="8">
                  <c:v>4909</c:v>
                </c:pt>
                <c:pt idx="9">
                  <c:v>4936</c:v>
                </c:pt>
                <c:pt idx="10">
                  <c:v>3283</c:v>
                </c:pt>
                <c:pt idx="11">
                  <c:v>3687</c:v>
                </c:pt>
                <c:pt idx="12">
                  <c:v>40267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31-4421-B796-D3F6942791D3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31-4421-B796-D3F6942791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631-4421-B796-D3F6942791D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5741</c:v>
                </c:pt>
                <c:pt idx="1">
                  <c:v>4850</c:v>
                </c:pt>
                <c:pt idx="2">
                  <c:v>4425</c:v>
                </c:pt>
                <c:pt idx="3">
                  <c:v>3860</c:v>
                </c:pt>
                <c:pt idx="4">
                  <c:v>1323</c:v>
                </c:pt>
                <c:pt idx="5">
                  <c:v>1481</c:v>
                </c:pt>
                <c:pt idx="6">
                  <c:v>1886</c:v>
                </c:pt>
                <c:pt idx="7">
                  <c:v>2083</c:v>
                </c:pt>
                <c:pt idx="8">
                  <c:v>2363</c:v>
                </c:pt>
                <c:pt idx="9">
                  <c:v>1826</c:v>
                </c:pt>
                <c:pt idx="10">
                  <c:v>2998</c:v>
                </c:pt>
                <c:pt idx="11">
                  <c:v>3685</c:v>
                </c:pt>
                <c:pt idx="12">
                  <c:v>36521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631-4421-B796-D3F694279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31-4421-B796-D3F6942791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31-4421-B796-D3F6942791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31-4421-B796-D3F6942791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31-4421-B796-D3F6942791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31-4421-B796-D3F6942791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31-4421-B796-D3F6942791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31-4421-B796-D3F6942791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31-4421-B796-D3F6942791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31-4421-B796-D3F6942791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31-4421-B796-D3F6942791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31-4421-B796-D3F6942791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31-4421-B796-D3F6942791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31-4421-B796-D3F6942791D3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0.13034061823193532</c:v>
                </c:pt>
                <c:pt idx="1">
                  <c:v>0.42521304731119591</c:v>
                </c:pt>
                <c:pt idx="2">
                  <c:v>0.34662203286670734</c:v>
                </c:pt>
                <c:pt idx="3">
                  <c:v>0.90805734058329213</c:v>
                </c:pt>
                <c:pt idx="4">
                  <c:v>-0.14810045074050227</c:v>
                </c:pt>
                <c:pt idx="5">
                  <c:v>-0.16657287563308942</c:v>
                </c:pt>
                <c:pt idx="6">
                  <c:v>-4.0203562340966892E-2</c:v>
                </c:pt>
                <c:pt idx="7">
                  <c:v>-0.52290426019239578</c:v>
                </c:pt>
                <c:pt idx="8">
                  <c:v>-0.51863923405988999</c:v>
                </c:pt>
                <c:pt idx="9">
                  <c:v>-0.63006482982171796</c:v>
                </c:pt>
                <c:pt idx="10">
                  <c:v>-8.6810843740481314E-2</c:v>
                </c:pt>
                <c:pt idx="11">
                  <c:v>-5.4244643341472276E-4</c:v>
                </c:pt>
                <c:pt idx="12">
                  <c:v>-9.3029031216628977E-2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31-4421-B796-D3F6942791D3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0.39007263922518165</c:v>
                </c:pt>
                <c:pt idx="1">
                  <c:v>0.15641392465426796</c:v>
                </c:pt>
                <c:pt idx="2">
                  <c:v>0.12110463643273373</c:v>
                </c:pt>
                <c:pt idx="3">
                  <c:v>0.67462039045553146</c:v>
                </c:pt>
                <c:pt idx="4">
                  <c:v>-0.11741160773849235</c:v>
                </c:pt>
                <c:pt idx="5">
                  <c:v>8.8970588235294024E-2</c:v>
                </c:pt>
                <c:pt idx="6">
                  <c:v>-0.20589473684210524</c:v>
                </c:pt>
                <c:pt idx="7">
                  <c:v>-7.257346393588604E-2</c:v>
                </c:pt>
                <c:pt idx="8">
                  <c:v>0.10060549604098745</c:v>
                </c:pt>
                <c:pt idx="9">
                  <c:v>-0.11787439613526574</c:v>
                </c:pt>
                <c:pt idx="10">
                  <c:v>-4.0946896992962278E-2</c:v>
                </c:pt>
                <c:pt idx="11">
                  <c:v>2.3326853651763457E-2</c:v>
                </c:pt>
                <c:pt idx="12">
                  <c:v>0.10669696969696973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631-4421-B796-D3F694279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B4-4F79-AF39-52A1460BF1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4801</c:v>
                </c:pt>
                <c:pt idx="1">
                  <c:v>3264</c:v>
                </c:pt>
                <c:pt idx="2">
                  <c:v>3606</c:v>
                </c:pt>
                <c:pt idx="3">
                  <c:v>2384</c:v>
                </c:pt>
                <c:pt idx="4">
                  <c:v>1291</c:v>
                </c:pt>
                <c:pt idx="5">
                  <c:v>907</c:v>
                </c:pt>
                <c:pt idx="6">
                  <c:v>1493</c:v>
                </c:pt>
                <c:pt idx="7">
                  <c:v>1907</c:v>
                </c:pt>
                <c:pt idx="8">
                  <c:v>1505</c:v>
                </c:pt>
                <c:pt idx="9">
                  <c:v>2455</c:v>
                </c:pt>
                <c:pt idx="10">
                  <c:v>3469</c:v>
                </c:pt>
                <c:pt idx="11">
                  <c:v>3783</c:v>
                </c:pt>
                <c:pt idx="12">
                  <c:v>30865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B4-4F79-AF39-52A1460BF13B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B4-4F79-AF39-52A1460BF13B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3311</c:v>
                </c:pt>
                <c:pt idx="1">
                  <c:v>2826</c:v>
                </c:pt>
                <c:pt idx="2">
                  <c:v>3699</c:v>
                </c:pt>
                <c:pt idx="3">
                  <c:v>3126</c:v>
                </c:pt>
                <c:pt idx="4">
                  <c:v>1982</c:v>
                </c:pt>
                <c:pt idx="5">
                  <c:v>1123</c:v>
                </c:pt>
                <c:pt idx="6">
                  <c:v>2041</c:v>
                </c:pt>
                <c:pt idx="7">
                  <c:v>1858</c:v>
                </c:pt>
                <c:pt idx="8">
                  <c:v>1872</c:v>
                </c:pt>
                <c:pt idx="9">
                  <c:v>2874</c:v>
                </c:pt>
                <c:pt idx="10">
                  <c:v>4788</c:v>
                </c:pt>
                <c:pt idx="11">
                  <c:v>5291</c:v>
                </c:pt>
                <c:pt idx="12">
                  <c:v>34791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B4-4F79-AF39-52A1460BF13B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B4-4F79-AF39-52A1460BF1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6542</c:v>
                </c:pt>
                <c:pt idx="1">
                  <c:v>4664</c:v>
                </c:pt>
                <c:pt idx="2">
                  <c:v>5403</c:v>
                </c:pt>
                <c:pt idx="3">
                  <c:v>3248</c:v>
                </c:pt>
                <c:pt idx="4">
                  <c:v>1617</c:v>
                </c:pt>
                <c:pt idx="5">
                  <c:v>1064</c:v>
                </c:pt>
                <c:pt idx="6">
                  <c:v>1913</c:v>
                </c:pt>
                <c:pt idx="7">
                  <c:v>2985</c:v>
                </c:pt>
                <c:pt idx="8">
                  <c:v>2184</c:v>
                </c:pt>
                <c:pt idx="9">
                  <c:v>3162</c:v>
                </c:pt>
                <c:pt idx="10">
                  <c:v>4616</c:v>
                </c:pt>
                <c:pt idx="11">
                  <c:v>6047</c:v>
                </c:pt>
                <c:pt idx="12">
                  <c:v>43445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B4-4F79-AF39-52A1460BF13B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B4-4F79-AF39-52A1460BF1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DB4-4F79-AF39-52A1460BF1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6067</c:v>
                </c:pt>
                <c:pt idx="1">
                  <c:v>4561</c:v>
                </c:pt>
                <c:pt idx="2">
                  <c:v>5795</c:v>
                </c:pt>
                <c:pt idx="3">
                  <c:v>3013</c:v>
                </c:pt>
                <c:pt idx="4">
                  <c:v>1644</c:v>
                </c:pt>
                <c:pt idx="5">
                  <c:v>1312</c:v>
                </c:pt>
                <c:pt idx="6">
                  <c:v>1547</c:v>
                </c:pt>
                <c:pt idx="7">
                  <c:v>2860</c:v>
                </c:pt>
                <c:pt idx="8">
                  <c:v>2212</c:v>
                </c:pt>
                <c:pt idx="9">
                  <c:v>3189</c:v>
                </c:pt>
                <c:pt idx="10">
                  <c:v>4412</c:v>
                </c:pt>
                <c:pt idx="11">
                  <c:v>5549</c:v>
                </c:pt>
                <c:pt idx="12">
                  <c:v>42161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DB4-4F79-AF39-52A1460BF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B4-4F79-AF39-52A1460BF1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B4-4F79-AF39-52A1460BF1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B4-4F79-AF39-52A1460BF1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B4-4F79-AF39-52A1460BF1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B4-4F79-AF39-52A1460BF1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B4-4F79-AF39-52A1460BF1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B4-4F79-AF39-52A1460BF1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B4-4F79-AF39-52A1460BF1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B4-4F79-AF39-52A1460BF1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B4-4F79-AF39-52A1460BF1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B4-4F79-AF39-52A1460BF1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B4-4F79-AF39-52A1460BF1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B4-4F79-AF39-52A1460BF13B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-7.2607765209416031E-2</c:v>
                </c:pt>
                <c:pt idx="1">
                  <c:v>-2.2084048027444236E-2</c:v>
                </c:pt>
                <c:pt idx="2">
                  <c:v>7.2552285767166325E-2</c:v>
                </c:pt>
                <c:pt idx="3">
                  <c:v>-7.2352216748768461E-2</c:v>
                </c:pt>
                <c:pt idx="4">
                  <c:v>1.6697588126159513E-2</c:v>
                </c:pt>
                <c:pt idx="5">
                  <c:v>0.23308270676691722</c:v>
                </c:pt>
                <c:pt idx="6">
                  <c:v>-0.19132253005750133</c:v>
                </c:pt>
                <c:pt idx="7">
                  <c:v>-4.1876046901172526E-2</c:v>
                </c:pt>
                <c:pt idx="8">
                  <c:v>1.2820512820512775E-2</c:v>
                </c:pt>
                <c:pt idx="9">
                  <c:v>8.5388994307400434E-3</c:v>
                </c:pt>
                <c:pt idx="10">
                  <c:v>-4.4194107452339648E-2</c:v>
                </c:pt>
                <c:pt idx="11">
                  <c:v>-8.2354886720687914E-2</c:v>
                </c:pt>
                <c:pt idx="12">
                  <c:v>-2.9554609276096211E-2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DB4-4F79-AF39-52A1460BF13B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0.26369506352843164</c:v>
                </c:pt>
                <c:pt idx="1">
                  <c:v>0.39736519607843146</c:v>
                </c:pt>
                <c:pt idx="2">
                  <c:v>0.60704381586245137</c:v>
                </c:pt>
                <c:pt idx="3">
                  <c:v>0.26384228187919456</c:v>
                </c:pt>
                <c:pt idx="4">
                  <c:v>0.27343144848954304</c:v>
                </c:pt>
                <c:pt idx="5">
                  <c:v>0.44652701212789414</c:v>
                </c:pt>
                <c:pt idx="6">
                  <c:v>3.6168787675820546E-2</c:v>
                </c:pt>
                <c:pt idx="7">
                  <c:v>0.49973780807551127</c:v>
                </c:pt>
                <c:pt idx="8">
                  <c:v>0.46976744186046515</c:v>
                </c:pt>
                <c:pt idx="9">
                  <c:v>0.29898167006109988</c:v>
                </c:pt>
                <c:pt idx="10">
                  <c:v>0.27183626405304118</c:v>
                </c:pt>
                <c:pt idx="11">
                  <c:v>0.46682527094898219</c:v>
                </c:pt>
                <c:pt idx="12">
                  <c:v>0.36598088449700317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DB4-4F79-AF39-52A1460BF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E1-48C9-BC52-00B0A5637CD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1809</c:v>
                </c:pt>
                <c:pt idx="1">
                  <c:v>2212</c:v>
                </c:pt>
                <c:pt idx="2">
                  <c:v>1654</c:v>
                </c:pt>
                <c:pt idx="3">
                  <c:v>1396</c:v>
                </c:pt>
                <c:pt idx="4">
                  <c:v>1484</c:v>
                </c:pt>
                <c:pt idx="5">
                  <c:v>920</c:v>
                </c:pt>
                <c:pt idx="6">
                  <c:v>1498</c:v>
                </c:pt>
                <c:pt idx="7">
                  <c:v>2197</c:v>
                </c:pt>
                <c:pt idx="8">
                  <c:v>1701</c:v>
                </c:pt>
                <c:pt idx="9">
                  <c:v>1738</c:v>
                </c:pt>
                <c:pt idx="10">
                  <c:v>1784</c:v>
                </c:pt>
                <c:pt idx="11">
                  <c:v>1917</c:v>
                </c:pt>
                <c:pt idx="12">
                  <c:v>20310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E1-48C9-BC52-00B0A5637CDD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E1-48C9-BC52-00B0A5637CDD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1697</c:v>
                </c:pt>
                <c:pt idx="1">
                  <c:v>2208</c:v>
                </c:pt>
                <c:pt idx="2">
                  <c:v>2855</c:v>
                </c:pt>
                <c:pt idx="3">
                  <c:v>1982</c:v>
                </c:pt>
                <c:pt idx="4">
                  <c:v>1622</c:v>
                </c:pt>
                <c:pt idx="5">
                  <c:v>1049</c:v>
                </c:pt>
                <c:pt idx="6">
                  <c:v>1231</c:v>
                </c:pt>
                <c:pt idx="7">
                  <c:v>2883</c:v>
                </c:pt>
                <c:pt idx="8">
                  <c:v>1536</c:v>
                </c:pt>
                <c:pt idx="9">
                  <c:v>1751</c:v>
                </c:pt>
                <c:pt idx="10">
                  <c:v>2465</c:v>
                </c:pt>
                <c:pt idx="11">
                  <c:v>2595</c:v>
                </c:pt>
                <c:pt idx="12">
                  <c:v>23874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E1-48C9-BC52-00B0A5637CDD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E1-48C9-BC52-00B0A5637CD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3344</c:v>
                </c:pt>
                <c:pt idx="1">
                  <c:v>2356</c:v>
                </c:pt>
                <c:pt idx="2">
                  <c:v>2785</c:v>
                </c:pt>
                <c:pt idx="3">
                  <c:v>1759</c:v>
                </c:pt>
                <c:pt idx="4">
                  <c:v>2014</c:v>
                </c:pt>
                <c:pt idx="5">
                  <c:v>1678</c:v>
                </c:pt>
                <c:pt idx="6">
                  <c:v>1543</c:v>
                </c:pt>
                <c:pt idx="7">
                  <c:v>3093</c:v>
                </c:pt>
                <c:pt idx="8">
                  <c:v>1358</c:v>
                </c:pt>
                <c:pt idx="9">
                  <c:v>1685</c:v>
                </c:pt>
                <c:pt idx="10">
                  <c:v>2852</c:v>
                </c:pt>
                <c:pt idx="11">
                  <c:v>2270</c:v>
                </c:pt>
                <c:pt idx="12">
                  <c:v>26737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E1-48C9-BC52-00B0A5637CDD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3E1-48C9-BC52-00B0A5637CD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3E1-48C9-BC52-00B0A5637CD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2895</c:v>
                </c:pt>
                <c:pt idx="1">
                  <c:v>2461</c:v>
                </c:pt>
                <c:pt idx="2">
                  <c:v>2820</c:v>
                </c:pt>
                <c:pt idx="3">
                  <c:v>1879</c:v>
                </c:pt>
                <c:pt idx="4">
                  <c:v>1952</c:v>
                </c:pt>
                <c:pt idx="5">
                  <c:v>905</c:v>
                </c:pt>
                <c:pt idx="6">
                  <c:v>1293</c:v>
                </c:pt>
                <c:pt idx="7">
                  <c:v>3962</c:v>
                </c:pt>
                <c:pt idx="8">
                  <c:v>2078</c:v>
                </c:pt>
                <c:pt idx="9">
                  <c:v>1740</c:v>
                </c:pt>
                <c:pt idx="10">
                  <c:v>2022</c:v>
                </c:pt>
                <c:pt idx="11">
                  <c:v>2368</c:v>
                </c:pt>
                <c:pt idx="12">
                  <c:v>26375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E1-48C9-BC52-00B0A5637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E1-48C9-BC52-00B0A5637CD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E1-48C9-BC52-00B0A5637CD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E1-48C9-BC52-00B0A5637CD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E1-48C9-BC52-00B0A5637CD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E1-48C9-BC52-00B0A5637CD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E1-48C9-BC52-00B0A5637CD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E1-48C9-BC52-00B0A5637CD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E1-48C9-BC52-00B0A5637CD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E1-48C9-BC52-00B0A5637CD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E1-48C9-BC52-00B0A5637CD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E1-48C9-BC52-00B0A5637CD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E1-48C9-BC52-00B0A5637CD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E1-48C9-BC52-00B0A5637CDD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-0.13427033492822971</c:v>
                </c:pt>
                <c:pt idx="1">
                  <c:v>4.4567062818336112E-2</c:v>
                </c:pt>
                <c:pt idx="2">
                  <c:v>1.2567324955116588E-2</c:v>
                </c:pt>
                <c:pt idx="3">
                  <c:v>6.8220579874928911E-2</c:v>
                </c:pt>
                <c:pt idx="4">
                  <c:v>-3.0784508440913627E-2</c:v>
                </c:pt>
                <c:pt idx="5">
                  <c:v>-0.46066746126340885</c:v>
                </c:pt>
                <c:pt idx="6">
                  <c:v>-0.1620220349967596</c:v>
                </c:pt>
                <c:pt idx="7">
                  <c:v>0.28095699967668919</c:v>
                </c:pt>
                <c:pt idx="8">
                  <c:v>0.53019145802650947</c:v>
                </c:pt>
                <c:pt idx="9">
                  <c:v>3.2640949554896048E-2</c:v>
                </c:pt>
                <c:pt idx="10">
                  <c:v>-0.29102384291725103</c:v>
                </c:pt>
                <c:pt idx="11">
                  <c:v>4.3171806167400906E-2</c:v>
                </c:pt>
                <c:pt idx="12">
                  <c:v>-1.3539290122302372E-2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3E1-48C9-BC52-00B0A5637CDD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0.60033167495854056</c:v>
                </c:pt>
                <c:pt idx="1">
                  <c:v>0.11256781193490051</c:v>
                </c:pt>
                <c:pt idx="2">
                  <c:v>0.70495767835550183</c:v>
                </c:pt>
                <c:pt idx="3">
                  <c:v>0.34598853868194834</c:v>
                </c:pt>
                <c:pt idx="4">
                  <c:v>0.31536388140161731</c:v>
                </c:pt>
                <c:pt idx="5">
                  <c:v>-1.6304347826086918E-2</c:v>
                </c:pt>
                <c:pt idx="6">
                  <c:v>-0.13684913217623496</c:v>
                </c:pt>
                <c:pt idx="7">
                  <c:v>0.80336822940373231</c:v>
                </c:pt>
                <c:pt idx="8">
                  <c:v>0.22163433274544375</c:v>
                </c:pt>
                <c:pt idx="9">
                  <c:v>1.1507479861909697E-3</c:v>
                </c:pt>
                <c:pt idx="10">
                  <c:v>0.13340807174887903</c:v>
                </c:pt>
                <c:pt idx="11">
                  <c:v>0.23526343244653103</c:v>
                </c:pt>
                <c:pt idx="12">
                  <c:v>0.29862136878385037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3E1-48C9-BC52-00B0A5637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20-463C-B80F-E3A566BF3BA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323</c:v>
                </c:pt>
                <c:pt idx="1">
                  <c:v>356</c:v>
                </c:pt>
                <c:pt idx="2">
                  <c:v>421</c:v>
                </c:pt>
                <c:pt idx="3">
                  <c:v>301</c:v>
                </c:pt>
                <c:pt idx="4">
                  <c:v>265</c:v>
                </c:pt>
                <c:pt idx="5">
                  <c:v>253</c:v>
                </c:pt>
                <c:pt idx="6">
                  <c:v>276</c:v>
                </c:pt>
                <c:pt idx="7">
                  <c:v>226</c:v>
                </c:pt>
                <c:pt idx="8">
                  <c:v>328</c:v>
                </c:pt>
                <c:pt idx="9">
                  <c:v>285</c:v>
                </c:pt>
                <c:pt idx="10">
                  <c:v>523</c:v>
                </c:pt>
                <c:pt idx="11">
                  <c:v>366</c:v>
                </c:pt>
                <c:pt idx="12">
                  <c:v>3923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20-463C-B80F-E3A566BF3BA8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20-463C-B80F-E3A566BF3BA8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413</c:v>
                </c:pt>
                <c:pt idx="1">
                  <c:v>507</c:v>
                </c:pt>
                <c:pt idx="2">
                  <c:v>494</c:v>
                </c:pt>
                <c:pt idx="3">
                  <c:v>320</c:v>
                </c:pt>
                <c:pt idx="4">
                  <c:v>325</c:v>
                </c:pt>
                <c:pt idx="5">
                  <c:v>268</c:v>
                </c:pt>
                <c:pt idx="6">
                  <c:v>406</c:v>
                </c:pt>
                <c:pt idx="7">
                  <c:v>450</c:v>
                </c:pt>
                <c:pt idx="8">
                  <c:v>243</c:v>
                </c:pt>
                <c:pt idx="9">
                  <c:v>291</c:v>
                </c:pt>
                <c:pt idx="10">
                  <c:v>472</c:v>
                </c:pt>
                <c:pt idx="11">
                  <c:v>662</c:v>
                </c:pt>
                <c:pt idx="12">
                  <c:v>4851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20-463C-B80F-E3A566BF3BA8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20-463C-B80F-E3A566BF3BA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618</c:v>
                </c:pt>
                <c:pt idx="1">
                  <c:v>515</c:v>
                </c:pt>
                <c:pt idx="2">
                  <c:v>852</c:v>
                </c:pt>
                <c:pt idx="3">
                  <c:v>425</c:v>
                </c:pt>
                <c:pt idx="4">
                  <c:v>258</c:v>
                </c:pt>
                <c:pt idx="5">
                  <c:v>221</c:v>
                </c:pt>
                <c:pt idx="6">
                  <c:v>344</c:v>
                </c:pt>
                <c:pt idx="7">
                  <c:v>416</c:v>
                </c:pt>
                <c:pt idx="8">
                  <c:v>288</c:v>
                </c:pt>
                <c:pt idx="9">
                  <c:v>386</c:v>
                </c:pt>
                <c:pt idx="10">
                  <c:v>961</c:v>
                </c:pt>
                <c:pt idx="11">
                  <c:v>674</c:v>
                </c:pt>
                <c:pt idx="12">
                  <c:v>5958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20-463C-B80F-E3A566BF3BA8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20-463C-B80F-E3A566BF3B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520-463C-B80F-E3A566BF3BA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796</c:v>
                </c:pt>
                <c:pt idx="1">
                  <c:v>580</c:v>
                </c:pt>
                <c:pt idx="2">
                  <c:v>529</c:v>
                </c:pt>
                <c:pt idx="3">
                  <c:v>432</c:v>
                </c:pt>
                <c:pt idx="4">
                  <c:v>367</c:v>
                </c:pt>
                <c:pt idx="5">
                  <c:v>272</c:v>
                </c:pt>
                <c:pt idx="6">
                  <c:v>325</c:v>
                </c:pt>
                <c:pt idx="7">
                  <c:v>463</c:v>
                </c:pt>
                <c:pt idx="8">
                  <c:v>439</c:v>
                </c:pt>
                <c:pt idx="9">
                  <c:v>369</c:v>
                </c:pt>
                <c:pt idx="10">
                  <c:v>532</c:v>
                </c:pt>
                <c:pt idx="11">
                  <c:v>812</c:v>
                </c:pt>
                <c:pt idx="12">
                  <c:v>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20-463C-B80F-E3A566BF3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20-463C-B80F-E3A566BF3B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20-463C-B80F-E3A566BF3B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20-463C-B80F-E3A566BF3B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20-463C-B80F-E3A566BF3B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20-463C-B80F-E3A566BF3B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20-463C-B80F-E3A566BF3B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20-463C-B80F-E3A566BF3B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20-463C-B80F-E3A566BF3B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20-463C-B80F-E3A566BF3B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20-463C-B80F-E3A566BF3B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20-463C-B80F-E3A566BF3B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20-463C-B80F-E3A566BF3B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20-463C-B80F-E3A566BF3BA8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0.28802588996763756</c:v>
                </c:pt>
                <c:pt idx="1">
                  <c:v>0.12621359223300965</c:v>
                </c:pt>
                <c:pt idx="2">
                  <c:v>-0.37910798122065725</c:v>
                </c:pt>
                <c:pt idx="3">
                  <c:v>1.6470588235294015E-2</c:v>
                </c:pt>
                <c:pt idx="4">
                  <c:v>0.42248062015503884</c:v>
                </c:pt>
                <c:pt idx="5">
                  <c:v>0.23076923076923084</c:v>
                </c:pt>
                <c:pt idx="6">
                  <c:v>-5.5232558139534871E-2</c:v>
                </c:pt>
                <c:pt idx="7">
                  <c:v>0.11298076923076916</c:v>
                </c:pt>
                <c:pt idx="8">
                  <c:v>0.52430555555555558</c:v>
                </c:pt>
                <c:pt idx="9">
                  <c:v>-4.4041450777202118E-2</c:v>
                </c:pt>
                <c:pt idx="10">
                  <c:v>-0.44640998959417277</c:v>
                </c:pt>
                <c:pt idx="11">
                  <c:v>0.20474777448071224</c:v>
                </c:pt>
                <c:pt idx="12">
                  <c:v>-7.0493454179254567E-3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520-463C-B80F-E3A566BF3BA8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1.4643962848297214</c:v>
                </c:pt>
                <c:pt idx="1">
                  <c:v>0.6292134831460674</c:v>
                </c:pt>
                <c:pt idx="2">
                  <c:v>0.25653206650831351</c:v>
                </c:pt>
                <c:pt idx="3">
                  <c:v>0.4352159468438539</c:v>
                </c:pt>
                <c:pt idx="4">
                  <c:v>0.38490566037735841</c:v>
                </c:pt>
                <c:pt idx="5">
                  <c:v>7.5098814229249022E-2</c:v>
                </c:pt>
                <c:pt idx="6">
                  <c:v>0.17753623188405787</c:v>
                </c:pt>
                <c:pt idx="7">
                  <c:v>1.0486725663716814</c:v>
                </c:pt>
                <c:pt idx="8">
                  <c:v>0.33841463414634143</c:v>
                </c:pt>
                <c:pt idx="9">
                  <c:v>0.29473684210526319</c:v>
                </c:pt>
                <c:pt idx="10">
                  <c:v>1.7208413001912115E-2</c:v>
                </c:pt>
                <c:pt idx="11">
                  <c:v>1.2185792349726774</c:v>
                </c:pt>
                <c:pt idx="12">
                  <c:v>0.50802956920723941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520-463C-B80F-E3A566BF3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BE-4E30-B49B-0AD193F9A2A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645</c:v>
                </c:pt>
                <c:pt idx="1">
                  <c:v>446</c:v>
                </c:pt>
                <c:pt idx="2">
                  <c:v>550</c:v>
                </c:pt>
                <c:pt idx="3">
                  <c:v>183</c:v>
                </c:pt>
                <c:pt idx="4">
                  <c:v>227</c:v>
                </c:pt>
                <c:pt idx="5">
                  <c:v>252</c:v>
                </c:pt>
                <c:pt idx="6">
                  <c:v>388</c:v>
                </c:pt>
                <c:pt idx="7">
                  <c:v>437</c:v>
                </c:pt>
                <c:pt idx="8">
                  <c:v>361</c:v>
                </c:pt>
                <c:pt idx="9">
                  <c:v>306</c:v>
                </c:pt>
                <c:pt idx="10">
                  <c:v>367</c:v>
                </c:pt>
                <c:pt idx="11">
                  <c:v>768</c:v>
                </c:pt>
                <c:pt idx="12">
                  <c:v>4930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BE-4E30-B49B-0AD193F9A2AA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BE-4E30-B49B-0AD193F9A2AA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841</c:v>
                </c:pt>
                <c:pt idx="1">
                  <c:v>652</c:v>
                </c:pt>
                <c:pt idx="2">
                  <c:v>550</c:v>
                </c:pt>
                <c:pt idx="3">
                  <c:v>388</c:v>
                </c:pt>
                <c:pt idx="4">
                  <c:v>435</c:v>
                </c:pt>
                <c:pt idx="5">
                  <c:v>373</c:v>
                </c:pt>
                <c:pt idx="6">
                  <c:v>244</c:v>
                </c:pt>
                <c:pt idx="7">
                  <c:v>636</c:v>
                </c:pt>
                <c:pt idx="8">
                  <c:v>373</c:v>
                </c:pt>
                <c:pt idx="9">
                  <c:v>371</c:v>
                </c:pt>
                <c:pt idx="10">
                  <c:v>765</c:v>
                </c:pt>
                <c:pt idx="11">
                  <c:v>835</c:v>
                </c:pt>
                <c:pt idx="12">
                  <c:v>6463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BE-4E30-B49B-0AD193F9A2AA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BE-4E30-B49B-0AD193F9A2A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839</c:v>
                </c:pt>
                <c:pt idx="1">
                  <c:v>647</c:v>
                </c:pt>
                <c:pt idx="2">
                  <c:v>645</c:v>
                </c:pt>
                <c:pt idx="3">
                  <c:v>482</c:v>
                </c:pt>
                <c:pt idx="4">
                  <c:v>431</c:v>
                </c:pt>
                <c:pt idx="5">
                  <c:v>225</c:v>
                </c:pt>
                <c:pt idx="6">
                  <c:v>569</c:v>
                </c:pt>
                <c:pt idx="7">
                  <c:v>720</c:v>
                </c:pt>
                <c:pt idx="8">
                  <c:v>576</c:v>
                </c:pt>
                <c:pt idx="9">
                  <c:v>441</c:v>
                </c:pt>
                <c:pt idx="10">
                  <c:v>827</c:v>
                </c:pt>
                <c:pt idx="11">
                  <c:v>981</c:v>
                </c:pt>
                <c:pt idx="12">
                  <c:v>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BE-4E30-B49B-0AD193F9A2AA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BE-4E30-B49B-0AD193F9A2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4BE-4E30-B49B-0AD193F9A2A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913</c:v>
                </c:pt>
                <c:pt idx="1">
                  <c:v>794</c:v>
                </c:pt>
                <c:pt idx="2">
                  <c:v>658</c:v>
                </c:pt>
                <c:pt idx="3">
                  <c:v>538</c:v>
                </c:pt>
                <c:pt idx="4">
                  <c:v>534</c:v>
                </c:pt>
                <c:pt idx="5">
                  <c:v>267</c:v>
                </c:pt>
                <c:pt idx="6">
                  <c:v>431</c:v>
                </c:pt>
                <c:pt idx="7">
                  <c:v>977</c:v>
                </c:pt>
                <c:pt idx="8">
                  <c:v>351</c:v>
                </c:pt>
                <c:pt idx="9">
                  <c:v>517</c:v>
                </c:pt>
                <c:pt idx="10">
                  <c:v>704</c:v>
                </c:pt>
                <c:pt idx="11">
                  <c:v>744</c:v>
                </c:pt>
                <c:pt idx="12">
                  <c:v>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BE-4E30-B49B-0AD193F9A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BE-4E30-B49B-0AD193F9A2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BE-4E30-B49B-0AD193F9A2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BE-4E30-B49B-0AD193F9A2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BE-4E30-B49B-0AD193F9A2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BE-4E30-B49B-0AD193F9A2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BE-4E30-B49B-0AD193F9A2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BE-4E30-B49B-0AD193F9A2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BE-4E30-B49B-0AD193F9A2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BE-4E30-B49B-0AD193F9A2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BE-4E30-B49B-0AD193F9A2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BE-4E30-B49B-0AD193F9A2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BE-4E30-B49B-0AD193F9A2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BE-4E30-B49B-0AD193F9A2AA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8.8200238379022577E-2</c:v>
                </c:pt>
                <c:pt idx="1">
                  <c:v>0.22720247295208651</c:v>
                </c:pt>
                <c:pt idx="2">
                  <c:v>2.0155038759689825E-2</c:v>
                </c:pt>
                <c:pt idx="3">
                  <c:v>0.11618257261410792</c:v>
                </c:pt>
                <c:pt idx="4">
                  <c:v>0.23897911832946628</c:v>
                </c:pt>
                <c:pt idx="5">
                  <c:v>0.18666666666666676</c:v>
                </c:pt>
                <c:pt idx="6">
                  <c:v>-0.24253075571177507</c:v>
                </c:pt>
                <c:pt idx="7">
                  <c:v>0.35694444444444451</c:v>
                </c:pt>
                <c:pt idx="8">
                  <c:v>-0.390625</c:v>
                </c:pt>
                <c:pt idx="9">
                  <c:v>0.17233560090702937</c:v>
                </c:pt>
                <c:pt idx="10">
                  <c:v>-0.14873035066505447</c:v>
                </c:pt>
                <c:pt idx="11">
                  <c:v>-0.24159021406727832</c:v>
                </c:pt>
                <c:pt idx="12">
                  <c:v>6.0950832994717263E-3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4BE-4E30-B49B-0AD193F9A2AA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0.41550387596899219</c:v>
                </c:pt>
                <c:pt idx="1">
                  <c:v>0.78026905829596416</c:v>
                </c:pt>
                <c:pt idx="2">
                  <c:v>0.1963636363636363</c:v>
                </c:pt>
                <c:pt idx="3">
                  <c:v>1.9398907103825138</c:v>
                </c:pt>
                <c:pt idx="4">
                  <c:v>1.3524229074889869</c:v>
                </c:pt>
                <c:pt idx="5">
                  <c:v>5.9523809523809534E-2</c:v>
                </c:pt>
                <c:pt idx="6">
                  <c:v>0.11082474226804129</c:v>
                </c:pt>
                <c:pt idx="7">
                  <c:v>1.2356979405034325</c:v>
                </c:pt>
                <c:pt idx="8">
                  <c:v>-2.7700831024930705E-2</c:v>
                </c:pt>
                <c:pt idx="9">
                  <c:v>0.68954248366013071</c:v>
                </c:pt>
                <c:pt idx="10">
                  <c:v>0.91825613079019064</c:v>
                </c:pt>
                <c:pt idx="11">
                  <c:v>-3.125E-2</c:v>
                </c:pt>
                <c:pt idx="12">
                  <c:v>0.50669371196754565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4BE-4E30-B49B-0AD193F9A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E6-4C9D-97EA-2B0BA65EC65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816</c:v>
                </c:pt>
                <c:pt idx="1">
                  <c:v>537</c:v>
                </c:pt>
                <c:pt idx="2">
                  <c:v>925</c:v>
                </c:pt>
                <c:pt idx="3">
                  <c:v>371</c:v>
                </c:pt>
                <c:pt idx="4">
                  <c:v>85</c:v>
                </c:pt>
                <c:pt idx="5">
                  <c:v>61</c:v>
                </c:pt>
                <c:pt idx="6">
                  <c:v>142</c:v>
                </c:pt>
                <c:pt idx="7">
                  <c:v>196</c:v>
                </c:pt>
                <c:pt idx="8">
                  <c:v>237</c:v>
                </c:pt>
                <c:pt idx="9">
                  <c:v>168</c:v>
                </c:pt>
                <c:pt idx="10">
                  <c:v>317</c:v>
                </c:pt>
                <c:pt idx="11">
                  <c:v>448</c:v>
                </c:pt>
                <c:pt idx="12">
                  <c:v>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E6-4C9D-97EA-2B0BA65EC65E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E6-4C9D-97EA-2B0BA65EC65E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507</c:v>
                </c:pt>
                <c:pt idx="1">
                  <c:v>218</c:v>
                </c:pt>
                <c:pt idx="2">
                  <c:v>305</c:v>
                </c:pt>
                <c:pt idx="3">
                  <c:v>251</c:v>
                </c:pt>
                <c:pt idx="4">
                  <c:v>88</c:v>
                </c:pt>
                <c:pt idx="5">
                  <c:v>91</c:v>
                </c:pt>
                <c:pt idx="6">
                  <c:v>118</c:v>
                </c:pt>
                <c:pt idx="7">
                  <c:v>75</c:v>
                </c:pt>
                <c:pt idx="8">
                  <c:v>50</c:v>
                </c:pt>
                <c:pt idx="9">
                  <c:v>275</c:v>
                </c:pt>
                <c:pt idx="10">
                  <c:v>369</c:v>
                </c:pt>
                <c:pt idx="11">
                  <c:v>400</c:v>
                </c:pt>
                <c:pt idx="12">
                  <c:v>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E6-4C9D-97EA-2B0BA65EC65E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E6-4C9D-97EA-2B0BA65EC65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531</c:v>
                </c:pt>
                <c:pt idx="1">
                  <c:v>389</c:v>
                </c:pt>
                <c:pt idx="2">
                  <c:v>538</c:v>
                </c:pt>
                <c:pt idx="3">
                  <c:v>210</c:v>
                </c:pt>
                <c:pt idx="4">
                  <c:v>51</c:v>
                </c:pt>
                <c:pt idx="5">
                  <c:v>162</c:v>
                </c:pt>
                <c:pt idx="6">
                  <c:v>144</c:v>
                </c:pt>
                <c:pt idx="7">
                  <c:v>234</c:v>
                </c:pt>
                <c:pt idx="8">
                  <c:v>136</c:v>
                </c:pt>
                <c:pt idx="9">
                  <c:v>223</c:v>
                </c:pt>
                <c:pt idx="10">
                  <c:v>445</c:v>
                </c:pt>
                <c:pt idx="11">
                  <c:v>442</c:v>
                </c:pt>
                <c:pt idx="12">
                  <c:v>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E6-4C9D-97EA-2B0BA65EC65E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DE6-4C9D-97EA-2B0BA65EC6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DE6-4C9D-97EA-2B0BA65EC65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839</c:v>
                </c:pt>
                <c:pt idx="1">
                  <c:v>667</c:v>
                </c:pt>
                <c:pt idx="2">
                  <c:v>523</c:v>
                </c:pt>
                <c:pt idx="3">
                  <c:v>220</c:v>
                </c:pt>
                <c:pt idx="4">
                  <c:v>37</c:v>
                </c:pt>
                <c:pt idx="5">
                  <c:v>228</c:v>
                </c:pt>
                <c:pt idx="6">
                  <c:v>319</c:v>
                </c:pt>
                <c:pt idx="7">
                  <c:v>102</c:v>
                </c:pt>
                <c:pt idx="8">
                  <c:v>55</c:v>
                </c:pt>
                <c:pt idx="9">
                  <c:v>251</c:v>
                </c:pt>
                <c:pt idx="10">
                  <c:v>252</c:v>
                </c:pt>
                <c:pt idx="11">
                  <c:v>377</c:v>
                </c:pt>
                <c:pt idx="12">
                  <c:v>3870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E6-4C9D-97EA-2B0BA65EC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E6-4C9D-97EA-2B0BA65EC6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E6-4C9D-97EA-2B0BA65EC6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E6-4C9D-97EA-2B0BA65EC6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E6-4C9D-97EA-2B0BA65EC6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E6-4C9D-97EA-2B0BA65EC6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E6-4C9D-97EA-2B0BA65EC6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E6-4C9D-97EA-2B0BA65EC6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E6-4C9D-97EA-2B0BA65EC6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E6-4C9D-97EA-2B0BA65EC6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E6-4C9D-97EA-2B0BA65EC6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E6-4C9D-97EA-2B0BA65EC6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E6-4C9D-97EA-2B0BA65EC6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E6-4C9D-97EA-2B0BA65EC65E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0.58003766478342755</c:v>
                </c:pt>
                <c:pt idx="1">
                  <c:v>0.71465295629820047</c:v>
                </c:pt>
                <c:pt idx="2">
                  <c:v>-2.7881040892193343E-2</c:v>
                </c:pt>
                <c:pt idx="3">
                  <c:v>4.7619047619047672E-2</c:v>
                </c:pt>
                <c:pt idx="4">
                  <c:v>-0.27450980392156865</c:v>
                </c:pt>
                <c:pt idx="5">
                  <c:v>0.40740740740740744</c:v>
                </c:pt>
                <c:pt idx="6">
                  <c:v>1.2152777777777777</c:v>
                </c:pt>
                <c:pt idx="7">
                  <c:v>-0.5641025641025641</c:v>
                </c:pt>
                <c:pt idx="8">
                  <c:v>-0.59558823529411764</c:v>
                </c:pt>
                <c:pt idx="9">
                  <c:v>0.12556053811659185</c:v>
                </c:pt>
                <c:pt idx="10">
                  <c:v>-0.43370786516853932</c:v>
                </c:pt>
                <c:pt idx="11">
                  <c:v>-0.1470588235294118</c:v>
                </c:pt>
                <c:pt idx="12">
                  <c:v>0.10413694721825961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DE6-4C9D-97EA-2B0BA65EC65E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2.8186274509803821E-2</c:v>
                </c:pt>
                <c:pt idx="1">
                  <c:v>0.24208566108007457</c:v>
                </c:pt>
                <c:pt idx="2">
                  <c:v>-0.4345945945945946</c:v>
                </c:pt>
                <c:pt idx="3">
                  <c:v>-0.40700808625336926</c:v>
                </c:pt>
                <c:pt idx="4">
                  <c:v>-0.56470588235294117</c:v>
                </c:pt>
                <c:pt idx="5">
                  <c:v>2.737704918032787</c:v>
                </c:pt>
                <c:pt idx="6">
                  <c:v>1.2464788732394365</c:v>
                </c:pt>
                <c:pt idx="7">
                  <c:v>-0.47959183673469385</c:v>
                </c:pt>
                <c:pt idx="8">
                  <c:v>-0.76793248945147674</c:v>
                </c:pt>
                <c:pt idx="9">
                  <c:v>0.49404761904761907</c:v>
                </c:pt>
                <c:pt idx="10">
                  <c:v>-0.20504731861198733</c:v>
                </c:pt>
                <c:pt idx="11">
                  <c:v>-0.1584821428571429</c:v>
                </c:pt>
                <c:pt idx="12">
                  <c:v>-0.10062746920752963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DE6-4C9D-97EA-2B0BA65EC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4B-4A46-88A0-B20F6149896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1087</c:v>
                </c:pt>
                <c:pt idx="1">
                  <c:v>944</c:v>
                </c:pt>
                <c:pt idx="2">
                  <c:v>806</c:v>
                </c:pt>
                <c:pt idx="3">
                  <c:v>457</c:v>
                </c:pt>
                <c:pt idx="4">
                  <c:v>96</c:v>
                </c:pt>
                <c:pt idx="5">
                  <c:v>80</c:v>
                </c:pt>
                <c:pt idx="6">
                  <c:v>188</c:v>
                </c:pt>
                <c:pt idx="7">
                  <c:v>162</c:v>
                </c:pt>
                <c:pt idx="8">
                  <c:v>101</c:v>
                </c:pt>
                <c:pt idx="9">
                  <c:v>472</c:v>
                </c:pt>
                <c:pt idx="10">
                  <c:v>649</c:v>
                </c:pt>
                <c:pt idx="11">
                  <c:v>837</c:v>
                </c:pt>
                <c:pt idx="12">
                  <c:v>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4B-4A46-88A0-B20F6149896D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4B-4A46-88A0-B20F6149896D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571</c:v>
                </c:pt>
                <c:pt idx="1">
                  <c:v>551</c:v>
                </c:pt>
                <c:pt idx="2">
                  <c:v>386</c:v>
                </c:pt>
                <c:pt idx="3">
                  <c:v>324</c:v>
                </c:pt>
                <c:pt idx="4">
                  <c:v>196</c:v>
                </c:pt>
                <c:pt idx="5">
                  <c:v>343</c:v>
                </c:pt>
                <c:pt idx="6">
                  <c:v>64</c:v>
                </c:pt>
                <c:pt idx="7">
                  <c:v>25</c:v>
                </c:pt>
                <c:pt idx="8">
                  <c:v>73</c:v>
                </c:pt>
                <c:pt idx="9">
                  <c:v>286</c:v>
                </c:pt>
                <c:pt idx="10">
                  <c:v>541</c:v>
                </c:pt>
                <c:pt idx="11">
                  <c:v>662</c:v>
                </c:pt>
                <c:pt idx="12">
                  <c:v>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4B-4A46-88A0-B20F6149896D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4B-4A46-88A0-B20F6149896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1003</c:v>
                </c:pt>
                <c:pt idx="1">
                  <c:v>608</c:v>
                </c:pt>
                <c:pt idx="2">
                  <c:v>626</c:v>
                </c:pt>
                <c:pt idx="3">
                  <c:v>411</c:v>
                </c:pt>
                <c:pt idx="4">
                  <c:v>95</c:v>
                </c:pt>
                <c:pt idx="5">
                  <c:v>78</c:v>
                </c:pt>
                <c:pt idx="6">
                  <c:v>141</c:v>
                </c:pt>
                <c:pt idx="7">
                  <c:v>102</c:v>
                </c:pt>
                <c:pt idx="8">
                  <c:v>105</c:v>
                </c:pt>
                <c:pt idx="9">
                  <c:v>452</c:v>
                </c:pt>
                <c:pt idx="10">
                  <c:v>635</c:v>
                </c:pt>
                <c:pt idx="11">
                  <c:v>656</c:v>
                </c:pt>
                <c:pt idx="12">
                  <c:v>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4B-4A46-88A0-B20F6149896D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4B-4A46-88A0-B20F614989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A4B-4A46-88A0-B20F6149896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905</c:v>
                </c:pt>
                <c:pt idx="1">
                  <c:v>788</c:v>
                </c:pt>
                <c:pt idx="2">
                  <c:v>694</c:v>
                </c:pt>
                <c:pt idx="3">
                  <c:v>581</c:v>
                </c:pt>
                <c:pt idx="4">
                  <c:v>78</c:v>
                </c:pt>
                <c:pt idx="5">
                  <c:v>57</c:v>
                </c:pt>
                <c:pt idx="6">
                  <c:v>175</c:v>
                </c:pt>
                <c:pt idx="7">
                  <c:v>168</c:v>
                </c:pt>
                <c:pt idx="8">
                  <c:v>48</c:v>
                </c:pt>
                <c:pt idx="9">
                  <c:v>379</c:v>
                </c:pt>
                <c:pt idx="10">
                  <c:v>655</c:v>
                </c:pt>
                <c:pt idx="11">
                  <c:v>889</c:v>
                </c:pt>
                <c:pt idx="12">
                  <c:v>5417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4B-4A46-88A0-B20F61498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4B-4A46-88A0-B20F614989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4B-4A46-88A0-B20F614989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4B-4A46-88A0-B20F614989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4B-4A46-88A0-B20F614989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4B-4A46-88A0-B20F614989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4B-4A46-88A0-B20F614989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4B-4A46-88A0-B20F614989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4B-4A46-88A0-B20F614989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4B-4A46-88A0-B20F614989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4B-4A46-88A0-B20F614989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4B-4A46-88A0-B20F614989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4B-4A46-88A0-B20F614989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4B-4A46-88A0-B20F6149896D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-9.7706879361914245E-2</c:v>
                </c:pt>
                <c:pt idx="1">
                  <c:v>0.29605263157894735</c:v>
                </c:pt>
                <c:pt idx="2">
                  <c:v>0.10862619808306717</c:v>
                </c:pt>
                <c:pt idx="3">
                  <c:v>0.41362530413625298</c:v>
                </c:pt>
                <c:pt idx="4">
                  <c:v>-0.17894736842105263</c:v>
                </c:pt>
                <c:pt idx="5">
                  <c:v>-0.26923076923076927</c:v>
                </c:pt>
                <c:pt idx="6">
                  <c:v>0.24113475177304955</c:v>
                </c:pt>
                <c:pt idx="7">
                  <c:v>0.64705882352941169</c:v>
                </c:pt>
                <c:pt idx="8">
                  <c:v>-0.54285714285714293</c:v>
                </c:pt>
                <c:pt idx="9">
                  <c:v>-0.16150442477876104</c:v>
                </c:pt>
                <c:pt idx="10">
                  <c:v>3.1496062992125928E-2</c:v>
                </c:pt>
                <c:pt idx="11">
                  <c:v>0.35518292682926833</c:v>
                </c:pt>
                <c:pt idx="12">
                  <c:v>0.10280944625407162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A4B-4A46-88A0-B20F6149896D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-0.16743330266789325</c:v>
                </c:pt>
                <c:pt idx="1">
                  <c:v>-0.1652542372881356</c:v>
                </c:pt>
                <c:pt idx="2">
                  <c:v>-0.13895781637717119</c:v>
                </c:pt>
                <c:pt idx="3">
                  <c:v>0.27133479212253819</c:v>
                </c:pt>
                <c:pt idx="4">
                  <c:v>-0.1875</c:v>
                </c:pt>
                <c:pt idx="5">
                  <c:v>-0.28749999999999998</c:v>
                </c:pt>
                <c:pt idx="6">
                  <c:v>-6.9148936170212782E-2</c:v>
                </c:pt>
                <c:pt idx="7">
                  <c:v>3.7037037037036979E-2</c:v>
                </c:pt>
                <c:pt idx="8">
                  <c:v>-0.52475247524752477</c:v>
                </c:pt>
                <c:pt idx="9">
                  <c:v>-0.19703389830508478</c:v>
                </c:pt>
                <c:pt idx="10">
                  <c:v>9.244992295839749E-3</c:v>
                </c:pt>
                <c:pt idx="11">
                  <c:v>6.212664277180413E-2</c:v>
                </c:pt>
                <c:pt idx="12">
                  <c:v>-7.8584793332199365E-2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A4B-4A46-88A0-B20F61498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88-4A79-B2F5-72D994BFEA2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50098</c:v>
                </c:pt>
                <c:pt idx="1">
                  <c:v>47287</c:v>
                </c:pt>
                <c:pt idx="2">
                  <c:v>49408</c:v>
                </c:pt>
                <c:pt idx="3">
                  <c:v>37600</c:v>
                </c:pt>
                <c:pt idx="4">
                  <c:v>35022</c:v>
                </c:pt>
                <c:pt idx="5">
                  <c:v>31469</c:v>
                </c:pt>
                <c:pt idx="6">
                  <c:v>40659</c:v>
                </c:pt>
                <c:pt idx="7">
                  <c:v>38714</c:v>
                </c:pt>
                <c:pt idx="8">
                  <c:v>36471</c:v>
                </c:pt>
                <c:pt idx="9">
                  <c:v>40116</c:v>
                </c:pt>
                <c:pt idx="10">
                  <c:v>47646</c:v>
                </c:pt>
                <c:pt idx="11">
                  <c:v>48947</c:v>
                </c:pt>
                <c:pt idx="12">
                  <c:v>503437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88-4A79-B2F5-72D994BFEA24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88-4A79-B2F5-72D994BFEA24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40065</c:v>
                </c:pt>
                <c:pt idx="1">
                  <c:v>41909</c:v>
                </c:pt>
                <c:pt idx="2">
                  <c:v>47103</c:v>
                </c:pt>
                <c:pt idx="3">
                  <c:v>43531</c:v>
                </c:pt>
                <c:pt idx="4">
                  <c:v>44866</c:v>
                </c:pt>
                <c:pt idx="5">
                  <c:v>40470</c:v>
                </c:pt>
                <c:pt idx="6">
                  <c:v>43286</c:v>
                </c:pt>
                <c:pt idx="7">
                  <c:v>41695</c:v>
                </c:pt>
                <c:pt idx="8">
                  <c:v>42224</c:v>
                </c:pt>
                <c:pt idx="9">
                  <c:v>48246</c:v>
                </c:pt>
                <c:pt idx="10">
                  <c:v>56046</c:v>
                </c:pt>
                <c:pt idx="11">
                  <c:v>54058</c:v>
                </c:pt>
                <c:pt idx="12">
                  <c:v>543499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88-4A79-B2F5-72D994BFEA24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88-4A79-B2F5-72D994BFEA2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88-4A79-B2F5-72D994BFEA24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C88-4A79-B2F5-72D994BFEA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C88-4A79-B2F5-72D994BFEA2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88-4A79-B2F5-72D994BFE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88-4A79-B2F5-72D994BFEA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88-4A79-B2F5-72D994BFEA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88-4A79-B2F5-72D994BFEA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88-4A79-B2F5-72D994BFEA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88-4A79-B2F5-72D994BFEA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88-4A79-B2F5-72D994BFEA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88-4A79-B2F5-72D994BFEA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88-4A79-B2F5-72D994BFEA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88-4A79-B2F5-72D994BFEA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88-4A79-B2F5-72D994BFEA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88-4A79-B2F5-72D994BFEA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88-4A79-B2F5-72D994BFEA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88-4A79-B2F5-72D994BFEA24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5.1579442075934123E-2</c:v>
                </c:pt>
                <c:pt idx="1">
                  <c:v>7.2096409548990215E-2</c:v>
                </c:pt>
                <c:pt idx="2">
                  <c:v>4.9525311032663222E-3</c:v>
                </c:pt>
                <c:pt idx="3">
                  <c:v>7.9968162558232025E-2</c:v>
                </c:pt>
                <c:pt idx="4">
                  <c:v>-0.10079556921921573</c:v>
                </c:pt>
                <c:pt idx="5">
                  <c:v>3.7138642304407554E-2</c:v>
                </c:pt>
                <c:pt idx="6">
                  <c:v>0.11965748508921714</c:v>
                </c:pt>
                <c:pt idx="7">
                  <c:v>-1.7937426509579746E-2</c:v>
                </c:pt>
                <c:pt idx="8">
                  <c:v>7.479265771711785E-2</c:v>
                </c:pt>
                <c:pt idx="9">
                  <c:v>-0.1256462764339733</c:v>
                </c:pt>
                <c:pt idx="10">
                  <c:v>-5.0400957296708349E-2</c:v>
                </c:pt>
                <c:pt idx="11">
                  <c:v>3.9321612769642078E-2</c:v>
                </c:pt>
                <c:pt idx="12">
                  <c:v>1.3549895743344642E-2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88-4A79-B2F5-72D994BFEA24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0.25056888498542862</c:v>
                </c:pt>
                <c:pt idx="1">
                  <c:v>0.18334848901389389</c:v>
                </c:pt>
                <c:pt idx="2">
                  <c:v>0.18691305051813467</c:v>
                </c:pt>
                <c:pt idx="3">
                  <c:v>0.22694148936170211</c:v>
                </c:pt>
                <c:pt idx="4">
                  <c:v>9.4055165324653078E-2</c:v>
                </c:pt>
                <c:pt idx="5">
                  <c:v>0.27344370650481431</c:v>
                </c:pt>
                <c:pt idx="6">
                  <c:v>0.11271797142084172</c:v>
                </c:pt>
                <c:pt idx="7">
                  <c:v>0.10024797230975868</c:v>
                </c:pt>
                <c:pt idx="8">
                  <c:v>0.18324147953168279</c:v>
                </c:pt>
                <c:pt idx="9">
                  <c:v>7.4982550603250653E-2</c:v>
                </c:pt>
                <c:pt idx="10">
                  <c:v>0.11591739075683161</c:v>
                </c:pt>
                <c:pt idx="11">
                  <c:v>0.12805687784746778</c:v>
                </c:pt>
                <c:pt idx="12">
                  <c:v>0.16056825382321915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C88-4A79-B2F5-72D994BFE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6E-41F1-AF16-C599CABC03F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4331</c:v>
                </c:pt>
                <c:pt idx="1">
                  <c:v>4613</c:v>
                </c:pt>
                <c:pt idx="2">
                  <c:v>4636</c:v>
                </c:pt>
                <c:pt idx="3">
                  <c:v>4546</c:v>
                </c:pt>
                <c:pt idx="4">
                  <c:v>5401</c:v>
                </c:pt>
                <c:pt idx="5">
                  <c:v>5128</c:v>
                </c:pt>
                <c:pt idx="6">
                  <c:v>5984</c:v>
                </c:pt>
                <c:pt idx="7">
                  <c:v>4991</c:v>
                </c:pt>
                <c:pt idx="8">
                  <c:v>4621</c:v>
                </c:pt>
                <c:pt idx="9">
                  <c:v>5681</c:v>
                </c:pt>
                <c:pt idx="10">
                  <c:v>5200</c:v>
                </c:pt>
                <c:pt idx="11">
                  <c:v>5944</c:v>
                </c:pt>
                <c:pt idx="12">
                  <c:v>61076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6E-41F1-AF16-C599CABC03F0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6E-41F1-AF16-C599CABC03F0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2656</c:v>
                </c:pt>
                <c:pt idx="1">
                  <c:v>4007</c:v>
                </c:pt>
                <c:pt idx="2">
                  <c:v>5247</c:v>
                </c:pt>
                <c:pt idx="3">
                  <c:v>6233</c:v>
                </c:pt>
                <c:pt idx="4">
                  <c:v>6564</c:v>
                </c:pt>
                <c:pt idx="5">
                  <c:v>6807</c:v>
                </c:pt>
                <c:pt idx="6">
                  <c:v>7285</c:v>
                </c:pt>
                <c:pt idx="7">
                  <c:v>5224</c:v>
                </c:pt>
                <c:pt idx="8">
                  <c:v>6683</c:v>
                </c:pt>
                <c:pt idx="9">
                  <c:v>6599</c:v>
                </c:pt>
                <c:pt idx="10">
                  <c:v>6822</c:v>
                </c:pt>
                <c:pt idx="11">
                  <c:v>5738</c:v>
                </c:pt>
                <c:pt idx="12">
                  <c:v>69865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6E-41F1-AF16-C599CABC03F0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6E-41F1-AF16-C599CABC03F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5002</c:v>
                </c:pt>
                <c:pt idx="1">
                  <c:v>5638</c:v>
                </c:pt>
                <c:pt idx="2">
                  <c:v>6582</c:v>
                </c:pt>
                <c:pt idx="3">
                  <c:v>5675</c:v>
                </c:pt>
                <c:pt idx="4">
                  <c:v>6315</c:v>
                </c:pt>
                <c:pt idx="5">
                  <c:v>6349</c:v>
                </c:pt>
                <c:pt idx="6">
                  <c:v>4487</c:v>
                </c:pt>
                <c:pt idx="7">
                  <c:v>3934</c:v>
                </c:pt>
                <c:pt idx="8">
                  <c:v>4833</c:v>
                </c:pt>
                <c:pt idx="9">
                  <c:v>6901</c:v>
                </c:pt>
                <c:pt idx="10">
                  <c:v>5188</c:v>
                </c:pt>
                <c:pt idx="11">
                  <c:v>5217</c:v>
                </c:pt>
                <c:pt idx="12">
                  <c:v>66121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6E-41F1-AF16-C599CABC03F0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6E-41F1-AF16-C599CABC03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26E-41F1-AF16-C599CABC03F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5396</c:v>
                </c:pt>
                <c:pt idx="1">
                  <c:v>5012</c:v>
                </c:pt>
                <c:pt idx="2">
                  <c:v>5942</c:v>
                </c:pt>
                <c:pt idx="3">
                  <c:v>4760</c:v>
                </c:pt>
                <c:pt idx="4">
                  <c:v>5666</c:v>
                </c:pt>
                <c:pt idx="5">
                  <c:v>7333</c:v>
                </c:pt>
                <c:pt idx="6">
                  <c:v>9878</c:v>
                </c:pt>
                <c:pt idx="7">
                  <c:v>5339</c:v>
                </c:pt>
                <c:pt idx="8">
                  <c:v>8109</c:v>
                </c:pt>
                <c:pt idx="9">
                  <c:v>5022</c:v>
                </c:pt>
                <c:pt idx="10">
                  <c:v>6154</c:v>
                </c:pt>
                <c:pt idx="11">
                  <c:v>7182</c:v>
                </c:pt>
                <c:pt idx="12">
                  <c:v>75793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6E-41F1-AF16-C599CABC0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6E-41F1-AF16-C599CABC03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6E-41F1-AF16-C599CABC03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6E-41F1-AF16-C599CABC03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6E-41F1-AF16-C599CABC03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6E-41F1-AF16-C599CABC03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6E-41F1-AF16-C599CABC03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6E-41F1-AF16-C599CABC03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6E-41F1-AF16-C599CABC03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6E-41F1-AF16-C599CABC03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6E-41F1-AF16-C599CABC03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6E-41F1-AF16-C599CABC03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6E-41F1-AF16-C599CABC03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6E-41F1-AF16-C599CABC03F0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7.8768492602958817E-2</c:v>
                </c:pt>
                <c:pt idx="1">
                  <c:v>-0.11103228095069173</c:v>
                </c:pt>
                <c:pt idx="2">
                  <c:v>-9.7234883014281404E-2</c:v>
                </c:pt>
                <c:pt idx="3">
                  <c:v>-0.16123348017621142</c:v>
                </c:pt>
                <c:pt idx="4">
                  <c:v>-0.10277117973079963</c:v>
                </c:pt>
                <c:pt idx="5">
                  <c:v>0.15498503701370292</c:v>
                </c:pt>
                <c:pt idx="6">
                  <c:v>1.2014709159794963</c:v>
                </c:pt>
                <c:pt idx="7">
                  <c:v>0.35714285714285721</c:v>
                </c:pt>
                <c:pt idx="8">
                  <c:v>0.67783985102420852</c:v>
                </c:pt>
                <c:pt idx="9">
                  <c:v>-0.27227937980002903</c:v>
                </c:pt>
                <c:pt idx="10">
                  <c:v>0.18619892058596754</c:v>
                </c:pt>
                <c:pt idx="11">
                  <c:v>0.37665324899367447</c:v>
                </c:pt>
                <c:pt idx="12">
                  <c:v>0.14627727953297742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6E-41F1-AF16-C599CABC03F0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0.24590163934426235</c:v>
                </c:pt>
                <c:pt idx="1">
                  <c:v>8.6494688922609919E-2</c:v>
                </c:pt>
                <c:pt idx="2">
                  <c:v>0.28170836928386533</c:v>
                </c:pt>
                <c:pt idx="3">
                  <c:v>4.7074351077870613E-2</c:v>
                </c:pt>
                <c:pt idx="4">
                  <c:v>4.9064987965191653E-2</c:v>
                </c:pt>
                <c:pt idx="5">
                  <c:v>0.42999219968798741</c:v>
                </c:pt>
                <c:pt idx="6">
                  <c:v>0.65073529411764697</c:v>
                </c:pt>
                <c:pt idx="7">
                  <c:v>6.9725505910639196E-2</c:v>
                </c:pt>
                <c:pt idx="8">
                  <c:v>0.75481497511361173</c:v>
                </c:pt>
                <c:pt idx="9">
                  <c:v>-0.11600070410139063</c:v>
                </c:pt>
                <c:pt idx="10">
                  <c:v>0.18346153846153856</c:v>
                </c:pt>
                <c:pt idx="11">
                  <c:v>0.20827725437415889</c:v>
                </c:pt>
                <c:pt idx="12">
                  <c:v>0.24096208003143627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6E-41F1-AF16-C599CABC0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0C-4FDA-B50A-BCFACE856C7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50098</c:v>
                </c:pt>
                <c:pt idx="1">
                  <c:v>47287</c:v>
                </c:pt>
                <c:pt idx="2">
                  <c:v>49408</c:v>
                </c:pt>
                <c:pt idx="3">
                  <c:v>37600</c:v>
                </c:pt>
                <c:pt idx="4">
                  <c:v>35022</c:v>
                </c:pt>
                <c:pt idx="5">
                  <c:v>31469</c:v>
                </c:pt>
                <c:pt idx="6">
                  <c:v>40659</c:v>
                </c:pt>
                <c:pt idx="7">
                  <c:v>38714</c:v>
                </c:pt>
                <c:pt idx="8">
                  <c:v>36471</c:v>
                </c:pt>
                <c:pt idx="9">
                  <c:v>40116</c:v>
                </c:pt>
                <c:pt idx="10">
                  <c:v>47646</c:v>
                </c:pt>
                <c:pt idx="11">
                  <c:v>48947</c:v>
                </c:pt>
                <c:pt idx="12">
                  <c:v>503437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0C-4FDA-B50A-BCFACE856C76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0C-4FDA-B50A-BCFACE856C76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40065</c:v>
                </c:pt>
                <c:pt idx="1">
                  <c:v>41909</c:v>
                </c:pt>
                <c:pt idx="2">
                  <c:v>47103</c:v>
                </c:pt>
                <c:pt idx="3">
                  <c:v>43531</c:v>
                </c:pt>
                <c:pt idx="4">
                  <c:v>44866</c:v>
                </c:pt>
                <c:pt idx="5">
                  <c:v>40470</c:v>
                </c:pt>
                <c:pt idx="6">
                  <c:v>43286</c:v>
                </c:pt>
                <c:pt idx="7">
                  <c:v>41695</c:v>
                </c:pt>
                <c:pt idx="8">
                  <c:v>42224</c:v>
                </c:pt>
                <c:pt idx="9">
                  <c:v>48246</c:v>
                </c:pt>
                <c:pt idx="10">
                  <c:v>56046</c:v>
                </c:pt>
                <c:pt idx="11">
                  <c:v>54058</c:v>
                </c:pt>
                <c:pt idx="12">
                  <c:v>543499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0C-4FDA-B50A-BCFACE856C76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0C-4FDA-B50A-BCFACE856C7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0C-4FDA-B50A-BCFACE856C76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E0C-4FDA-B50A-BCFACE856C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E0C-4FDA-B50A-BCFACE856C7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0C-4FDA-B50A-BCFACE856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0C-4FDA-B50A-BCFACE856C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0C-4FDA-B50A-BCFACE856C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0C-4FDA-B50A-BCFACE856C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0C-4FDA-B50A-BCFACE856C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0C-4FDA-B50A-BCFACE856C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0C-4FDA-B50A-BCFACE856C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0C-4FDA-B50A-BCFACE856C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0C-4FDA-B50A-BCFACE856C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0C-4FDA-B50A-BCFACE856C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0C-4FDA-B50A-BCFACE856C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0C-4FDA-B50A-BCFACE856C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0C-4FDA-B50A-BCFACE856C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0C-4FDA-B50A-BCFACE856C76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5.1579442075934123E-2</c:v>
                </c:pt>
                <c:pt idx="1">
                  <c:v>7.2096409548990215E-2</c:v>
                </c:pt>
                <c:pt idx="2">
                  <c:v>4.9525311032663222E-3</c:v>
                </c:pt>
                <c:pt idx="3">
                  <c:v>7.9968162558232025E-2</c:v>
                </c:pt>
                <c:pt idx="4">
                  <c:v>-0.10079556921921573</c:v>
                </c:pt>
                <c:pt idx="5">
                  <c:v>3.7138642304407554E-2</c:v>
                </c:pt>
                <c:pt idx="6">
                  <c:v>0.11965748508921714</c:v>
                </c:pt>
                <c:pt idx="7">
                  <c:v>-1.7937426509579746E-2</c:v>
                </c:pt>
                <c:pt idx="8">
                  <c:v>7.479265771711785E-2</c:v>
                </c:pt>
                <c:pt idx="9">
                  <c:v>-0.1256462764339733</c:v>
                </c:pt>
                <c:pt idx="10">
                  <c:v>-5.0400957296708349E-2</c:v>
                </c:pt>
                <c:pt idx="11">
                  <c:v>3.9321612769642078E-2</c:v>
                </c:pt>
                <c:pt idx="12">
                  <c:v>1.3549895743344642E-2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E0C-4FDA-B50A-BCFACE856C76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0.25056888498542862</c:v>
                </c:pt>
                <c:pt idx="1">
                  <c:v>0.18334848901389389</c:v>
                </c:pt>
                <c:pt idx="2">
                  <c:v>0.18691305051813467</c:v>
                </c:pt>
                <c:pt idx="3">
                  <c:v>0.22694148936170211</c:v>
                </c:pt>
                <c:pt idx="4">
                  <c:v>9.4055165324653078E-2</c:v>
                </c:pt>
                <c:pt idx="5">
                  <c:v>0.27344370650481431</c:v>
                </c:pt>
                <c:pt idx="6">
                  <c:v>0.11271797142084172</c:v>
                </c:pt>
                <c:pt idx="7">
                  <c:v>0.10024797230975868</c:v>
                </c:pt>
                <c:pt idx="8">
                  <c:v>0.18324147953168279</c:v>
                </c:pt>
                <c:pt idx="9">
                  <c:v>7.4982550603250653E-2</c:v>
                </c:pt>
                <c:pt idx="10">
                  <c:v>0.11591739075683161</c:v>
                </c:pt>
                <c:pt idx="11">
                  <c:v>0.12805687784746778</c:v>
                </c:pt>
                <c:pt idx="12">
                  <c:v>0.16056825382321915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E0C-4FDA-B50A-BCFACE856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C7-453A-83F8-7442D416DC0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26360</c:v>
                </c:pt>
                <c:pt idx="1">
                  <c:v>25016</c:v>
                </c:pt>
                <c:pt idx="2">
                  <c:v>26899</c:v>
                </c:pt>
                <c:pt idx="3">
                  <c:v>21696</c:v>
                </c:pt>
                <c:pt idx="4">
                  <c:v>17980</c:v>
                </c:pt>
                <c:pt idx="5">
                  <c:v>16631</c:v>
                </c:pt>
                <c:pt idx="6">
                  <c:v>22079</c:v>
                </c:pt>
                <c:pt idx="7">
                  <c:v>22120</c:v>
                </c:pt>
                <c:pt idx="8">
                  <c:v>18388</c:v>
                </c:pt>
                <c:pt idx="9">
                  <c:v>20627</c:v>
                </c:pt>
                <c:pt idx="10">
                  <c:v>25700</c:v>
                </c:pt>
                <c:pt idx="11">
                  <c:v>24184</c:v>
                </c:pt>
                <c:pt idx="12">
                  <c:v>267680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C7-453A-83F8-7442D416DC07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C7-453A-83F8-7442D416DC07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25732</c:v>
                </c:pt>
                <c:pt idx="1">
                  <c:v>27332</c:v>
                </c:pt>
                <c:pt idx="2">
                  <c:v>30980</c:v>
                </c:pt>
                <c:pt idx="3">
                  <c:v>29287</c:v>
                </c:pt>
                <c:pt idx="4">
                  <c:v>26797</c:v>
                </c:pt>
                <c:pt idx="5">
                  <c:v>24434</c:v>
                </c:pt>
                <c:pt idx="6">
                  <c:v>27739</c:v>
                </c:pt>
                <c:pt idx="7">
                  <c:v>26708</c:v>
                </c:pt>
                <c:pt idx="8">
                  <c:v>24257</c:v>
                </c:pt>
                <c:pt idx="9">
                  <c:v>27227</c:v>
                </c:pt>
                <c:pt idx="10">
                  <c:v>33332</c:v>
                </c:pt>
                <c:pt idx="11">
                  <c:v>31034</c:v>
                </c:pt>
                <c:pt idx="12">
                  <c:v>334859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C7-453A-83F8-7442D416DC07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C7-453A-83F8-7442D416DC0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35523</c:v>
                </c:pt>
                <c:pt idx="1">
                  <c:v>32889</c:v>
                </c:pt>
                <c:pt idx="2">
                  <c:v>34565</c:v>
                </c:pt>
                <c:pt idx="3">
                  <c:v>27273</c:v>
                </c:pt>
                <c:pt idx="4">
                  <c:v>24835</c:v>
                </c:pt>
                <c:pt idx="5">
                  <c:v>22412</c:v>
                </c:pt>
                <c:pt idx="6">
                  <c:v>26095</c:v>
                </c:pt>
                <c:pt idx="7">
                  <c:v>29282</c:v>
                </c:pt>
                <c:pt idx="8">
                  <c:v>26434</c:v>
                </c:pt>
                <c:pt idx="9">
                  <c:v>31067</c:v>
                </c:pt>
                <c:pt idx="10">
                  <c:v>34767</c:v>
                </c:pt>
                <c:pt idx="11">
                  <c:v>32286</c:v>
                </c:pt>
                <c:pt idx="12">
                  <c:v>357428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C7-453A-83F8-7442D416DC07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6C7-453A-83F8-7442D416DC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6C7-453A-83F8-7442D416DC0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36719</c:v>
                </c:pt>
                <c:pt idx="1">
                  <c:v>33731</c:v>
                </c:pt>
                <c:pt idx="2">
                  <c:v>33512</c:v>
                </c:pt>
                <c:pt idx="3">
                  <c:v>28433</c:v>
                </c:pt>
                <c:pt idx="4">
                  <c:v>22675</c:v>
                </c:pt>
                <c:pt idx="5">
                  <c:v>24289</c:v>
                </c:pt>
                <c:pt idx="6">
                  <c:v>28719</c:v>
                </c:pt>
                <c:pt idx="7">
                  <c:v>30070</c:v>
                </c:pt>
                <c:pt idx="8">
                  <c:v>29036</c:v>
                </c:pt>
                <c:pt idx="9">
                  <c:v>29987</c:v>
                </c:pt>
                <c:pt idx="10">
                  <c:v>36706</c:v>
                </c:pt>
                <c:pt idx="11">
                  <c:v>37306</c:v>
                </c:pt>
                <c:pt idx="12">
                  <c:v>371183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6C7-453A-83F8-7442D416D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C7-453A-83F8-7442D416DC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C7-453A-83F8-7442D416DC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C7-453A-83F8-7442D416DC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C7-453A-83F8-7442D416DC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C7-453A-83F8-7442D416DC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C7-453A-83F8-7442D416DC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C7-453A-83F8-7442D416DC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C7-453A-83F8-7442D416DC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C7-453A-83F8-7442D416DC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C7-453A-83F8-7442D416DC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C7-453A-83F8-7442D416DC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C7-453A-83F8-7442D416DC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C7-453A-83F8-7442D416DC07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3.3668327562424327E-2</c:v>
                </c:pt>
                <c:pt idx="1">
                  <c:v>2.5601264860591666E-2</c:v>
                </c:pt>
                <c:pt idx="2">
                  <c:v>-3.0464342543034872E-2</c:v>
                </c:pt>
                <c:pt idx="3">
                  <c:v>4.2532908004253356E-2</c:v>
                </c:pt>
                <c:pt idx="4">
                  <c:v>-8.6974028588685304E-2</c:v>
                </c:pt>
                <c:pt idx="5">
                  <c:v>8.3749776905229334E-2</c:v>
                </c:pt>
                <c:pt idx="6">
                  <c:v>0.1005556620042154</c:v>
                </c:pt>
                <c:pt idx="7">
                  <c:v>2.6910730141383787E-2</c:v>
                </c:pt>
                <c:pt idx="8">
                  <c:v>9.8433835212226706E-2</c:v>
                </c:pt>
                <c:pt idx="9">
                  <c:v>-3.4763575498116928E-2</c:v>
                </c:pt>
                <c:pt idx="10">
                  <c:v>5.5771277360715521E-2</c:v>
                </c:pt>
                <c:pt idx="11">
                  <c:v>0.15548534968717087</c:v>
                </c:pt>
                <c:pt idx="12">
                  <c:v>3.8483274953277302E-2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6C7-453A-83F8-7442D416DC07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0.39298179059180582</c:v>
                </c:pt>
                <c:pt idx="1">
                  <c:v>0.34837703869523495</c:v>
                </c:pt>
                <c:pt idx="2">
                  <c:v>0.24584557046730371</c:v>
                </c:pt>
                <c:pt idx="3">
                  <c:v>0.31051806784660774</c:v>
                </c:pt>
                <c:pt idx="4">
                  <c:v>0.26112347052280316</c:v>
                </c:pt>
                <c:pt idx="5">
                  <c:v>0.46046539594732727</c:v>
                </c:pt>
                <c:pt idx="6">
                  <c:v>0.30073825807328225</c:v>
                </c:pt>
                <c:pt idx="7">
                  <c:v>0.35940325497287517</c:v>
                </c:pt>
                <c:pt idx="8">
                  <c:v>0.57907330867957363</c:v>
                </c:pt>
                <c:pt idx="9">
                  <c:v>0.45377417947350551</c:v>
                </c:pt>
                <c:pt idx="10">
                  <c:v>0.42824902723735403</c:v>
                </c:pt>
                <c:pt idx="11">
                  <c:v>0.54259014224280522</c:v>
                </c:pt>
                <c:pt idx="12">
                  <c:v>0.3866669157202629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6C7-453A-83F8-7442D416D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62-4183-B645-F97E4B796CD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23738</c:v>
                </c:pt>
                <c:pt idx="1">
                  <c:v>22271</c:v>
                </c:pt>
                <c:pt idx="2">
                  <c:v>22509</c:v>
                </c:pt>
                <c:pt idx="3">
                  <c:v>15904</c:v>
                </c:pt>
                <c:pt idx="4">
                  <c:v>17042</c:v>
                </c:pt>
                <c:pt idx="5">
                  <c:v>14838</c:v>
                </c:pt>
                <c:pt idx="6">
                  <c:v>18580</c:v>
                </c:pt>
                <c:pt idx="7">
                  <c:v>16594</c:v>
                </c:pt>
                <c:pt idx="8">
                  <c:v>18083</c:v>
                </c:pt>
                <c:pt idx="9">
                  <c:v>19489</c:v>
                </c:pt>
                <c:pt idx="10">
                  <c:v>21946</c:v>
                </c:pt>
                <c:pt idx="11">
                  <c:v>24763</c:v>
                </c:pt>
                <c:pt idx="12">
                  <c:v>235757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62-4183-B645-F97E4B796CDF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62-4183-B645-F97E4B796CDF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14333</c:v>
                </c:pt>
                <c:pt idx="1">
                  <c:v>14577</c:v>
                </c:pt>
                <c:pt idx="2">
                  <c:v>16123</c:v>
                </c:pt>
                <c:pt idx="3">
                  <c:v>14244</c:v>
                </c:pt>
                <c:pt idx="4">
                  <c:v>18069</c:v>
                </c:pt>
                <c:pt idx="5">
                  <c:v>16036</c:v>
                </c:pt>
                <c:pt idx="6">
                  <c:v>15547</c:v>
                </c:pt>
                <c:pt idx="7">
                  <c:v>14987</c:v>
                </c:pt>
                <c:pt idx="8">
                  <c:v>17967</c:v>
                </c:pt>
                <c:pt idx="9">
                  <c:v>21019</c:v>
                </c:pt>
                <c:pt idx="10">
                  <c:v>22714</c:v>
                </c:pt>
                <c:pt idx="11">
                  <c:v>23024</c:v>
                </c:pt>
                <c:pt idx="12">
                  <c:v>208640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62-4183-B645-F97E4B796CDF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62-4183-B645-F97E4B796CD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24055</c:v>
                </c:pt>
                <c:pt idx="1">
                  <c:v>19305</c:v>
                </c:pt>
                <c:pt idx="2">
                  <c:v>23789</c:v>
                </c:pt>
                <c:pt idx="3">
                  <c:v>15444</c:v>
                </c:pt>
                <c:pt idx="4">
                  <c:v>17776</c:v>
                </c:pt>
                <c:pt idx="5">
                  <c:v>16227</c:v>
                </c:pt>
                <c:pt idx="6">
                  <c:v>14312</c:v>
                </c:pt>
                <c:pt idx="7">
                  <c:v>14091</c:v>
                </c:pt>
                <c:pt idx="8">
                  <c:v>13717</c:v>
                </c:pt>
                <c:pt idx="9">
                  <c:v>18254</c:v>
                </c:pt>
                <c:pt idx="10">
                  <c:v>21224</c:v>
                </c:pt>
                <c:pt idx="11">
                  <c:v>20840</c:v>
                </c:pt>
                <c:pt idx="12">
                  <c:v>219034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62-4183-B645-F97E4B796CDF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62-4183-B645-F97E4B796C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462-4183-B645-F97E4B796CD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25932</c:v>
                </c:pt>
                <c:pt idx="1">
                  <c:v>22226</c:v>
                </c:pt>
                <c:pt idx="2">
                  <c:v>25131</c:v>
                </c:pt>
                <c:pt idx="3">
                  <c:v>17700</c:v>
                </c:pt>
                <c:pt idx="4">
                  <c:v>15641</c:v>
                </c:pt>
                <c:pt idx="5">
                  <c:v>15785</c:v>
                </c:pt>
                <c:pt idx="6">
                  <c:v>16523</c:v>
                </c:pt>
                <c:pt idx="7">
                  <c:v>12525</c:v>
                </c:pt>
                <c:pt idx="8">
                  <c:v>14118</c:v>
                </c:pt>
                <c:pt idx="9">
                  <c:v>13137</c:v>
                </c:pt>
                <c:pt idx="10">
                  <c:v>16463</c:v>
                </c:pt>
                <c:pt idx="11">
                  <c:v>17909</c:v>
                </c:pt>
                <c:pt idx="12">
                  <c:v>213090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62-4183-B645-F97E4B79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62-4183-B645-F97E4B796C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62-4183-B645-F97E4B796C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62-4183-B645-F97E4B796C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62-4183-B645-F97E4B796C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62-4183-B645-F97E4B796C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62-4183-B645-F97E4B796C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62-4183-B645-F97E4B796C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62-4183-B645-F97E4B796C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62-4183-B645-F97E4B796C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62-4183-B645-F97E4B796C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62-4183-B645-F97E4B796C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62-4183-B645-F97E4B796C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62-4183-B645-F97E4B796CDF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7.8029515693203155E-2</c:v>
                </c:pt>
                <c:pt idx="1">
                  <c:v>0.15130795130795138</c:v>
                </c:pt>
                <c:pt idx="2">
                  <c:v>5.6412627685064498E-2</c:v>
                </c:pt>
                <c:pt idx="3">
                  <c:v>0.14607614607614616</c:v>
                </c:pt>
                <c:pt idx="4">
                  <c:v>-0.1201057605760576</c:v>
                </c:pt>
                <c:pt idx="5">
                  <c:v>-2.7238553028902435E-2</c:v>
                </c:pt>
                <c:pt idx="6">
                  <c:v>0.15448574622694244</c:v>
                </c:pt>
                <c:pt idx="7">
                  <c:v>-0.11113476687247181</c:v>
                </c:pt>
                <c:pt idx="8">
                  <c:v>2.9233797477582479E-2</c:v>
                </c:pt>
                <c:pt idx="9">
                  <c:v>-0.28032212117891964</c:v>
                </c:pt>
                <c:pt idx="10">
                  <c:v>-0.22432152280437245</c:v>
                </c:pt>
                <c:pt idx="11">
                  <c:v>-0.14064299424184257</c:v>
                </c:pt>
                <c:pt idx="12">
                  <c:v>-2.713733940849361E-2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62-4183-B645-F97E4B796CDF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9.2425646642514181E-2</c:v>
                </c:pt>
                <c:pt idx="1">
                  <c:v>-2.0205648601320236E-3</c:v>
                </c:pt>
                <c:pt idx="2">
                  <c:v>0.11648673863787828</c:v>
                </c:pt>
                <c:pt idx="3">
                  <c:v>0.11292756539235405</c:v>
                </c:pt>
                <c:pt idx="4">
                  <c:v>-8.2208660955286894E-2</c:v>
                </c:pt>
                <c:pt idx="5">
                  <c:v>6.3822617603450649E-2</c:v>
                </c:pt>
                <c:pt idx="6">
                  <c:v>-0.11071044133476859</c:v>
                </c:pt>
                <c:pt idx="7">
                  <c:v>-0.24520911172713034</c:v>
                </c:pt>
                <c:pt idx="8">
                  <c:v>-0.21926671459381741</c:v>
                </c:pt>
                <c:pt idx="9">
                  <c:v>-0.32592744625173176</c:v>
                </c:pt>
                <c:pt idx="10">
                  <c:v>-0.24984051763419302</c:v>
                </c:pt>
                <c:pt idx="11">
                  <c:v>-0.27678391148083836</c:v>
                </c:pt>
                <c:pt idx="12">
                  <c:v>-9.6145607553540291E-2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62-4183-B645-F97E4B79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33-474A-868A-2A9CAC5168A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2.4375030409186005</c:v>
                </c:pt>
                <c:pt idx="1">
                  <c:v>2.2594008313822926</c:v>
                </c:pt>
                <c:pt idx="2">
                  <c:v>2.2686073740759447</c:v>
                </c:pt>
                <c:pt idx="3">
                  <c:v>2.2437044993435973</c:v>
                </c:pt>
                <c:pt idx="4">
                  <c:v>2.0568508838902919</c:v>
                </c:pt>
                <c:pt idx="5">
                  <c:v>2.0880498971534736</c:v>
                </c:pt>
                <c:pt idx="6">
                  <c:v>2.3600534014395169</c:v>
                </c:pt>
                <c:pt idx="7">
                  <c:v>2.8067860508953819</c:v>
                </c:pt>
                <c:pt idx="8">
                  <c:v>2.2805777888944472</c:v>
                </c:pt>
                <c:pt idx="9">
                  <c:v>2.147882422230551</c:v>
                </c:pt>
                <c:pt idx="10">
                  <c:v>2.1971869956190915</c:v>
                </c:pt>
                <c:pt idx="11">
                  <c:v>2.3393872771591071</c:v>
                </c:pt>
                <c:pt idx="12">
                  <c:v>2.2840414672322664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33-474A-868A-2A9CAC5168AC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33-474A-868A-2A9CAC5168AC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2.8322493991234272</c:v>
                </c:pt>
                <c:pt idx="1">
                  <c:v>2.4567090685268771</c:v>
                </c:pt>
                <c:pt idx="2">
                  <c:v>2.3488082178119076</c:v>
                </c:pt>
                <c:pt idx="3">
                  <c:v>2.5104382929642446</c:v>
                </c:pt>
                <c:pt idx="4">
                  <c:v>2.4632700120786208</c:v>
                </c:pt>
                <c:pt idx="5">
                  <c:v>2.2983870967741935</c:v>
                </c:pt>
                <c:pt idx="6">
                  <c:v>2.3937399767737655</c:v>
                </c:pt>
                <c:pt idx="7">
                  <c:v>2.6865335051546393</c:v>
                </c:pt>
                <c:pt idx="8">
                  <c:v>2.1155368505436143</c:v>
                </c:pt>
                <c:pt idx="9">
                  <c:v>2.1997993799015139</c:v>
                </c:pt>
                <c:pt idx="10">
                  <c:v>2.2195556611619343</c:v>
                </c:pt>
                <c:pt idx="11">
                  <c:v>2.2557062382641351</c:v>
                </c:pt>
                <c:pt idx="12">
                  <c:v>2.3720011696365835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33-474A-868A-2A9CAC5168AC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33-474A-868A-2A9CAC5168A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33-474A-868A-2A9CAC5168AC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33-474A-868A-2A9CAC5168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233-474A-868A-2A9CAC5168A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2.328977841201255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233-474A-868A-2A9CAC516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33-474A-868A-2A9CAC5168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33-474A-868A-2A9CAC5168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33-474A-868A-2A9CAC5168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33-474A-868A-2A9CAC5168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33-474A-868A-2A9CAC5168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33-474A-868A-2A9CAC5168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33-474A-868A-2A9CAC5168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33-474A-868A-2A9CAC5168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33-474A-868A-2A9CAC5168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33-474A-868A-2A9CAC5168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33-474A-868A-2A9CAC5168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33-474A-868A-2A9CAC5168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33-474A-868A-2A9CAC5168AC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0.10147607474953979</c:v>
                </c:pt>
                <c:pt idx="1">
                  <c:v>0.18151418816066345</c:v>
                </c:pt>
                <c:pt idx="2">
                  <c:v>0.23488800911136698</c:v>
                </c:pt>
                <c:pt idx="3">
                  <c:v>0.1941653982482614</c:v>
                </c:pt>
                <c:pt idx="4">
                  <c:v>-0.1858879372183706</c:v>
                </c:pt>
                <c:pt idx="5">
                  <c:v>-9.1347913770983613E-2</c:v>
                </c:pt>
                <c:pt idx="6">
                  <c:v>-0.31230915971755335</c:v>
                </c:pt>
                <c:pt idx="7">
                  <c:v>-9.0765063869268303E-2</c:v>
                </c:pt>
                <c:pt idx="8">
                  <c:v>-0.3156685603905518</c:v>
                </c:pt>
                <c:pt idx="9">
                  <c:v>-0.1695695721930095</c:v>
                </c:pt>
                <c:pt idx="10">
                  <c:v>-0.24623006247428192</c:v>
                </c:pt>
                <c:pt idx="11">
                  <c:v>-0.33994530640113085</c:v>
                </c:pt>
                <c:pt idx="12">
                  <c:v>-8.1897533627798058E-2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233-474A-868A-2A9CAC5168AC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0.18750219643841959</c:v>
                </c:pt>
                <c:pt idx="1">
                  <c:v>0.21383673767848066</c:v>
                </c:pt>
                <c:pt idx="2">
                  <c:v>0.28430717034963537</c:v>
                </c:pt>
                <c:pt idx="3">
                  <c:v>0.18064780503393196</c:v>
                </c:pt>
                <c:pt idx="4">
                  <c:v>0.14029344778010211</c:v>
                </c:pt>
                <c:pt idx="5">
                  <c:v>-3.0757428340906223E-2</c:v>
                </c:pt>
                <c:pt idx="6">
                  <c:v>-0.26861479197206117</c:v>
                </c:pt>
                <c:pt idx="7">
                  <c:v>-4.6677692033880724E-3</c:v>
                </c:pt>
                <c:pt idx="8">
                  <c:v>-7.6256391336087859E-2</c:v>
                </c:pt>
                <c:pt idx="9">
                  <c:v>8.224634645125084E-2</c:v>
                </c:pt>
                <c:pt idx="10">
                  <c:v>-7.7633477580422827E-2</c:v>
                </c:pt>
                <c:pt idx="11">
                  <c:v>-9.7517936138359129E-2</c:v>
                </c:pt>
                <c:pt idx="12">
                  <c:v>4.493637396898853E-2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233-474A-868A-2A9CAC516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06-4920-BE8A-11C0AA86900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2.0542328042328042</c:v>
                </c:pt>
                <c:pt idx="1">
                  <c:v>1.8709903067852502</c:v>
                </c:pt>
                <c:pt idx="2">
                  <c:v>1.9067160634558753</c:v>
                </c:pt>
                <c:pt idx="3">
                  <c:v>1.9520044543429844</c:v>
                </c:pt>
                <c:pt idx="4">
                  <c:v>1.8186611430185482</c:v>
                </c:pt>
                <c:pt idx="5">
                  <c:v>1.8416038110361255</c:v>
                </c:pt>
                <c:pt idx="6">
                  <c:v>2.0018446781036707</c:v>
                </c:pt>
                <c:pt idx="7">
                  <c:v>2.4411837237977805</c:v>
                </c:pt>
                <c:pt idx="8">
                  <c:v>1.9531199482702877</c:v>
                </c:pt>
                <c:pt idx="9">
                  <c:v>1.8642201834862386</c:v>
                </c:pt>
                <c:pt idx="10">
                  <c:v>1.9259130131613353</c:v>
                </c:pt>
                <c:pt idx="11">
                  <c:v>2.0024378352023402</c:v>
                </c:pt>
                <c:pt idx="12">
                  <c:v>1.9594146926137403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06-4920-BE8A-11C0AA869007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06-4920-BE8A-11C0AA869007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2.2843450479233227</c:v>
                </c:pt>
                <c:pt idx="1">
                  <c:v>2.0040022234574764</c:v>
                </c:pt>
                <c:pt idx="2">
                  <c:v>1.9201727861771059</c:v>
                </c:pt>
                <c:pt idx="3">
                  <c:v>2.0611977950107447</c:v>
                </c:pt>
                <c:pt idx="4">
                  <c:v>2.0660325446112728</c:v>
                </c:pt>
                <c:pt idx="5">
                  <c:v>1.9585784511241842</c:v>
                </c:pt>
                <c:pt idx="6">
                  <c:v>2.0426347305389223</c:v>
                </c:pt>
                <c:pt idx="7">
                  <c:v>2.3593785183517224</c:v>
                </c:pt>
                <c:pt idx="8">
                  <c:v>1.9090131425460766</c:v>
                </c:pt>
                <c:pt idx="9">
                  <c:v>1.9914913013750666</c:v>
                </c:pt>
                <c:pt idx="10">
                  <c:v>1.8761151809675782</c:v>
                </c:pt>
                <c:pt idx="11">
                  <c:v>1.9508135403029736</c:v>
                </c:pt>
                <c:pt idx="12">
                  <c:v>2.016102486544193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06-4920-BE8A-11C0AA869007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06-4920-BE8A-11C0AA86900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2.0700344431687716</c:v>
                </c:pt>
                <c:pt idx="1">
                  <c:v>1.9573781345692296</c:v>
                </c:pt>
                <c:pt idx="2">
                  <c:v>1.9600780234070221</c:v>
                </c:pt>
                <c:pt idx="3">
                  <c:v>2.0468622656886715</c:v>
                </c:pt>
                <c:pt idx="4">
                  <c:v>2.1347812925684879</c:v>
                </c:pt>
                <c:pt idx="5">
                  <c:v>1.9800244910454614</c:v>
                </c:pt>
                <c:pt idx="6">
                  <c:v>2.1384838407094739</c:v>
                </c:pt>
                <c:pt idx="7">
                  <c:v>2.5128088868737248</c:v>
                </c:pt>
                <c:pt idx="8">
                  <c:v>2.0412908930150309</c:v>
                </c:pt>
                <c:pt idx="9">
                  <c:v>2.0386764073914914</c:v>
                </c:pt>
                <c:pt idx="10">
                  <c:v>1.9529025191675795</c:v>
                </c:pt>
                <c:pt idx="11">
                  <c:v>2.1226911666188153</c:v>
                </c:pt>
                <c:pt idx="12">
                  <c:v>2.0648091238134261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06-4920-BE8A-11C0AA869007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06-4920-BE8A-11C0AA8690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906-4920-BE8A-11C0AA86900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2.1160504201680674</c:v>
                </c:pt>
                <c:pt idx="1">
                  <c:v>2.0574074074074074</c:v>
                </c:pt>
                <c:pt idx="2">
                  <c:v>2.0040615480746702</c:v>
                </c:pt>
                <c:pt idx="3">
                  <c:v>1.924949290060852</c:v>
                </c:pt>
                <c:pt idx="4">
                  <c:v>1.9562742152289081</c:v>
                </c:pt>
                <c:pt idx="5">
                  <c:v>1.8968067226890757</c:v>
                </c:pt>
                <c:pt idx="6">
                  <c:v>1.8462907283549119</c:v>
                </c:pt>
                <c:pt idx="7">
                  <c:v>2.3323659034719983</c:v>
                </c:pt>
                <c:pt idx="8">
                  <c:v>1.8926924689115552</c:v>
                </c:pt>
                <c:pt idx="9">
                  <c:v>1.9117393011385944</c:v>
                </c:pt>
                <c:pt idx="10">
                  <c:v>1.9577701566807881</c:v>
                </c:pt>
                <c:pt idx="11">
                  <c:v>1.910672057365169</c:v>
                </c:pt>
                <c:pt idx="12">
                  <c:v>1.9697699372788473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06-4920-BE8A-11C0AA869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06-4920-BE8A-11C0AA8690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06-4920-BE8A-11C0AA8690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06-4920-BE8A-11C0AA8690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06-4920-BE8A-11C0AA8690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06-4920-BE8A-11C0AA8690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06-4920-BE8A-11C0AA8690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06-4920-BE8A-11C0AA8690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06-4920-BE8A-11C0AA8690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06-4920-BE8A-11C0AA8690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06-4920-BE8A-11C0AA8690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06-4920-BE8A-11C0AA8690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06-4920-BE8A-11C0AA8690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06-4920-BE8A-11C0AA869007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4.6015976999295827E-2</c:v>
                </c:pt>
                <c:pt idx="1">
                  <c:v>0.10002927283817775</c:v>
                </c:pt>
                <c:pt idx="2">
                  <c:v>4.39835246676481E-2</c:v>
                </c:pt>
                <c:pt idx="3">
                  <c:v>-0.12191297562781944</c:v>
                </c:pt>
                <c:pt idx="4">
                  <c:v>-0.17850707733957982</c:v>
                </c:pt>
                <c:pt idx="5">
                  <c:v>-8.3217768356385724E-2</c:v>
                </c:pt>
                <c:pt idx="6">
                  <c:v>-0.29219311235456202</c:v>
                </c:pt>
                <c:pt idx="7">
                  <c:v>-0.18044298340172649</c:v>
                </c:pt>
                <c:pt idx="8">
                  <c:v>-0.14859842410347568</c:v>
                </c:pt>
                <c:pt idx="9">
                  <c:v>-0.126937106252897</c:v>
                </c:pt>
                <c:pt idx="10">
                  <c:v>4.8676375132086225E-3</c:v>
                </c:pt>
                <c:pt idx="11">
                  <c:v>-0.21201910925364631</c:v>
                </c:pt>
                <c:pt idx="12">
                  <c:v>-9.5039186534578768E-2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906-4920-BE8A-11C0AA869007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6.1817615935263248E-2</c:v>
                </c:pt>
                <c:pt idx="1">
                  <c:v>0.18641710062215711</c:v>
                </c:pt>
                <c:pt idx="2">
                  <c:v>9.7345484618794886E-2</c:v>
                </c:pt>
                <c:pt idx="3">
                  <c:v>-2.7055164282132393E-2</c:v>
                </c:pt>
                <c:pt idx="4">
                  <c:v>0.1376130722103599</c:v>
                </c:pt>
                <c:pt idx="5">
                  <c:v>5.5202911652950215E-2</c:v>
                </c:pt>
                <c:pt idx="6">
                  <c:v>-0.1555539497487588</c:v>
                </c:pt>
                <c:pt idx="7">
                  <c:v>-0.10881782032578213</c:v>
                </c:pt>
                <c:pt idx="8">
                  <c:v>-6.0427479358732494E-2</c:v>
                </c:pt>
                <c:pt idx="9">
                  <c:v>4.7519117652355725E-2</c:v>
                </c:pt>
                <c:pt idx="10">
                  <c:v>3.1857143519452791E-2</c:v>
                </c:pt>
                <c:pt idx="11">
                  <c:v>-9.1765777837171214E-2</c:v>
                </c:pt>
                <c:pt idx="12">
                  <c:v>1.0355244665106955E-2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906-4920-BE8A-11C0AA869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C7-4B98-A595-E73FEEE5585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2.1858257751529213</c:v>
                </c:pt>
                <c:pt idx="1">
                  <c:v>2.0404152762328511</c:v>
                </c:pt>
                <c:pt idx="2">
                  <c:v>2.0449838737056525</c:v>
                </c:pt>
                <c:pt idx="3">
                  <c:v>2.0133062697338744</c:v>
                </c:pt>
                <c:pt idx="4">
                  <c:v>1.9296934865900384</c:v>
                </c:pt>
                <c:pt idx="5">
                  <c:v>1.9858528698464026</c:v>
                </c:pt>
                <c:pt idx="6">
                  <c:v>2.2758336764100453</c:v>
                </c:pt>
                <c:pt idx="7">
                  <c:v>2.7749278614940684</c:v>
                </c:pt>
                <c:pt idx="8">
                  <c:v>2.1303134392443108</c:v>
                </c:pt>
                <c:pt idx="9">
                  <c:v>1.9839049626365204</c:v>
                </c:pt>
                <c:pt idx="10">
                  <c:v>2.0212019767256497</c:v>
                </c:pt>
                <c:pt idx="11">
                  <c:v>2.2704708884249594</c:v>
                </c:pt>
                <c:pt idx="12">
                  <c:v>2.1111468526732806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C7-4B98-A595-E73FEEE5585E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C7-4B98-A595-E73FEEE5585E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2.4309420474853205</c:v>
                </c:pt>
                <c:pt idx="1">
                  <c:v>2.1549719326383321</c:v>
                </c:pt>
                <c:pt idx="2">
                  <c:v>1.9960493046776233</c:v>
                </c:pt>
                <c:pt idx="3">
                  <c:v>2.2903803131991052</c:v>
                </c:pt>
                <c:pt idx="4">
                  <c:v>2.3475718694169236</c:v>
                </c:pt>
                <c:pt idx="5">
                  <c:v>2.1499464476972512</c:v>
                </c:pt>
                <c:pt idx="6">
                  <c:v>2.3532442748091604</c:v>
                </c:pt>
                <c:pt idx="7">
                  <c:v>2.5090213231273921</c:v>
                </c:pt>
                <c:pt idx="8">
                  <c:v>2.1130181347150261</c:v>
                </c:pt>
                <c:pt idx="9">
                  <c:v>2.1841864716636197</c:v>
                </c:pt>
                <c:pt idx="10">
                  <c:v>2.0410624551328067</c:v>
                </c:pt>
                <c:pt idx="11">
                  <c:v>2.1458837772397095</c:v>
                </c:pt>
                <c:pt idx="12">
                  <c:v>2.2052106242598546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C7-4B98-A595-E73FEEE5585E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C7-4B98-A595-E73FEEE5585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2.1622018348623855</c:v>
                </c:pt>
                <c:pt idx="1">
                  <c:v>2.155624515128006</c:v>
                </c:pt>
                <c:pt idx="2">
                  <c:v>2.0558081382132305</c:v>
                </c:pt>
                <c:pt idx="3">
                  <c:v>2.1764973464746018</c:v>
                </c:pt>
                <c:pt idx="4">
                  <c:v>2.4189012900420352</c:v>
                </c:pt>
                <c:pt idx="5">
                  <c:v>2.183712967098407</c:v>
                </c:pt>
                <c:pt idx="6">
                  <c:v>2.2743093922651934</c:v>
                </c:pt>
                <c:pt idx="7">
                  <c:v>2.771685761047463</c:v>
                </c:pt>
                <c:pt idx="8">
                  <c:v>2.4285934846379496</c:v>
                </c:pt>
                <c:pt idx="9">
                  <c:v>2.3541991219374028</c:v>
                </c:pt>
                <c:pt idx="10">
                  <c:v>2.0985071117902905</c:v>
                </c:pt>
                <c:pt idx="11">
                  <c:v>2.2368119266055047</c:v>
                </c:pt>
                <c:pt idx="12">
                  <c:v>2.2587256720915465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C7-4B98-A595-E73FEEE5585E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C7-4B98-A595-E73FEEE558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9C7-4B98-A595-E73FEEE5585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2.2942804428044279</c:v>
                </c:pt>
                <c:pt idx="1">
                  <c:v>2.2830518345952244</c:v>
                </c:pt>
                <c:pt idx="2">
                  <c:v>2.1673225477335665</c:v>
                </c:pt>
                <c:pt idx="3">
                  <c:v>1.9390554298642535</c:v>
                </c:pt>
                <c:pt idx="4">
                  <c:v>2.1439621830683282</c:v>
                </c:pt>
                <c:pt idx="5">
                  <c:v>2.0647043224608859</c:v>
                </c:pt>
                <c:pt idx="6">
                  <c:v>2.0339616762735631</c:v>
                </c:pt>
                <c:pt idx="7">
                  <c:v>2.4482845610494448</c:v>
                </c:pt>
                <c:pt idx="8">
                  <c:v>2.1919419822723611</c:v>
                </c:pt>
                <c:pt idx="9">
                  <c:v>2.0768831842344095</c:v>
                </c:pt>
                <c:pt idx="10">
                  <c:v>2.198003900424458</c:v>
                </c:pt>
                <c:pt idx="11">
                  <c:v>2.2313143242787246</c:v>
                </c:pt>
                <c:pt idx="12">
                  <c:v>2.1602515692124844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C7-4B98-A595-E73FEEE55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C7-4B98-A595-E73FEEE558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C7-4B98-A595-E73FEEE558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C7-4B98-A595-E73FEEE558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C7-4B98-A595-E73FEEE558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C7-4B98-A595-E73FEEE558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C7-4B98-A595-E73FEEE558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C7-4B98-A595-E73FEEE558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C7-4B98-A595-E73FEEE558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C7-4B98-A595-E73FEEE558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C7-4B98-A595-E73FEEE558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C7-4B98-A595-E73FEEE558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C7-4B98-A595-E73FEEE558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C7-4B98-A595-E73FEEE5585E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0.1320786079420424</c:v>
                </c:pt>
                <c:pt idx="1">
                  <c:v>0.12742731946721841</c:v>
                </c:pt>
                <c:pt idx="2">
                  <c:v>0.11151440952033598</c:v>
                </c:pt>
                <c:pt idx="3">
                  <c:v>-0.2374419166103483</c:v>
                </c:pt>
                <c:pt idx="4">
                  <c:v>-0.27493910697370705</c:v>
                </c:pt>
                <c:pt idx="5">
                  <c:v>-0.11900864463752114</c:v>
                </c:pt>
                <c:pt idx="6">
                  <c:v>-0.2403477159916303</c:v>
                </c:pt>
                <c:pt idx="7">
                  <c:v>-0.3234011999980182</c:v>
                </c:pt>
                <c:pt idx="8">
                  <c:v>-0.23665150236558841</c:v>
                </c:pt>
                <c:pt idx="9">
                  <c:v>-0.27731593770299323</c:v>
                </c:pt>
                <c:pt idx="10">
                  <c:v>9.9496788634167554E-2</c:v>
                </c:pt>
                <c:pt idx="11">
                  <c:v>-5.4976023267800933E-3</c:v>
                </c:pt>
                <c:pt idx="12">
                  <c:v>-9.8474102879062109E-2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C7-4B98-A595-E73FEEE5585E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0.10845466765150658</c:v>
                </c:pt>
                <c:pt idx="1">
                  <c:v>0.2426365583623733</c:v>
                </c:pt>
                <c:pt idx="2">
                  <c:v>0.12233867402791399</c:v>
                </c:pt>
                <c:pt idx="3">
                  <c:v>-7.4250839869620888E-2</c:v>
                </c:pt>
                <c:pt idx="4">
                  <c:v>0.21426869647828983</c:v>
                </c:pt>
                <c:pt idx="5">
                  <c:v>7.8851452614483231E-2</c:v>
                </c:pt>
                <c:pt idx="6">
                  <c:v>-0.24187200013648225</c:v>
                </c:pt>
                <c:pt idx="7">
                  <c:v>-0.32664330044462364</c:v>
                </c:pt>
                <c:pt idx="8">
                  <c:v>6.162854302805032E-2</c:v>
                </c:pt>
                <c:pt idx="9">
                  <c:v>9.2978221597889155E-2</c:v>
                </c:pt>
                <c:pt idx="10">
                  <c:v>0.17680192369880832</c:v>
                </c:pt>
                <c:pt idx="11">
                  <c:v>-3.9156564146234807E-2</c:v>
                </c:pt>
                <c:pt idx="12">
                  <c:v>4.9104716539203785E-2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9C7-4B98-A595-E73FEEE55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B6-4AF1-AC9D-0FBF2430F6F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1.9101824059108752</c:v>
                </c:pt>
                <c:pt idx="1">
                  <c:v>1.6728809885107305</c:v>
                </c:pt>
                <c:pt idx="2">
                  <c:v>1.7310181190681622</c:v>
                </c:pt>
                <c:pt idx="3">
                  <c:v>1.8922129344478662</c:v>
                </c:pt>
                <c:pt idx="4">
                  <c:v>1.7113497500462878</c:v>
                </c:pt>
                <c:pt idx="5">
                  <c:v>1.7024180967238689</c:v>
                </c:pt>
                <c:pt idx="6">
                  <c:v>1.7794117647058822</c:v>
                </c:pt>
                <c:pt idx="7">
                  <c:v>2.2326187136846323</c:v>
                </c:pt>
                <c:pt idx="8">
                  <c:v>1.7745076823198442</c:v>
                </c:pt>
                <c:pt idx="9">
                  <c:v>1.754268614680514</c:v>
                </c:pt>
                <c:pt idx="10">
                  <c:v>1.8109615384615385</c:v>
                </c:pt>
                <c:pt idx="11">
                  <c:v>1.8080417227456258</c:v>
                </c:pt>
                <c:pt idx="12">
                  <c:v>1.8126760102167792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B6-4AF1-AC9D-0FBF2430F6FD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B6-4AF1-AC9D-0FBF2430F6FD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2.0681475903614457</c:v>
                </c:pt>
                <c:pt idx="1">
                  <c:v>1.8160718742201147</c:v>
                </c:pt>
                <c:pt idx="2">
                  <c:v>1.8286639984753192</c:v>
                </c:pt>
                <c:pt idx="3">
                  <c:v>1.8968394031766405</c:v>
                </c:pt>
                <c:pt idx="4">
                  <c:v>1.801950030469226</c:v>
                </c:pt>
                <c:pt idx="5">
                  <c:v>1.8010871162039077</c:v>
                </c:pt>
                <c:pt idx="6">
                  <c:v>1.8192175703500344</c:v>
                </c:pt>
                <c:pt idx="7">
                  <c:v>2.2545941807044412</c:v>
                </c:pt>
                <c:pt idx="8">
                  <c:v>1.7204848122100853</c:v>
                </c:pt>
                <c:pt idx="9">
                  <c:v>1.7998181542657978</c:v>
                </c:pt>
                <c:pt idx="10">
                  <c:v>1.7077103488712988</c:v>
                </c:pt>
                <c:pt idx="11">
                  <c:v>1.7823283373997909</c:v>
                </c:pt>
                <c:pt idx="12">
                  <c:v>1.8401059185572175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B6-4AF1-AC9D-0FBF2430F6FD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B6-4AF1-AC9D-0FBF2430F6F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1.9696121551379449</c:v>
                </c:pt>
                <c:pt idx="1">
                  <c:v>1.7307555870876197</c:v>
                </c:pt>
                <c:pt idx="2">
                  <c:v>1.8321178972956549</c:v>
                </c:pt>
                <c:pt idx="3">
                  <c:v>1.8962114537444934</c:v>
                </c:pt>
                <c:pt idx="4">
                  <c:v>1.8243863816310373</c:v>
                </c:pt>
                <c:pt idx="5">
                  <c:v>1.7645298472200346</c:v>
                </c:pt>
                <c:pt idx="6">
                  <c:v>1.9193224871852017</c:v>
                </c:pt>
                <c:pt idx="7">
                  <c:v>2.1911540416878497</c:v>
                </c:pt>
                <c:pt idx="8">
                  <c:v>1.5222429133043658</c:v>
                </c:pt>
                <c:pt idx="9">
                  <c:v>1.7158382843066222</c:v>
                </c:pt>
                <c:pt idx="10">
                  <c:v>1.714148033924441</c:v>
                </c:pt>
                <c:pt idx="11">
                  <c:v>2.0082422848380297</c:v>
                </c:pt>
                <c:pt idx="12">
                  <c:v>1.8292826787253671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B6-4AF1-AC9D-0FBF2430F6FD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7B6-4AF1-AC9D-0FBF2430F6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7B6-4AF1-AC9D-0FBF2430F6F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1.9012231282431431</c:v>
                </c:pt>
                <c:pt idx="1">
                  <c:v>1.7482043096568236</c:v>
                </c:pt>
                <c:pt idx="2">
                  <c:v>1.8155503197576575</c:v>
                </c:pt>
                <c:pt idx="3">
                  <c:v>1.9039915966386554</c:v>
                </c:pt>
                <c:pt idx="4">
                  <c:v>1.7250264737027885</c:v>
                </c:pt>
                <c:pt idx="5">
                  <c:v>1.7241238238101733</c:v>
                </c:pt>
                <c:pt idx="6">
                  <c:v>1.72433691030573</c:v>
                </c:pt>
                <c:pt idx="7">
                  <c:v>2.2463008053942688</c:v>
                </c:pt>
                <c:pt idx="8">
                  <c:v>1.6637069922308545</c:v>
                </c:pt>
                <c:pt idx="9">
                  <c:v>1.6581043409000398</c:v>
                </c:pt>
                <c:pt idx="10">
                  <c:v>1.6174845628859278</c:v>
                </c:pt>
                <c:pt idx="11">
                  <c:v>1.6460595934280144</c:v>
                </c:pt>
                <c:pt idx="12">
                  <c:v>1.7667726571055375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B6-4AF1-AC9D-0FBF2430F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B6-4AF1-AC9D-0FBF2430F6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B6-4AF1-AC9D-0FBF2430F6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B6-4AF1-AC9D-0FBF2430F6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B6-4AF1-AC9D-0FBF2430F6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B6-4AF1-AC9D-0FBF2430F6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B6-4AF1-AC9D-0FBF2430F6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B6-4AF1-AC9D-0FBF2430F6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B6-4AF1-AC9D-0FBF2430F6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B6-4AF1-AC9D-0FBF2430F6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B6-4AF1-AC9D-0FBF2430F6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B6-4AF1-AC9D-0FBF2430F6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B6-4AF1-AC9D-0FBF2430F6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B6-4AF1-AC9D-0FBF2430F6FD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-6.8389026894801752E-2</c:v>
                </c:pt>
                <c:pt idx="1">
                  <c:v>1.7448722569203934E-2</c:v>
                </c:pt>
                <c:pt idx="2">
                  <c:v>-1.6567577537997424E-2</c:v>
                </c:pt>
                <c:pt idx="3">
                  <c:v>7.7801428941619566E-3</c:v>
                </c:pt>
                <c:pt idx="4">
                  <c:v>-9.9359907928248781E-2</c:v>
                </c:pt>
                <c:pt idx="5">
                  <c:v>-4.0406023409861325E-2</c:v>
                </c:pt>
                <c:pt idx="6">
                  <c:v>-0.19498557687947171</c:v>
                </c:pt>
                <c:pt idx="7">
                  <c:v>5.5146763706419133E-2</c:v>
                </c:pt>
                <c:pt idx="8">
                  <c:v>0.14146407892648871</c:v>
                </c:pt>
                <c:pt idx="9">
                  <c:v>-5.7733943406582444E-2</c:v>
                </c:pt>
                <c:pt idx="10">
                  <c:v>-9.6663471038513249E-2</c:v>
                </c:pt>
                <c:pt idx="11">
                  <c:v>-0.36218269141001525</c:v>
                </c:pt>
                <c:pt idx="12">
                  <c:v>-6.2510021619829548E-2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B6-4AF1-AC9D-0FBF2430F6FD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-8.9592776677320796E-3</c:v>
                </c:pt>
                <c:pt idx="1">
                  <c:v>7.5323321146093081E-2</c:v>
                </c:pt>
                <c:pt idx="2">
                  <c:v>8.4532200689495296E-2</c:v>
                </c:pt>
                <c:pt idx="3">
                  <c:v>1.1778662190789158E-2</c:v>
                </c:pt>
                <c:pt idx="4">
                  <c:v>1.3676723656500744E-2</c:v>
                </c:pt>
                <c:pt idx="5">
                  <c:v>2.1705727086304361E-2</c:v>
                </c:pt>
                <c:pt idx="6">
                  <c:v>-5.5074854400152251E-2</c:v>
                </c:pt>
                <c:pt idx="7">
                  <c:v>1.3682091709636524E-2</c:v>
                </c:pt>
                <c:pt idx="8">
                  <c:v>-0.11080069008898974</c:v>
                </c:pt>
                <c:pt idx="9">
                  <c:v>-9.6164273780474208E-2</c:v>
                </c:pt>
                <c:pt idx="10">
                  <c:v>-0.19347697557561072</c:v>
                </c:pt>
                <c:pt idx="11">
                  <c:v>-0.16198212931761136</c:v>
                </c:pt>
                <c:pt idx="12">
                  <c:v>-4.5903353111241607E-2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7B6-4AF1-AC9D-0FBF2430F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68-464E-9593-444DB859B94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2.7403536277327758</c:v>
                </c:pt>
                <c:pt idx="1">
                  <c:v>2.615271928218275</c:v>
                </c:pt>
                <c:pt idx="2">
                  <c:v>2.6071809456096693</c:v>
                </c:pt>
                <c:pt idx="3">
                  <c:v>2.5804834147595783</c:v>
                </c:pt>
                <c:pt idx="4">
                  <c:v>2.4517639712769279</c:v>
                </c:pt>
                <c:pt idx="5">
                  <c:v>2.585185185185185</c:v>
                </c:pt>
                <c:pt idx="6">
                  <c:v>2.9682117131224555</c:v>
                </c:pt>
                <c:pt idx="7">
                  <c:v>3.3285236670772478</c:v>
                </c:pt>
                <c:pt idx="8">
                  <c:v>2.7332042305973485</c:v>
                </c:pt>
                <c:pt idx="9">
                  <c:v>2.5454545454545454</c:v>
                </c:pt>
                <c:pt idx="10">
                  <c:v>2.5019584802193497</c:v>
                </c:pt>
                <c:pt idx="11">
                  <c:v>2.6632920884889391</c:v>
                </c:pt>
                <c:pt idx="12">
                  <c:v>2.6729927298475165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68-464E-9593-444DB859B940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68-464E-9593-444DB859B940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3.307804040670804</c:v>
                </c:pt>
                <c:pt idx="1">
                  <c:v>2.9616815476190474</c:v>
                </c:pt>
                <c:pt idx="2">
                  <c:v>2.9339544757636515</c:v>
                </c:pt>
                <c:pt idx="3">
                  <c:v>3.2348952840138616</c:v>
                </c:pt>
                <c:pt idx="4">
                  <c:v>3.3832150009102495</c:v>
                </c:pt>
                <c:pt idx="5">
                  <c:v>3.109444123869975</c:v>
                </c:pt>
                <c:pt idx="6">
                  <c:v>3.1849586182079883</c:v>
                </c:pt>
                <c:pt idx="7">
                  <c:v>3.1242844230189815</c:v>
                </c:pt>
                <c:pt idx="8">
                  <c:v>2.4895774647887325</c:v>
                </c:pt>
                <c:pt idx="9">
                  <c:v>2.5124871707150187</c:v>
                </c:pt>
                <c:pt idx="10">
                  <c:v>2.6325889741800417</c:v>
                </c:pt>
                <c:pt idx="11">
                  <c:v>2.5013940170296136</c:v>
                </c:pt>
                <c:pt idx="12">
                  <c:v>2.8813730171361875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68-464E-9593-444DB859B940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68-464E-9593-444DB859B94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2.883788097590636</c:v>
                </c:pt>
                <c:pt idx="1">
                  <c:v>2.6695660306771418</c:v>
                </c:pt>
                <c:pt idx="2">
                  <c:v>2.8801306922605678</c:v>
                </c:pt>
                <c:pt idx="3">
                  <c:v>2.5569436374201047</c:v>
                </c:pt>
                <c:pt idx="4">
                  <c:v>3.0859224341118492</c:v>
                </c:pt>
                <c:pt idx="5">
                  <c:v>2.596705308114704</c:v>
                </c:pt>
                <c:pt idx="6">
                  <c:v>3.0157387369663584</c:v>
                </c:pt>
                <c:pt idx="7">
                  <c:v>3.4362339977313239</c:v>
                </c:pt>
                <c:pt idx="8">
                  <c:v>3.6911096690460741</c:v>
                </c:pt>
                <c:pt idx="9">
                  <c:v>3.1644666970110755</c:v>
                </c:pt>
                <c:pt idx="10">
                  <c:v>2.9328118732450861</c:v>
                </c:pt>
                <c:pt idx="11">
                  <c:v>3.0554897314375986</c:v>
                </c:pt>
                <c:pt idx="12">
                  <c:v>2.9576495214665672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68-464E-9593-444DB859B940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68-464E-9593-444DB859B9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568-464E-9593-444DB859B94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3.1311105540235649</c:v>
                </c:pt>
                <c:pt idx="1">
                  <c:v>2.9329920893438808</c:v>
                </c:pt>
                <c:pt idx="2">
                  <c:v>3.2440007867820615</c:v>
                </c:pt>
                <c:pt idx="3">
                  <c:v>3.2453800194525497</c:v>
                </c:pt>
                <c:pt idx="4">
                  <c:v>2.832846410684474</c:v>
                </c:pt>
                <c:pt idx="5">
                  <c:v>2.5758036490008687</c:v>
                </c:pt>
                <c:pt idx="6">
                  <c:v>2.8402999062792875</c:v>
                </c:pt>
                <c:pt idx="7">
                  <c:v>3.5430654459138693</c:v>
                </c:pt>
                <c:pt idx="8">
                  <c:v>3.0518715561466845</c:v>
                </c:pt>
                <c:pt idx="9">
                  <c:v>2.8442896092093304</c:v>
                </c:pt>
                <c:pt idx="10">
                  <c:v>2.355100841981594</c:v>
                </c:pt>
                <c:pt idx="11">
                  <c:v>2.6187499999999999</c:v>
                </c:pt>
                <c:pt idx="12">
                  <c:v>2.9253379990456496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68-464E-9593-444DB859B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68-464E-9593-444DB859B9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68-464E-9593-444DB859B9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68-464E-9593-444DB859B9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68-464E-9593-444DB859B9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68-464E-9593-444DB859B9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68-464E-9593-444DB859B9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68-464E-9593-444DB859B9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68-464E-9593-444DB859B9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68-464E-9593-444DB859B9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68-464E-9593-444DB859B9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68-464E-9593-444DB859B9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68-464E-9593-444DB859B9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68-464E-9593-444DB859B940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0.24732245643292883</c:v>
                </c:pt>
                <c:pt idx="1">
                  <c:v>0.26342605866673896</c:v>
                </c:pt>
                <c:pt idx="2">
                  <c:v>0.36387009452149366</c:v>
                </c:pt>
                <c:pt idx="3">
                  <c:v>0.68843638203244506</c:v>
                </c:pt>
                <c:pt idx="4">
                  <c:v>-0.25307602342737523</c:v>
                </c:pt>
                <c:pt idx="5">
                  <c:v>-2.0901659113835347E-2</c:v>
                </c:pt>
                <c:pt idx="6">
                  <c:v>-0.17543883068707089</c:v>
                </c:pt>
                <c:pt idx="7">
                  <c:v>0.10683144818254542</c:v>
                </c:pt>
                <c:pt idx="8">
                  <c:v>-0.63923811289938959</c:v>
                </c:pt>
                <c:pt idx="9">
                  <c:v>-0.32017708780174514</c:v>
                </c:pt>
                <c:pt idx="10">
                  <c:v>-0.5777110312634921</c:v>
                </c:pt>
                <c:pt idx="11">
                  <c:v>-0.4367397314375987</c:v>
                </c:pt>
                <c:pt idx="12">
                  <c:v>-3.2311522420917616E-2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568-464E-9593-444DB859B940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0.39075692629078906</c:v>
                </c:pt>
                <c:pt idx="1">
                  <c:v>0.31772016112560575</c:v>
                </c:pt>
                <c:pt idx="2">
                  <c:v>0.63681984117239221</c:v>
                </c:pt>
                <c:pt idx="3">
                  <c:v>0.6648966046929714</c:v>
                </c:pt>
                <c:pt idx="4">
                  <c:v>0.38108243940754605</c:v>
                </c:pt>
                <c:pt idx="5">
                  <c:v>-9.3815361843163636E-3</c:v>
                </c:pt>
                <c:pt idx="6">
                  <c:v>-0.12791180684316794</c:v>
                </c:pt>
                <c:pt idx="7">
                  <c:v>0.21454177883662151</c:v>
                </c:pt>
                <c:pt idx="8">
                  <c:v>0.31866732554933597</c:v>
                </c:pt>
                <c:pt idx="9">
                  <c:v>0.29883506375478497</c:v>
                </c:pt>
                <c:pt idx="10">
                  <c:v>-0.14685763823775577</c:v>
                </c:pt>
                <c:pt idx="11">
                  <c:v>-4.4542088488939147E-2</c:v>
                </c:pt>
                <c:pt idx="12">
                  <c:v>0.25234526919813316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568-464E-9593-444DB859B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05-430A-AE54-1BD3B601F5A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3.1240544629349469</c:v>
                </c:pt>
                <c:pt idx="1">
                  <c:v>3.3365155131264919</c:v>
                </c:pt>
                <c:pt idx="2">
                  <c:v>3.4531933508311461</c:v>
                </c:pt>
                <c:pt idx="3">
                  <c:v>3.2419127988748242</c:v>
                </c:pt>
                <c:pt idx="4">
                  <c:v>2.375594294770206</c:v>
                </c:pt>
                <c:pt idx="5">
                  <c:v>2.6824457593688362</c:v>
                </c:pt>
                <c:pt idx="6">
                  <c:v>3.5714285714285716</c:v>
                </c:pt>
                <c:pt idx="7">
                  <c:v>4.5836734693877554</c:v>
                </c:pt>
                <c:pt idx="8">
                  <c:v>2.311087190527449</c:v>
                </c:pt>
                <c:pt idx="9">
                  <c:v>3.1603053435114505</c:v>
                </c:pt>
                <c:pt idx="10">
                  <c:v>3.0557184750733137</c:v>
                </c:pt>
                <c:pt idx="11">
                  <c:v>3.1952085181898848</c:v>
                </c:pt>
                <c:pt idx="12">
                  <c:v>3.1548757170172084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05-430A-AE54-1BD3B601F5AB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05-430A-AE54-1BD3B601F5AB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4.2645962732919251</c:v>
                </c:pt>
                <c:pt idx="1">
                  <c:v>4.1703617269544928</c:v>
                </c:pt>
                <c:pt idx="2">
                  <c:v>4.5992647058823533</c:v>
                </c:pt>
                <c:pt idx="3">
                  <c:v>4.1050903119868636</c:v>
                </c:pt>
                <c:pt idx="4">
                  <c:v>3.5278969957081543</c:v>
                </c:pt>
                <c:pt idx="5">
                  <c:v>3.9064327485380117</c:v>
                </c:pt>
                <c:pt idx="6">
                  <c:v>3.967123287671233</c:v>
                </c:pt>
                <c:pt idx="7">
                  <c:v>3.4109090909090911</c:v>
                </c:pt>
                <c:pt idx="8">
                  <c:v>2.1020599250936329</c:v>
                </c:pt>
                <c:pt idx="9">
                  <c:v>2.1703406813627253</c:v>
                </c:pt>
                <c:pt idx="10">
                  <c:v>2.9498364231188661</c:v>
                </c:pt>
                <c:pt idx="11">
                  <c:v>2.7547600913937549</c:v>
                </c:pt>
                <c:pt idx="12">
                  <c:v>3.3630130079661189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05-430A-AE54-1BD3B601F5AB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05-430A-AE54-1BD3B601F5A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3.0178253119429592</c:v>
                </c:pt>
                <c:pt idx="1">
                  <c:v>2.7137161084529504</c:v>
                </c:pt>
                <c:pt idx="2">
                  <c:v>2.840103716508211</c:v>
                </c:pt>
                <c:pt idx="3">
                  <c:v>3.3218390804597702</c:v>
                </c:pt>
                <c:pt idx="4">
                  <c:v>3.4131868131868131</c:v>
                </c:pt>
                <c:pt idx="5">
                  <c:v>2.0308571428571427</c:v>
                </c:pt>
                <c:pt idx="6">
                  <c:v>2.9682779456193353</c:v>
                </c:pt>
                <c:pt idx="7">
                  <c:v>2.9539918809201624</c:v>
                </c:pt>
                <c:pt idx="8">
                  <c:v>9.6633858267716537</c:v>
                </c:pt>
                <c:pt idx="9">
                  <c:v>6.4522875816993466</c:v>
                </c:pt>
                <c:pt idx="10">
                  <c:v>3.0739700374531833</c:v>
                </c:pt>
                <c:pt idx="11">
                  <c:v>3.2570671378091873</c:v>
                </c:pt>
                <c:pt idx="12">
                  <c:v>3.4575820024042589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05-430A-AE54-1BD3B601F5AB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005-430A-AE54-1BD3B601F5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005-430A-AE54-1BD3B601F5A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3.6590184831102612</c:v>
                </c:pt>
                <c:pt idx="1">
                  <c:v>3.0872056015276894</c:v>
                </c:pt>
                <c:pt idx="2">
                  <c:v>4.0447897623400362</c:v>
                </c:pt>
                <c:pt idx="3">
                  <c:v>5.2445652173913047</c:v>
                </c:pt>
                <c:pt idx="4">
                  <c:v>3.4363636363636365</c:v>
                </c:pt>
                <c:pt idx="5">
                  <c:v>2.1683748169838948</c:v>
                </c:pt>
                <c:pt idx="6">
                  <c:v>3.1173553719008265</c:v>
                </c:pt>
                <c:pt idx="7">
                  <c:v>3.9154135338345863</c:v>
                </c:pt>
                <c:pt idx="8">
                  <c:v>3.7929373996789728</c:v>
                </c:pt>
                <c:pt idx="9">
                  <c:v>2.9451612903225808</c:v>
                </c:pt>
                <c:pt idx="10">
                  <c:v>2.8123827392120075</c:v>
                </c:pt>
                <c:pt idx="11">
                  <c:v>3.14419795221843</c:v>
                </c:pt>
                <c:pt idx="12">
                  <c:v>3.4272710210210211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005-430A-AE54-1BD3B601F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05-430A-AE54-1BD3B601F5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05-430A-AE54-1BD3B601F5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05-430A-AE54-1BD3B601F5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05-430A-AE54-1BD3B601F5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05-430A-AE54-1BD3B601F5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05-430A-AE54-1BD3B601F5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05-430A-AE54-1BD3B601F5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05-430A-AE54-1BD3B601F5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05-430A-AE54-1BD3B601F5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05-430A-AE54-1BD3B601F5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05-430A-AE54-1BD3B601F5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05-430A-AE54-1BD3B601F5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05-430A-AE54-1BD3B601F5AB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0.64119317116730201</c:v>
                </c:pt>
                <c:pt idx="1">
                  <c:v>0.373489493074739</c:v>
                </c:pt>
                <c:pt idx="2">
                  <c:v>1.2046860458318251</c:v>
                </c:pt>
                <c:pt idx="3">
                  <c:v>1.9227261369315345</c:v>
                </c:pt>
                <c:pt idx="4">
                  <c:v>2.3176823176823458E-2</c:v>
                </c:pt>
                <c:pt idx="5">
                  <c:v>0.13751767412675209</c:v>
                </c:pt>
                <c:pt idx="6">
                  <c:v>0.14907742628149112</c:v>
                </c:pt>
                <c:pt idx="7">
                  <c:v>0.96142165291442394</c:v>
                </c:pt>
                <c:pt idx="8">
                  <c:v>-5.8704484270926809</c:v>
                </c:pt>
                <c:pt idx="9">
                  <c:v>-3.5071262913767658</c:v>
                </c:pt>
                <c:pt idx="10">
                  <c:v>-0.26158729824117577</c:v>
                </c:pt>
                <c:pt idx="11">
                  <c:v>-0.11286918559075731</c:v>
                </c:pt>
                <c:pt idx="12">
                  <c:v>-3.0310981383237845E-2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005-430A-AE54-1BD3B601F5AB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0.5349640201753143</c:v>
                </c:pt>
                <c:pt idx="1">
                  <c:v>-0.24930991159880245</c:v>
                </c:pt>
                <c:pt idx="2">
                  <c:v>0.59159641150889009</c:v>
                </c:pt>
                <c:pt idx="3">
                  <c:v>2.0026524185164805</c:v>
                </c:pt>
                <c:pt idx="4">
                  <c:v>1.0607693415934305</c:v>
                </c:pt>
                <c:pt idx="5">
                  <c:v>-0.51407094238494144</c:v>
                </c:pt>
                <c:pt idx="6">
                  <c:v>-0.45407319952774516</c:v>
                </c:pt>
                <c:pt idx="7">
                  <c:v>-0.66825993555316909</c:v>
                </c:pt>
                <c:pt idx="8">
                  <c:v>1.4818502091515238</c:v>
                </c:pt>
                <c:pt idx="9">
                  <c:v>-0.21514405318886975</c:v>
                </c:pt>
                <c:pt idx="10">
                  <c:v>-0.24333573586130619</c:v>
                </c:pt>
                <c:pt idx="11">
                  <c:v>-5.1010565971454813E-2</c:v>
                </c:pt>
                <c:pt idx="12">
                  <c:v>0.27239530400381273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005-430A-AE54-1BD3B601F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E2-4887-A0BC-29952122280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3.1564760026298488</c:v>
                </c:pt>
                <c:pt idx="1">
                  <c:v>2.9194991055456172</c:v>
                </c:pt>
                <c:pt idx="2">
                  <c:v>2.9104116222760292</c:v>
                </c:pt>
                <c:pt idx="3">
                  <c:v>2.9073170731707316</c:v>
                </c:pt>
                <c:pt idx="4">
                  <c:v>3.2683544303797469</c:v>
                </c:pt>
                <c:pt idx="5">
                  <c:v>2.8885350318471339</c:v>
                </c:pt>
                <c:pt idx="6">
                  <c:v>4.2535612535612533</c:v>
                </c:pt>
                <c:pt idx="7">
                  <c:v>5.2679558011049723</c:v>
                </c:pt>
                <c:pt idx="8">
                  <c:v>4.024064171122995</c:v>
                </c:pt>
                <c:pt idx="9">
                  <c:v>3.1800518134715028</c:v>
                </c:pt>
                <c:pt idx="10">
                  <c:v>3.2572769953051641</c:v>
                </c:pt>
                <c:pt idx="11">
                  <c:v>3.1033634126333061</c:v>
                </c:pt>
                <c:pt idx="12">
                  <c:v>3.2319371727748689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E2-4887-A0BC-299521222808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E2-4887-A0BC-299521222808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3.4815983175604628</c:v>
                </c:pt>
                <c:pt idx="1">
                  <c:v>3.0127931769722816</c:v>
                </c:pt>
                <c:pt idx="2">
                  <c:v>3.3627272727272728</c:v>
                </c:pt>
                <c:pt idx="3">
                  <c:v>3.6690140845070425</c:v>
                </c:pt>
                <c:pt idx="4">
                  <c:v>4.1291666666666664</c:v>
                </c:pt>
                <c:pt idx="5">
                  <c:v>3.4030303030303028</c:v>
                </c:pt>
                <c:pt idx="6">
                  <c:v>4.4758771929824563</c:v>
                </c:pt>
                <c:pt idx="7">
                  <c:v>3.3537906137184117</c:v>
                </c:pt>
                <c:pt idx="8">
                  <c:v>2.6366197183098592</c:v>
                </c:pt>
                <c:pt idx="9">
                  <c:v>2.5501330967169475</c:v>
                </c:pt>
                <c:pt idx="10">
                  <c:v>2.7950963222416814</c:v>
                </c:pt>
                <c:pt idx="11">
                  <c:v>2.5809756097560976</c:v>
                </c:pt>
                <c:pt idx="12">
                  <c:v>3.0895124766894591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E2-4887-A0BC-299521222808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E2-4887-A0BC-29952122280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3.0078160919540231</c:v>
                </c:pt>
                <c:pt idx="1">
                  <c:v>2.9518987341772154</c:v>
                </c:pt>
                <c:pt idx="2">
                  <c:v>3.0681431005110733</c:v>
                </c:pt>
                <c:pt idx="3">
                  <c:v>2.8441330998248686</c:v>
                </c:pt>
                <c:pt idx="4">
                  <c:v>3.4113924050632911</c:v>
                </c:pt>
                <c:pt idx="5">
                  <c:v>2.2542372881355934</c:v>
                </c:pt>
                <c:pt idx="6">
                  <c:v>3.7583497053045187</c:v>
                </c:pt>
                <c:pt idx="7">
                  <c:v>5.3590664272890489</c:v>
                </c:pt>
                <c:pt idx="8">
                  <c:v>3.9280575539568345</c:v>
                </c:pt>
                <c:pt idx="9">
                  <c:v>3.7243816254416959</c:v>
                </c:pt>
                <c:pt idx="10">
                  <c:v>3.3473531544597535</c:v>
                </c:pt>
                <c:pt idx="11">
                  <c:v>3.2475832438238452</c:v>
                </c:pt>
                <c:pt idx="12">
                  <c:v>3.262616401321718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E2-4887-A0BC-299521222808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E2-4887-A0BC-2995212228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E2-4887-A0BC-29952122280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3.0891038696537678</c:v>
                </c:pt>
                <c:pt idx="1">
                  <c:v>2.8136952498457743</c:v>
                </c:pt>
                <c:pt idx="2">
                  <c:v>3.3477758521086076</c:v>
                </c:pt>
                <c:pt idx="3">
                  <c:v>3.0526849037487334</c:v>
                </c:pt>
                <c:pt idx="4">
                  <c:v>3.6533333333333333</c:v>
                </c:pt>
                <c:pt idx="5">
                  <c:v>3.1690821256038646</c:v>
                </c:pt>
                <c:pt idx="6">
                  <c:v>3.1252525252525252</c:v>
                </c:pt>
                <c:pt idx="7">
                  <c:v>4.5181674565560819</c:v>
                </c:pt>
                <c:pt idx="8">
                  <c:v>4.2538461538461538</c:v>
                </c:pt>
                <c:pt idx="9">
                  <c:v>4.0418250950570345</c:v>
                </c:pt>
                <c:pt idx="10">
                  <c:v>2.7167487684729066</c:v>
                </c:pt>
                <c:pt idx="11">
                  <c:v>2.922064244339126</c:v>
                </c:pt>
                <c:pt idx="12">
                  <c:v>3.2117772529900206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E2-4887-A0BC-299521222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E8E2-4887-A0BC-299521222808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2.1025641025641026</c:v>
                      </c:pt>
                      <c:pt idx="1">
                        <c:v>1.8482142857142858</c:v>
                      </c:pt>
                      <c:pt idx="2">
                        <c:v>2.0061475409836067</c:v>
                      </c:pt>
                      <c:pt idx="3">
                        <c:v>3.1631419939577041</c:v>
                      </c:pt>
                      <c:pt idx="4">
                        <c:v>1.9887005649717515</c:v>
                      </c:pt>
                      <c:pt idx="5">
                        <c:v>2.6368421052631579</c:v>
                      </c:pt>
                      <c:pt idx="6">
                        <c:v>2.7804347826086957</c:v>
                      </c:pt>
                      <c:pt idx="7">
                        <c:v>4.0877192982456139</c:v>
                      </c:pt>
                      <c:pt idx="8">
                        <c:v>3.1950718685831623</c:v>
                      </c:pt>
                      <c:pt idx="9">
                        <c:v>3.2486938349007315</c:v>
                      </c:pt>
                      <c:pt idx="10">
                        <c:v>3.2394548994159638</c:v>
                      </c:pt>
                      <c:pt idx="11">
                        <c:v>4.466221232368226</c:v>
                      </c:pt>
                      <c:pt idx="12">
                        <c:v>3.2031719989062073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E8E2-4887-A0BC-2995212228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E2-4887-A0BC-2995212228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E2-4887-A0BC-2995212228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E2-4887-A0BC-2995212228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E2-4887-A0BC-2995212228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E2-4887-A0BC-2995212228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E2-4887-A0BC-2995212228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E2-4887-A0BC-2995212228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E2-4887-A0BC-2995212228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E2-4887-A0BC-2995212228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E2-4887-A0BC-2995212228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E2-4887-A0BC-2995212228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E2-4887-A0BC-2995212228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E2-4887-A0BC-299521222808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8.1287777699744712E-2</c:v>
                </c:pt>
                <c:pt idx="1">
                  <c:v>-0.13820348433144103</c:v>
                </c:pt>
                <c:pt idx="2">
                  <c:v>0.27963275159753431</c:v>
                </c:pt>
                <c:pt idx="3">
                  <c:v>0.20855180392386474</c:v>
                </c:pt>
                <c:pt idx="4">
                  <c:v>0.24194092827004221</c:v>
                </c:pt>
                <c:pt idx="5">
                  <c:v>0.91484483746827117</c:v>
                </c:pt>
                <c:pt idx="6">
                  <c:v>-0.63309718005199356</c:v>
                </c:pt>
                <c:pt idx="7">
                  <c:v>-0.84089897073296704</c:v>
                </c:pt>
                <c:pt idx="8">
                  <c:v>0.3257885998893193</c:v>
                </c:pt>
                <c:pt idx="9">
                  <c:v>0.31744346961533854</c:v>
                </c:pt>
                <c:pt idx="10">
                  <c:v>-0.63060438598684687</c:v>
                </c:pt>
                <c:pt idx="11">
                  <c:v>-0.32551899948471918</c:v>
                </c:pt>
                <c:pt idx="12">
                  <c:v>-5.0839148331697448E-2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8E2-4887-A0BC-299521222808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-6.7372132976081023E-2</c:v>
                </c:pt>
                <c:pt idx="1">
                  <c:v>-0.10580385569984285</c:v>
                </c:pt>
                <c:pt idx="2">
                  <c:v>0.43736422983257839</c:v>
                </c:pt>
                <c:pt idx="3">
                  <c:v>0.14536783057800173</c:v>
                </c:pt>
                <c:pt idx="4">
                  <c:v>0.38497890295358639</c:v>
                </c:pt>
                <c:pt idx="5">
                  <c:v>0.2805470937567307</c:v>
                </c:pt>
                <c:pt idx="6">
                  <c:v>-1.1283087283087281</c:v>
                </c:pt>
                <c:pt idx="7">
                  <c:v>-0.74978834454889043</c:v>
                </c:pt>
                <c:pt idx="8">
                  <c:v>0.22978198272315886</c:v>
                </c:pt>
                <c:pt idx="9">
                  <c:v>0.86177328158553168</c:v>
                </c:pt>
                <c:pt idx="10">
                  <c:v>-0.54052822683225754</c:v>
                </c:pt>
                <c:pt idx="11">
                  <c:v>-0.18129916829418002</c:v>
                </c:pt>
                <c:pt idx="12">
                  <c:v>-2.0159919784848324E-2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8E2-4887-A0BC-299521222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C9-4F0F-A918-728156FEBEB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11481</c:v>
                </c:pt>
                <c:pt idx="1">
                  <c:v>10922</c:v>
                </c:pt>
                <c:pt idx="2">
                  <c:v>11252</c:v>
                </c:pt>
                <c:pt idx="3">
                  <c:v>7778</c:v>
                </c:pt>
                <c:pt idx="4">
                  <c:v>6406</c:v>
                </c:pt>
                <c:pt idx="5">
                  <c:v>4995</c:v>
                </c:pt>
                <c:pt idx="6">
                  <c:v>6386</c:v>
                </c:pt>
                <c:pt idx="7">
                  <c:v>5683</c:v>
                </c:pt>
                <c:pt idx="8">
                  <c:v>6713</c:v>
                </c:pt>
                <c:pt idx="9">
                  <c:v>7777</c:v>
                </c:pt>
                <c:pt idx="10">
                  <c:v>10212</c:v>
                </c:pt>
                <c:pt idx="11">
                  <c:v>10668</c:v>
                </c:pt>
                <c:pt idx="12">
                  <c:v>100273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C9-4F0F-A918-728156FEBEBB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C9-4F0F-A918-728156FEBEBB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7573</c:v>
                </c:pt>
                <c:pt idx="1">
                  <c:v>8064</c:v>
                </c:pt>
                <c:pt idx="2">
                  <c:v>8479</c:v>
                </c:pt>
                <c:pt idx="3">
                  <c:v>6637</c:v>
                </c:pt>
                <c:pt idx="4">
                  <c:v>5493</c:v>
                </c:pt>
                <c:pt idx="5">
                  <c:v>5199</c:v>
                </c:pt>
                <c:pt idx="6">
                  <c:v>5558</c:v>
                </c:pt>
                <c:pt idx="7">
                  <c:v>6638</c:v>
                </c:pt>
                <c:pt idx="8">
                  <c:v>7100</c:v>
                </c:pt>
                <c:pt idx="9">
                  <c:v>8769</c:v>
                </c:pt>
                <c:pt idx="10">
                  <c:v>11464</c:v>
                </c:pt>
                <c:pt idx="11">
                  <c:v>13271</c:v>
                </c:pt>
                <c:pt idx="12">
                  <c:v>94245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C9-4F0F-A918-728156FEBEBB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C9-4F0F-A918-728156FEBEB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13157</c:v>
                </c:pt>
                <c:pt idx="1">
                  <c:v>10692</c:v>
                </c:pt>
                <c:pt idx="2">
                  <c:v>9794</c:v>
                </c:pt>
                <c:pt idx="3">
                  <c:v>6884</c:v>
                </c:pt>
                <c:pt idx="4">
                  <c:v>4667</c:v>
                </c:pt>
                <c:pt idx="5">
                  <c:v>4917</c:v>
                </c:pt>
                <c:pt idx="6">
                  <c:v>5083</c:v>
                </c:pt>
                <c:pt idx="7">
                  <c:v>6171</c:v>
                </c:pt>
                <c:pt idx="8">
                  <c:v>4623</c:v>
                </c:pt>
                <c:pt idx="9">
                  <c:v>6591</c:v>
                </c:pt>
                <c:pt idx="10">
                  <c:v>9972</c:v>
                </c:pt>
                <c:pt idx="11">
                  <c:v>10128</c:v>
                </c:pt>
                <c:pt idx="12">
                  <c:v>92679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C9-4F0F-A918-728156FEBEBB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C9-4F0F-A918-728156FEBE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C9-4F0F-A918-728156FEBEB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11967</c:v>
                </c:pt>
                <c:pt idx="1">
                  <c:v>10745</c:v>
                </c:pt>
                <c:pt idx="2">
                  <c:v>10168</c:v>
                </c:pt>
                <c:pt idx="3">
                  <c:v>7197</c:v>
                </c:pt>
                <c:pt idx="4">
                  <c:v>4792</c:v>
                </c:pt>
                <c:pt idx="5">
                  <c:v>4604</c:v>
                </c:pt>
                <c:pt idx="6">
                  <c:v>5335</c:v>
                </c:pt>
                <c:pt idx="7">
                  <c:v>5898</c:v>
                </c:pt>
                <c:pt idx="8">
                  <c:v>5263</c:v>
                </c:pt>
                <c:pt idx="9">
                  <c:v>6602</c:v>
                </c:pt>
                <c:pt idx="10">
                  <c:v>10214</c:v>
                </c:pt>
                <c:pt idx="11">
                  <c:v>11520</c:v>
                </c:pt>
                <c:pt idx="12">
                  <c:v>94305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C9-4F0F-A918-728156FEB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C9-4F0F-A918-728156FEBE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C9-4F0F-A918-728156FEBE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C9-4F0F-A918-728156FEBE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C9-4F0F-A918-728156FEBE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C9-4F0F-A918-728156FEBE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C9-4F0F-A918-728156FEBE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C9-4F0F-A918-728156FEBE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C9-4F0F-A918-728156FEBE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C9-4F0F-A918-728156FEBE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C9-4F0F-A918-728156FEBE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C9-4F0F-A918-728156FEBE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C9-4F0F-A918-728156FEBE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C9-4F0F-A918-728156FEBEBB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-9.0446150338223008E-2</c:v>
                </c:pt>
                <c:pt idx="1">
                  <c:v>4.9569771791992956E-3</c:v>
                </c:pt>
                <c:pt idx="2">
                  <c:v>3.8186644884623311E-2</c:v>
                </c:pt>
                <c:pt idx="3">
                  <c:v>4.5467751307379345E-2</c:v>
                </c:pt>
                <c:pt idx="4">
                  <c:v>2.678380115706025E-2</c:v>
                </c:pt>
                <c:pt idx="5">
                  <c:v>-6.365670124059386E-2</c:v>
                </c:pt>
                <c:pt idx="6">
                  <c:v>4.9577021444029201E-2</c:v>
                </c:pt>
                <c:pt idx="7">
                  <c:v>-4.4239183276616467E-2</c:v>
                </c:pt>
                <c:pt idx="8">
                  <c:v>0.13843824356478485</c:v>
                </c:pt>
                <c:pt idx="9">
                  <c:v>1.6689424973448386E-3</c:v>
                </c:pt>
                <c:pt idx="10">
                  <c:v>2.4267950260730142E-2</c:v>
                </c:pt>
                <c:pt idx="11">
                  <c:v>0.13744075829383884</c:v>
                </c:pt>
                <c:pt idx="12">
                  <c:v>1.7544427540219454E-2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C9-4F0F-A918-728156FEBEBB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4.2330807420956296E-2</c:v>
                </c:pt>
                <c:pt idx="1">
                  <c:v>-1.6205823109320616E-2</c:v>
                </c:pt>
                <c:pt idx="2">
                  <c:v>-9.6338428723782399E-2</c:v>
                </c:pt>
                <c:pt idx="3">
                  <c:v>-7.4697865775263605E-2</c:v>
                </c:pt>
                <c:pt idx="4">
                  <c:v>-0.25195129566031849</c:v>
                </c:pt>
                <c:pt idx="5">
                  <c:v>-7.8278278278278268E-2</c:v>
                </c:pt>
                <c:pt idx="6">
                  <c:v>-0.16457876605073596</c:v>
                </c:pt>
                <c:pt idx="7">
                  <c:v>3.7832130916769291E-2</c:v>
                </c:pt>
                <c:pt idx="8">
                  <c:v>-0.21599880828243712</c:v>
                </c:pt>
                <c:pt idx="9">
                  <c:v>-0.15108653722515109</c:v>
                </c:pt>
                <c:pt idx="10">
                  <c:v>1.9584802193506334E-4</c:v>
                </c:pt>
                <c:pt idx="11">
                  <c:v>7.9865016872890937E-2</c:v>
                </c:pt>
                <c:pt idx="12">
                  <c:v>-5.9517517178103829E-2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C9-4F0F-A918-728156FEB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07-4D5B-B956-813035DA5D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2.8354231974921631</c:v>
                </c:pt>
                <c:pt idx="1">
                  <c:v>2.8952879581151834</c:v>
                </c:pt>
                <c:pt idx="2">
                  <c:v>2.7114754098360656</c:v>
                </c:pt>
                <c:pt idx="3">
                  <c:v>3.0480349344978164</c:v>
                </c:pt>
                <c:pt idx="4">
                  <c:v>2.3481012658227849</c:v>
                </c:pt>
                <c:pt idx="5">
                  <c:v>2.7462686567164178</c:v>
                </c:pt>
                <c:pt idx="6">
                  <c:v>3.5330188679245285</c:v>
                </c:pt>
                <c:pt idx="7">
                  <c:v>3.7300509337860781</c:v>
                </c:pt>
                <c:pt idx="8">
                  <c:v>3.6268656716417911</c:v>
                </c:pt>
                <c:pt idx="9">
                  <c:v>3.0652557319223988</c:v>
                </c:pt>
                <c:pt idx="10">
                  <c:v>2.943894389438944</c:v>
                </c:pt>
                <c:pt idx="11">
                  <c:v>3.1069692058346838</c:v>
                </c:pt>
                <c:pt idx="12">
                  <c:v>3.0272767923684603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07-4D5B-B956-813035DA5D54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07-4D5B-B956-813035DA5D54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2.575113808801214</c:v>
                </c:pt>
                <c:pt idx="1">
                  <c:v>2.497737556561086</c:v>
                </c:pt>
                <c:pt idx="2">
                  <c:v>3.1100217864923749</c:v>
                </c:pt>
                <c:pt idx="3">
                  <c:v>3.3536379018612523</c:v>
                </c:pt>
                <c:pt idx="4">
                  <c:v>2.7726495726495726</c:v>
                </c:pt>
                <c:pt idx="5">
                  <c:v>2.6290726817042605</c:v>
                </c:pt>
                <c:pt idx="6">
                  <c:v>3.0395061728395061</c:v>
                </c:pt>
                <c:pt idx="7">
                  <c:v>3.2798634812286691</c:v>
                </c:pt>
                <c:pt idx="8">
                  <c:v>2.7576301615798924</c:v>
                </c:pt>
                <c:pt idx="9">
                  <c:v>2.6530303030303028</c:v>
                </c:pt>
                <c:pt idx="10">
                  <c:v>2.5677083333333335</c:v>
                </c:pt>
                <c:pt idx="11">
                  <c:v>2.5267770204479065</c:v>
                </c:pt>
                <c:pt idx="12">
                  <c:v>2.8007977475363681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07-4D5B-B956-813035DA5D54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07-4D5B-B956-813035DA5D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3.2624390243902437</c:v>
                </c:pt>
                <c:pt idx="1">
                  <c:v>2.7587822014051522</c:v>
                </c:pt>
                <c:pt idx="2">
                  <c:v>2.9254201680672267</c:v>
                </c:pt>
                <c:pt idx="3">
                  <c:v>2.8601626016260164</c:v>
                </c:pt>
                <c:pt idx="4">
                  <c:v>3.4193548387096775</c:v>
                </c:pt>
                <c:pt idx="5">
                  <c:v>3.8049886621315192</c:v>
                </c:pt>
                <c:pt idx="6">
                  <c:v>3.221294363256785</c:v>
                </c:pt>
                <c:pt idx="7">
                  <c:v>3.7811735941320292</c:v>
                </c:pt>
                <c:pt idx="8">
                  <c:v>2.4781021897810218</c:v>
                </c:pt>
                <c:pt idx="9">
                  <c:v>2.3209366391184574</c:v>
                </c:pt>
                <c:pt idx="10">
                  <c:v>2.8983739837398375</c:v>
                </c:pt>
                <c:pt idx="11">
                  <c:v>3.1310344827586207</c:v>
                </c:pt>
                <c:pt idx="12">
                  <c:v>3.0535632708999545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07-4D5B-B956-813035DA5D54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207-4D5B-B956-813035DA5D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207-4D5B-B956-813035DA5D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3.4018801410105759</c:v>
                </c:pt>
                <c:pt idx="1">
                  <c:v>3.1713917525773194</c:v>
                </c:pt>
                <c:pt idx="2">
                  <c:v>3.0355220667384284</c:v>
                </c:pt>
                <c:pt idx="3">
                  <c:v>3.2119658119658121</c:v>
                </c:pt>
                <c:pt idx="4">
                  <c:v>3.05</c:v>
                </c:pt>
                <c:pt idx="5">
                  <c:v>2.4794520547945207</c:v>
                </c:pt>
                <c:pt idx="6">
                  <c:v>2.9655963302752295</c:v>
                </c:pt>
                <c:pt idx="7">
                  <c:v>3.7306967984934087</c:v>
                </c:pt>
                <c:pt idx="8">
                  <c:v>3.4807370184254607</c:v>
                </c:pt>
                <c:pt idx="9">
                  <c:v>2.5513196480938416</c:v>
                </c:pt>
                <c:pt idx="10">
                  <c:v>2.5370138017565873</c:v>
                </c:pt>
                <c:pt idx="11">
                  <c:v>2.7957497048406141</c:v>
                </c:pt>
                <c:pt idx="12">
                  <c:v>3.078673981557138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207-4D5B-B956-813035DA5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07-4D5B-B956-813035DA5D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07-4D5B-B956-813035DA5D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07-4D5B-B956-813035DA5D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07-4D5B-B956-813035DA5D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07-4D5B-B956-813035DA5D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07-4D5B-B956-813035DA5D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07-4D5B-B956-813035DA5D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07-4D5B-B956-813035DA5D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07-4D5B-B956-813035DA5D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07-4D5B-B956-813035DA5D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07-4D5B-B956-813035DA5D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07-4D5B-B956-813035DA5D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07-4D5B-B956-813035DA5D54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0.13944111662033221</c:v>
                </c:pt>
                <c:pt idx="1">
                  <c:v>0.41260955117216724</c:v>
                </c:pt>
                <c:pt idx="2">
                  <c:v>0.11010189867120168</c:v>
                </c:pt>
                <c:pt idx="3">
                  <c:v>0.35180321033979567</c:v>
                </c:pt>
                <c:pt idx="4">
                  <c:v>-0.36935483870967767</c:v>
                </c:pt>
                <c:pt idx="5">
                  <c:v>-1.3255366073369985</c:v>
                </c:pt>
                <c:pt idx="6">
                  <c:v>-0.25569803298155547</c:v>
                </c:pt>
                <c:pt idx="7">
                  <c:v>-5.0476795638620509E-2</c:v>
                </c:pt>
                <c:pt idx="8">
                  <c:v>1.0026348286444389</c:v>
                </c:pt>
                <c:pt idx="9">
                  <c:v>0.23038300897538422</c:v>
                </c:pt>
                <c:pt idx="10">
                  <c:v>-0.36136018198325015</c:v>
                </c:pt>
                <c:pt idx="11">
                  <c:v>-0.33528477791800659</c:v>
                </c:pt>
                <c:pt idx="12">
                  <c:v>2.511071065718351E-2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207-4D5B-B956-813035DA5D54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0.5664569435184128</c:v>
                </c:pt>
                <c:pt idx="1">
                  <c:v>0.27610379446213607</c:v>
                </c:pt>
                <c:pt idx="2">
                  <c:v>0.32404665690236278</c:v>
                </c:pt>
                <c:pt idx="3">
                  <c:v>0.16393087746799573</c:v>
                </c:pt>
                <c:pt idx="4">
                  <c:v>0.70189873417721493</c:v>
                </c:pt>
                <c:pt idx="5">
                  <c:v>-0.26681660192189716</c:v>
                </c:pt>
                <c:pt idx="6">
                  <c:v>-0.56742253764929895</c:v>
                </c:pt>
                <c:pt idx="7">
                  <c:v>6.458647073306345E-4</c:v>
                </c:pt>
                <c:pt idx="8">
                  <c:v>-0.1461286532163304</c:v>
                </c:pt>
                <c:pt idx="9">
                  <c:v>-0.51393608382855716</c:v>
                </c:pt>
                <c:pt idx="10">
                  <c:v>-0.40688058768235669</c:v>
                </c:pt>
                <c:pt idx="11">
                  <c:v>-0.3112195009940697</c:v>
                </c:pt>
                <c:pt idx="12">
                  <c:v>5.139718918867775E-2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207-4D5B-B956-813035DA5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25-4300-A006-6A7F62B92AC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2.2275862068965515</c:v>
                </c:pt>
                <c:pt idx="1">
                  <c:v>2.5797101449275361</c:v>
                </c:pt>
                <c:pt idx="2">
                  <c:v>3.0507246376811592</c:v>
                </c:pt>
                <c:pt idx="3">
                  <c:v>2.5083333333333333</c:v>
                </c:pt>
                <c:pt idx="4">
                  <c:v>2.0384615384615383</c:v>
                </c:pt>
                <c:pt idx="5">
                  <c:v>2.5299999999999998</c:v>
                </c:pt>
                <c:pt idx="6">
                  <c:v>3.5844155844155843</c:v>
                </c:pt>
                <c:pt idx="7">
                  <c:v>2.8250000000000002</c:v>
                </c:pt>
                <c:pt idx="8">
                  <c:v>3.0654205607476634</c:v>
                </c:pt>
                <c:pt idx="9">
                  <c:v>2.8217821782178216</c:v>
                </c:pt>
                <c:pt idx="10">
                  <c:v>2.8579234972677594</c:v>
                </c:pt>
                <c:pt idx="11">
                  <c:v>2.2181818181818183</c:v>
                </c:pt>
                <c:pt idx="12">
                  <c:v>2.6435309973045822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25-4300-A006-6A7F62B92ACA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25-4300-A006-6A7F62B92ACA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2.4294117647058822</c:v>
                </c:pt>
                <c:pt idx="1">
                  <c:v>2.8324022346368714</c:v>
                </c:pt>
                <c:pt idx="2">
                  <c:v>2.5076142131979697</c:v>
                </c:pt>
                <c:pt idx="3">
                  <c:v>2.7118644067796609</c:v>
                </c:pt>
                <c:pt idx="4">
                  <c:v>2.7777777777777777</c:v>
                </c:pt>
                <c:pt idx="5">
                  <c:v>2.7916666666666665</c:v>
                </c:pt>
                <c:pt idx="6">
                  <c:v>3.7247706422018347</c:v>
                </c:pt>
                <c:pt idx="7">
                  <c:v>2.5</c:v>
                </c:pt>
                <c:pt idx="8">
                  <c:v>2.5051546391752577</c:v>
                </c:pt>
                <c:pt idx="9">
                  <c:v>2.6454545454545455</c:v>
                </c:pt>
                <c:pt idx="10">
                  <c:v>2.5934065934065935</c:v>
                </c:pt>
                <c:pt idx="11">
                  <c:v>2.3558718861209966</c:v>
                </c:pt>
                <c:pt idx="12">
                  <c:v>2.642156862745098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25-4300-A006-6A7F62B92ACA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25-4300-A006-6A7F62B92AC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25-4300-A006-6A7F62B92ACA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25-4300-A006-6A7F62B92A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025-4300-A006-6A7F62B92AC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9">
                  <c:v>2.3806451612903228</c:v>
                </c:pt>
                <c:pt idx="10">
                  <c:v>2.2638297872340427</c:v>
                </c:pt>
                <c:pt idx="11">
                  <c:v>2.6193548387096772</c:v>
                </c:pt>
                <c:pt idx="12">
                  <c:v>2.8292682926829267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25-4300-A006-6A7F62B92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25-4300-A006-6A7F62B92A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25-4300-A006-6A7F62B92A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25-4300-A006-6A7F62B92A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25-4300-A006-6A7F62B92A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25-4300-A006-6A7F62B92A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25-4300-A006-6A7F62B92A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25-4300-A006-6A7F62B92A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25-4300-A006-6A7F62B92A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25-4300-A006-6A7F62B92A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25-4300-A006-6A7F62B92A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25-4300-A006-6A7F62B92A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25-4300-A006-6A7F62B92A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25-4300-A006-6A7F62B92ACA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0.28787215080887574</c:v>
                </c:pt>
                <c:pt idx="1">
                  <c:v>0.35429292929292933</c:v>
                </c:pt>
                <c:pt idx="2">
                  <c:v>-1.2132703963954299</c:v>
                </c:pt>
                <c:pt idx="3">
                  <c:v>0.4659546061415214</c:v>
                </c:pt>
                <c:pt idx="4">
                  <c:v>-0.10726817042606518</c:v>
                </c:pt>
                <c:pt idx="5">
                  <c:v>-0.24498111707414028</c:v>
                </c:pt>
                <c:pt idx="6">
                  <c:v>9.4128274616079199E-2</c:v>
                </c:pt>
                <c:pt idx="7">
                  <c:v>0.63813025210084007</c:v>
                </c:pt>
                <c:pt idx="8">
                  <c:v>0.24640065816536394</c:v>
                </c:pt>
                <c:pt idx="9">
                  <c:v>-0.4368730868848596</c:v>
                </c:pt>
                <c:pt idx="10">
                  <c:v>-1.2563167329124774</c:v>
                </c:pt>
                <c:pt idx="11">
                  <c:v>-0.33678551216751584</c:v>
                </c:pt>
                <c:pt idx="12">
                  <c:v>-0.25139354806164427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025-4300-A006-6A7F62B92ACA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0.64606000248973006</c:v>
                </c:pt>
                <c:pt idx="1">
                  <c:v>0.34958278436539336</c:v>
                </c:pt>
                <c:pt idx="2">
                  <c:v>-0.12807270397950177</c:v>
                </c:pt>
                <c:pt idx="3">
                  <c:v>1.5290498442367597</c:v>
                </c:pt>
                <c:pt idx="4">
                  <c:v>0.72093695777906319</c:v>
                </c:pt>
                <c:pt idx="5">
                  <c:v>-0.20521367521367484</c:v>
                </c:pt>
                <c:pt idx="6">
                  <c:v>-0.9421391616513568</c:v>
                </c:pt>
                <c:pt idx="7">
                  <c:v>1.308928571428571</c:v>
                </c:pt>
                <c:pt idx="8">
                  <c:v>4.509509182406557E-3</c:v>
                </c:pt>
                <c:pt idx="9">
                  <c:v>-0.44113701692749885</c:v>
                </c:pt>
                <c:pt idx="10">
                  <c:v>-0.59409371003371669</c:v>
                </c:pt>
                <c:pt idx="11">
                  <c:v>0.40117302052785897</c:v>
                </c:pt>
                <c:pt idx="12">
                  <c:v>0.18573729537834449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025-4300-A006-6A7F62B92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16-45A0-837C-FBD72AC4CAA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2.5</c:v>
                </c:pt>
                <c:pt idx="1">
                  <c:v>2.7361963190184051</c:v>
                </c:pt>
                <c:pt idx="2">
                  <c:v>2.6315789473684212</c:v>
                </c:pt>
                <c:pt idx="3">
                  <c:v>2.0109890109890109</c:v>
                </c:pt>
                <c:pt idx="4">
                  <c:v>2.4673913043478262</c:v>
                </c:pt>
                <c:pt idx="5">
                  <c:v>3.2727272727272729</c:v>
                </c:pt>
                <c:pt idx="6">
                  <c:v>3.6952380952380954</c:v>
                </c:pt>
                <c:pt idx="7">
                  <c:v>4.1226415094339623</c:v>
                </c:pt>
                <c:pt idx="8">
                  <c:v>3.0593220338983049</c:v>
                </c:pt>
                <c:pt idx="9">
                  <c:v>2.8598130841121496</c:v>
                </c:pt>
                <c:pt idx="10">
                  <c:v>2.4144736842105261</c:v>
                </c:pt>
                <c:pt idx="11">
                  <c:v>1.9793814432989691</c:v>
                </c:pt>
                <c:pt idx="12">
                  <c:v>2.642015005359057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16-45A0-837C-FBD72AC4CAA6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16-45A0-837C-FBD72AC4CAA6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3.1148148148148147</c:v>
                </c:pt>
                <c:pt idx="1">
                  <c:v>2.414814814814815</c:v>
                </c:pt>
                <c:pt idx="2">
                  <c:v>2.5943396226415096</c:v>
                </c:pt>
                <c:pt idx="3">
                  <c:v>2.4713375796178343</c:v>
                </c:pt>
                <c:pt idx="4">
                  <c:v>3.0419580419580421</c:v>
                </c:pt>
                <c:pt idx="5">
                  <c:v>2.984</c:v>
                </c:pt>
                <c:pt idx="6">
                  <c:v>2.489795918367347</c:v>
                </c:pt>
                <c:pt idx="7">
                  <c:v>1.7235772357723578</c:v>
                </c:pt>
                <c:pt idx="8">
                  <c:v>1.7846889952153111</c:v>
                </c:pt>
                <c:pt idx="9">
                  <c:v>2.9919354838709675</c:v>
                </c:pt>
                <c:pt idx="10">
                  <c:v>2.5331125827814569</c:v>
                </c:pt>
                <c:pt idx="11">
                  <c:v>2.8401360544217686</c:v>
                </c:pt>
                <c:pt idx="12">
                  <c:v>2.511853867081228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16-45A0-837C-FBD72AC4CAA6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16-45A0-837C-FBD72AC4CAA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2.8249158249158248</c:v>
                </c:pt>
                <c:pt idx="1">
                  <c:v>2.4600760456273765</c:v>
                </c:pt>
                <c:pt idx="2">
                  <c:v>2.6113360323886639</c:v>
                </c:pt>
                <c:pt idx="3">
                  <c:v>3.0125000000000002</c:v>
                </c:pt>
                <c:pt idx="4">
                  <c:v>2.6937500000000001</c:v>
                </c:pt>
                <c:pt idx="5">
                  <c:v>2.6162790697674421</c:v>
                </c:pt>
                <c:pt idx="6">
                  <c:v>1.8778877887788779</c:v>
                </c:pt>
                <c:pt idx="7">
                  <c:v>3.0769230769230771</c:v>
                </c:pt>
                <c:pt idx="8">
                  <c:v>3.9452054794520546</c:v>
                </c:pt>
                <c:pt idx="9">
                  <c:v>2.8269230769230771</c:v>
                </c:pt>
                <c:pt idx="10">
                  <c:v>2.8129251700680271</c:v>
                </c:pt>
                <c:pt idx="11">
                  <c:v>3.3711340206185567</c:v>
                </c:pt>
                <c:pt idx="12">
                  <c:v>2.7997724687144481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16-45A0-837C-FBD72AC4CAA6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16-45A0-837C-FBD72AC4CA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16-45A0-837C-FBD72AC4CAA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3.3443223443223444</c:v>
                </c:pt>
                <c:pt idx="1">
                  <c:v>2.4355828220858897</c:v>
                </c:pt>
                <c:pt idx="2">
                  <c:v>3.1333333333333333</c:v>
                </c:pt>
                <c:pt idx="3">
                  <c:v>2.8167539267015709</c:v>
                </c:pt>
                <c:pt idx="4">
                  <c:v>3.6575342465753424</c:v>
                </c:pt>
                <c:pt idx="5">
                  <c:v>2.592233009708738</c:v>
                </c:pt>
                <c:pt idx="6">
                  <c:v>2.952054794520548</c:v>
                </c:pt>
                <c:pt idx="7">
                  <c:v>5.062176165803109</c:v>
                </c:pt>
                <c:pt idx="8">
                  <c:v>3.4752475247524752</c:v>
                </c:pt>
                <c:pt idx="9">
                  <c:v>4.169354838709677</c:v>
                </c:pt>
                <c:pt idx="10">
                  <c:v>2.3783783783783785</c:v>
                </c:pt>
                <c:pt idx="11">
                  <c:v>3.0121457489878543</c:v>
                </c:pt>
                <c:pt idx="12">
                  <c:v>3.1528013582342953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16-45A0-837C-FBD72AC4C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16-45A0-837C-FBD72AC4CA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16-45A0-837C-FBD72AC4CA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16-45A0-837C-FBD72AC4CA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16-45A0-837C-FBD72AC4CA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16-45A0-837C-FBD72AC4CA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16-45A0-837C-FBD72AC4CA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16-45A0-837C-FBD72AC4CA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16-45A0-837C-FBD72AC4CA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16-45A0-837C-FBD72AC4CA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16-45A0-837C-FBD72AC4CA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16-45A0-837C-FBD72AC4CA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16-45A0-837C-FBD72AC4CA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16-45A0-837C-FBD72AC4CAA6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0.51940651940651961</c:v>
                </c:pt>
                <c:pt idx="1">
                  <c:v>-2.4493223541486753E-2</c:v>
                </c:pt>
                <c:pt idx="2">
                  <c:v>0.52199730094466945</c:v>
                </c:pt>
                <c:pt idx="3">
                  <c:v>-0.1957460732984293</c:v>
                </c:pt>
                <c:pt idx="4">
                  <c:v>0.96378424657534234</c:v>
                </c:pt>
                <c:pt idx="5">
                  <c:v>-2.4046060058704022E-2</c:v>
                </c:pt>
                <c:pt idx="6">
                  <c:v>1.0741670057416701</c:v>
                </c:pt>
                <c:pt idx="7">
                  <c:v>1.9852530888800319</c:v>
                </c:pt>
                <c:pt idx="8">
                  <c:v>-0.46995795469957935</c:v>
                </c:pt>
                <c:pt idx="9">
                  <c:v>1.3424317617866</c:v>
                </c:pt>
                <c:pt idx="10">
                  <c:v>-0.4345467916896486</c:v>
                </c:pt>
                <c:pt idx="11">
                  <c:v>-0.35898827163070246</c:v>
                </c:pt>
                <c:pt idx="12">
                  <c:v>0.35302888951984723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16-45A0-837C-FBD72AC4CAA6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0.84432234432234443</c:v>
                </c:pt>
                <c:pt idx="1">
                  <c:v>-0.30061349693251538</c:v>
                </c:pt>
                <c:pt idx="2">
                  <c:v>0.50175438596491206</c:v>
                </c:pt>
                <c:pt idx="3">
                  <c:v>0.80576491571255993</c:v>
                </c:pt>
                <c:pt idx="4">
                  <c:v>1.1901429422275163</c:v>
                </c:pt>
                <c:pt idx="5">
                  <c:v>-0.68049426301853488</c:v>
                </c:pt>
                <c:pt idx="6">
                  <c:v>-0.74318330071754746</c:v>
                </c:pt>
                <c:pt idx="7">
                  <c:v>0.93953465636914668</c:v>
                </c:pt>
                <c:pt idx="8">
                  <c:v>0.4159254908541703</c:v>
                </c:pt>
                <c:pt idx="9">
                  <c:v>1.3095417545975274</c:v>
                </c:pt>
                <c:pt idx="10">
                  <c:v>-3.6095305832147595E-2</c:v>
                </c:pt>
                <c:pt idx="11">
                  <c:v>1.0327643056888851</c:v>
                </c:pt>
                <c:pt idx="12">
                  <c:v>0.51078635287523833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16-45A0-837C-FBD72AC4C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A1-473C-BAAD-E6F542C2B9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2.2275862068965515</c:v>
                </c:pt>
                <c:pt idx="1">
                  <c:v>2.5797101449275361</c:v>
                </c:pt>
                <c:pt idx="2">
                  <c:v>3.0507246376811592</c:v>
                </c:pt>
                <c:pt idx="3">
                  <c:v>2.5083333333333333</c:v>
                </c:pt>
                <c:pt idx="4">
                  <c:v>2.0384615384615383</c:v>
                </c:pt>
                <c:pt idx="5">
                  <c:v>2.5299999999999998</c:v>
                </c:pt>
                <c:pt idx="6">
                  <c:v>3.5844155844155843</c:v>
                </c:pt>
                <c:pt idx="7">
                  <c:v>2.8250000000000002</c:v>
                </c:pt>
                <c:pt idx="8">
                  <c:v>3.0654205607476634</c:v>
                </c:pt>
                <c:pt idx="9">
                  <c:v>2.8217821782178216</c:v>
                </c:pt>
                <c:pt idx="10">
                  <c:v>2.8579234972677594</c:v>
                </c:pt>
                <c:pt idx="11">
                  <c:v>2.2181818181818183</c:v>
                </c:pt>
                <c:pt idx="12">
                  <c:v>2.6435309973045822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A1-473C-BAAD-E6F542C2B967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A1-473C-BAAD-E6F542C2B967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2.4294117647058822</c:v>
                </c:pt>
                <c:pt idx="1">
                  <c:v>2.8324022346368714</c:v>
                </c:pt>
                <c:pt idx="2">
                  <c:v>2.5076142131979697</c:v>
                </c:pt>
                <c:pt idx="3">
                  <c:v>2.7118644067796609</c:v>
                </c:pt>
                <c:pt idx="4">
                  <c:v>2.7777777777777777</c:v>
                </c:pt>
                <c:pt idx="5">
                  <c:v>2.7916666666666665</c:v>
                </c:pt>
                <c:pt idx="6">
                  <c:v>3.7247706422018347</c:v>
                </c:pt>
                <c:pt idx="7">
                  <c:v>2.5</c:v>
                </c:pt>
                <c:pt idx="8">
                  <c:v>2.5051546391752577</c:v>
                </c:pt>
                <c:pt idx="9">
                  <c:v>2.6454545454545455</c:v>
                </c:pt>
                <c:pt idx="10">
                  <c:v>2.5934065934065935</c:v>
                </c:pt>
                <c:pt idx="11">
                  <c:v>2.3558718861209966</c:v>
                </c:pt>
                <c:pt idx="12">
                  <c:v>2.642156862745098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A1-473C-BAAD-E6F542C2B967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A1-473C-BAAD-E6F542C2B9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A1-473C-BAAD-E6F542C2B967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A1-473C-BAAD-E6F542C2B9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6A1-473C-BAAD-E6F542C2B9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9">
                  <c:v>2.3806451612903228</c:v>
                </c:pt>
                <c:pt idx="10">
                  <c:v>2.2638297872340427</c:v>
                </c:pt>
                <c:pt idx="11">
                  <c:v>2.6193548387096772</c:v>
                </c:pt>
                <c:pt idx="12">
                  <c:v>2.8292682926829267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A1-473C-BAAD-E6F542C2B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A1-473C-BAAD-E6F542C2B9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A1-473C-BAAD-E6F542C2B9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A1-473C-BAAD-E6F542C2B9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A1-473C-BAAD-E6F542C2B9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A1-473C-BAAD-E6F542C2B9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A1-473C-BAAD-E6F542C2B9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A1-473C-BAAD-E6F542C2B9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A1-473C-BAAD-E6F542C2B9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A1-473C-BAAD-E6F542C2B9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A1-473C-BAAD-E6F542C2B9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A1-473C-BAAD-E6F542C2B9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A1-473C-BAAD-E6F542C2B9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A1-473C-BAAD-E6F542C2B967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0.28787215080887574</c:v>
                </c:pt>
                <c:pt idx="1">
                  <c:v>0.35429292929292933</c:v>
                </c:pt>
                <c:pt idx="2">
                  <c:v>-1.2132703963954299</c:v>
                </c:pt>
                <c:pt idx="3">
                  <c:v>0.4659546061415214</c:v>
                </c:pt>
                <c:pt idx="4">
                  <c:v>-0.10726817042606518</c:v>
                </c:pt>
                <c:pt idx="5">
                  <c:v>-0.24498111707414028</c:v>
                </c:pt>
                <c:pt idx="6">
                  <c:v>9.4128274616079199E-2</c:v>
                </c:pt>
                <c:pt idx="7">
                  <c:v>0.63813025210084007</c:v>
                </c:pt>
                <c:pt idx="8">
                  <c:v>0.24640065816536394</c:v>
                </c:pt>
                <c:pt idx="9">
                  <c:v>-0.4368730868848596</c:v>
                </c:pt>
                <c:pt idx="10">
                  <c:v>-1.2563167329124774</c:v>
                </c:pt>
                <c:pt idx="11">
                  <c:v>-0.33678551216751584</c:v>
                </c:pt>
                <c:pt idx="12">
                  <c:v>-0.25139354806164427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6A1-473C-BAAD-E6F542C2B967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0.64606000248973006</c:v>
                </c:pt>
                <c:pt idx="1">
                  <c:v>0.34958278436539336</c:v>
                </c:pt>
                <c:pt idx="2">
                  <c:v>-0.12807270397950177</c:v>
                </c:pt>
                <c:pt idx="3">
                  <c:v>1.5290498442367597</c:v>
                </c:pt>
                <c:pt idx="4">
                  <c:v>0.72093695777906319</c:v>
                </c:pt>
                <c:pt idx="5">
                  <c:v>-0.20521367521367484</c:v>
                </c:pt>
                <c:pt idx="6">
                  <c:v>-0.9421391616513568</c:v>
                </c:pt>
                <c:pt idx="7">
                  <c:v>1.308928571428571</c:v>
                </c:pt>
                <c:pt idx="8">
                  <c:v>4.509509182406557E-3</c:v>
                </c:pt>
                <c:pt idx="9">
                  <c:v>-0.44113701692749885</c:v>
                </c:pt>
                <c:pt idx="10">
                  <c:v>-0.59409371003371669</c:v>
                </c:pt>
                <c:pt idx="11">
                  <c:v>0.40117302052785897</c:v>
                </c:pt>
                <c:pt idx="12">
                  <c:v>0.18573729537834449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6A1-473C-BAAD-E6F542C2B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93-411C-A36A-1222A3BA350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2.8432055749128922</c:v>
                </c:pt>
                <c:pt idx="1">
                  <c:v>2.6195121951219513</c:v>
                </c:pt>
                <c:pt idx="2">
                  <c:v>3.0032467532467533</c:v>
                </c:pt>
                <c:pt idx="3">
                  <c:v>2.12</c:v>
                </c:pt>
                <c:pt idx="4">
                  <c:v>3.2692307692307692</c:v>
                </c:pt>
                <c:pt idx="5">
                  <c:v>4.3571428571428568</c:v>
                </c:pt>
                <c:pt idx="6">
                  <c:v>4.0571428571428569</c:v>
                </c:pt>
                <c:pt idx="7">
                  <c:v>5.4444444444444446</c:v>
                </c:pt>
                <c:pt idx="8">
                  <c:v>4.74</c:v>
                </c:pt>
                <c:pt idx="9">
                  <c:v>1.68</c:v>
                </c:pt>
                <c:pt idx="10">
                  <c:v>1.7513812154696133</c:v>
                </c:pt>
                <c:pt idx="11">
                  <c:v>2.174757281553398</c:v>
                </c:pt>
                <c:pt idx="12">
                  <c:v>2.6512630930375849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93-411C-A36A-1222A3BA350C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93-411C-A36A-1222A3BA350C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3.0178571428571428</c:v>
                </c:pt>
                <c:pt idx="1">
                  <c:v>1.9818181818181819</c:v>
                </c:pt>
                <c:pt idx="2">
                  <c:v>2.4596774193548385</c:v>
                </c:pt>
                <c:pt idx="3">
                  <c:v>2.4851485148514851</c:v>
                </c:pt>
                <c:pt idx="4">
                  <c:v>2.6666666666666665</c:v>
                </c:pt>
                <c:pt idx="5">
                  <c:v>2.5277777777777777</c:v>
                </c:pt>
                <c:pt idx="6">
                  <c:v>3.9333333333333331</c:v>
                </c:pt>
                <c:pt idx="7">
                  <c:v>3.5714285714285716</c:v>
                </c:pt>
                <c:pt idx="8">
                  <c:v>1.5625</c:v>
                </c:pt>
                <c:pt idx="9">
                  <c:v>2.1153846153846154</c:v>
                </c:pt>
                <c:pt idx="10">
                  <c:v>2.9285714285714284</c:v>
                </c:pt>
                <c:pt idx="11">
                  <c:v>2.4390243902439024</c:v>
                </c:pt>
                <c:pt idx="12">
                  <c:v>2.5553488372093023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93-411C-A36A-1222A3BA350C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93-411C-A36A-1222A3BA350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2.7947368421052632</c:v>
                </c:pt>
                <c:pt idx="1">
                  <c:v>2.5424836601307188</c:v>
                </c:pt>
                <c:pt idx="2">
                  <c:v>2.0378787878787881</c:v>
                </c:pt>
                <c:pt idx="3">
                  <c:v>1.7355371900826446</c:v>
                </c:pt>
                <c:pt idx="4">
                  <c:v>2.4285714285714284</c:v>
                </c:pt>
                <c:pt idx="5">
                  <c:v>6.2307692307692308</c:v>
                </c:pt>
                <c:pt idx="6">
                  <c:v>5.76</c:v>
                </c:pt>
                <c:pt idx="7">
                  <c:v>7.0909090909090908</c:v>
                </c:pt>
                <c:pt idx="8">
                  <c:v>4.8571428571428568</c:v>
                </c:pt>
                <c:pt idx="9">
                  <c:v>1.9391304347826086</c:v>
                </c:pt>
                <c:pt idx="10">
                  <c:v>2.5141242937853105</c:v>
                </c:pt>
                <c:pt idx="11">
                  <c:v>2.3510638297872339</c:v>
                </c:pt>
                <c:pt idx="12">
                  <c:v>2.6137211036539894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93-411C-A36A-1222A3BA350C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693-411C-A36A-1222A3BA35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693-411C-A36A-1222A3BA350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3.1305970149253732</c:v>
                </c:pt>
                <c:pt idx="1">
                  <c:v>2.8382978723404255</c:v>
                </c:pt>
                <c:pt idx="2">
                  <c:v>2.6414141414141414</c:v>
                </c:pt>
                <c:pt idx="3">
                  <c:v>2.0952380952380953</c:v>
                </c:pt>
                <c:pt idx="4">
                  <c:v>2.8461538461538463</c:v>
                </c:pt>
                <c:pt idx="5">
                  <c:v>5.8461538461538458</c:v>
                </c:pt>
                <c:pt idx="6">
                  <c:v>6.9347826086956523</c:v>
                </c:pt>
                <c:pt idx="7">
                  <c:v>5.666666666666667</c:v>
                </c:pt>
                <c:pt idx="8">
                  <c:v>2.2916666666666665</c:v>
                </c:pt>
                <c:pt idx="9">
                  <c:v>2.2410714285714284</c:v>
                </c:pt>
                <c:pt idx="10">
                  <c:v>2.1355932203389831</c:v>
                </c:pt>
                <c:pt idx="11">
                  <c:v>2.3860759493670884</c:v>
                </c:pt>
                <c:pt idx="12">
                  <c:v>2.901049475262369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693-411C-A36A-1222A3BA3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93-411C-A36A-1222A3BA35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93-411C-A36A-1222A3BA35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93-411C-A36A-1222A3BA35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93-411C-A36A-1222A3BA35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93-411C-A36A-1222A3BA35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93-411C-A36A-1222A3BA35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93-411C-A36A-1222A3BA35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93-411C-A36A-1222A3BA35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93-411C-A36A-1222A3BA35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93-411C-A36A-1222A3BA35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93-411C-A36A-1222A3BA35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93-411C-A36A-1222A3BA35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93-411C-A36A-1222A3BA350C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0.33586017282011005</c:v>
                </c:pt>
                <c:pt idx="1">
                  <c:v>0.29581421220970672</c:v>
                </c:pt>
                <c:pt idx="2">
                  <c:v>0.60353535353535337</c:v>
                </c:pt>
                <c:pt idx="3">
                  <c:v>0.35970090515545072</c:v>
                </c:pt>
                <c:pt idx="4">
                  <c:v>0.41758241758241788</c:v>
                </c:pt>
                <c:pt idx="5">
                  <c:v>-0.38461538461538503</c:v>
                </c:pt>
                <c:pt idx="6">
                  <c:v>1.1747826086956525</c:v>
                </c:pt>
                <c:pt idx="7">
                  <c:v>-1.4242424242424239</c:v>
                </c:pt>
                <c:pt idx="8">
                  <c:v>-2.5654761904761902</c:v>
                </c:pt>
                <c:pt idx="9">
                  <c:v>0.30194099378881978</c:v>
                </c:pt>
                <c:pt idx="10">
                  <c:v>-0.37853107344632742</c:v>
                </c:pt>
                <c:pt idx="11">
                  <c:v>3.5012119579854506E-2</c:v>
                </c:pt>
                <c:pt idx="12">
                  <c:v>0.28732837160837965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693-411C-A36A-1222A3BA350C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0.28739144001248107</c:v>
                </c:pt>
                <c:pt idx="1">
                  <c:v>0.21878567721847419</c:v>
                </c:pt>
                <c:pt idx="2">
                  <c:v>-0.36183261183261184</c:v>
                </c:pt>
                <c:pt idx="3">
                  <c:v>-2.4761904761904763E-2</c:v>
                </c:pt>
                <c:pt idx="4">
                  <c:v>-0.42307692307692291</c:v>
                </c:pt>
                <c:pt idx="5">
                  <c:v>1.4890109890109891</c:v>
                </c:pt>
                <c:pt idx="6">
                  <c:v>2.8776397515527954</c:v>
                </c:pt>
                <c:pt idx="7">
                  <c:v>0.22222222222222232</c:v>
                </c:pt>
                <c:pt idx="8">
                  <c:v>-2.4483333333333337</c:v>
                </c:pt>
                <c:pt idx="9">
                  <c:v>0.56107142857142844</c:v>
                </c:pt>
                <c:pt idx="10">
                  <c:v>0.38421200486936979</c:v>
                </c:pt>
                <c:pt idx="11">
                  <c:v>0.21131866781369046</c:v>
                </c:pt>
                <c:pt idx="12">
                  <c:v>0.24978638222478411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693-411C-A36A-1222A3BA3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FF-476A-8215-3587692F48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2.5046082949308754</c:v>
                </c:pt>
                <c:pt idx="1">
                  <c:v>2.5240641711229945</c:v>
                </c:pt>
                <c:pt idx="2">
                  <c:v>1.8194130925507901</c:v>
                </c:pt>
                <c:pt idx="3">
                  <c:v>1.8577235772357723</c:v>
                </c:pt>
                <c:pt idx="4">
                  <c:v>3.3103448275862069</c:v>
                </c:pt>
                <c:pt idx="5">
                  <c:v>2.1052631578947367</c:v>
                </c:pt>
                <c:pt idx="6">
                  <c:v>3.6153846153846154</c:v>
                </c:pt>
                <c:pt idx="7">
                  <c:v>4.7647058823529411</c:v>
                </c:pt>
                <c:pt idx="8">
                  <c:v>2.6578947368421053</c:v>
                </c:pt>
                <c:pt idx="9">
                  <c:v>1.8509803921568628</c:v>
                </c:pt>
                <c:pt idx="10">
                  <c:v>1.84375</c:v>
                </c:pt>
                <c:pt idx="11">
                  <c:v>2.1683937823834198</c:v>
                </c:pt>
                <c:pt idx="12">
                  <c:v>2.1928384930995897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FF-476A-8215-3587692F48E5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FF-476A-8215-3587692F48E5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2.0763636363636362</c:v>
                </c:pt>
                <c:pt idx="1">
                  <c:v>2.2489795918367346</c:v>
                </c:pt>
                <c:pt idx="2">
                  <c:v>1.892156862745098</c:v>
                </c:pt>
                <c:pt idx="3">
                  <c:v>1.5960591133004927</c:v>
                </c:pt>
                <c:pt idx="4">
                  <c:v>3.7692307692307692</c:v>
                </c:pt>
                <c:pt idx="5">
                  <c:v>6.7254901960784315</c:v>
                </c:pt>
                <c:pt idx="6">
                  <c:v>2.4615384615384617</c:v>
                </c:pt>
                <c:pt idx="7">
                  <c:v>1.6666666666666667</c:v>
                </c:pt>
                <c:pt idx="8">
                  <c:v>2.1470588235294117</c:v>
                </c:pt>
                <c:pt idx="9">
                  <c:v>1.7763975155279503</c:v>
                </c:pt>
                <c:pt idx="10">
                  <c:v>2.0648854961832059</c:v>
                </c:pt>
                <c:pt idx="11">
                  <c:v>1.8543417366946779</c:v>
                </c:pt>
                <c:pt idx="12">
                  <c:v>2.1336870026525201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FF-476A-8215-3587692F48E5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FF-476A-8215-3587692F48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2.2141280353200883</c:v>
                </c:pt>
                <c:pt idx="1">
                  <c:v>1.9424920127795526</c:v>
                </c:pt>
                <c:pt idx="2">
                  <c:v>1.9501557632398754</c:v>
                </c:pt>
                <c:pt idx="3">
                  <c:v>1.4731182795698925</c:v>
                </c:pt>
                <c:pt idx="4">
                  <c:v>1.7272727272727273</c:v>
                </c:pt>
                <c:pt idx="5">
                  <c:v>2.3636363636363638</c:v>
                </c:pt>
                <c:pt idx="6">
                  <c:v>3.6153846153846154</c:v>
                </c:pt>
                <c:pt idx="7">
                  <c:v>3</c:v>
                </c:pt>
                <c:pt idx="8">
                  <c:v>2.8378378378378377</c:v>
                </c:pt>
                <c:pt idx="9">
                  <c:v>1.8677685950413223</c:v>
                </c:pt>
                <c:pt idx="10">
                  <c:v>2.1746575342465753</c:v>
                </c:pt>
                <c:pt idx="11">
                  <c:v>1.8375350140056022</c:v>
                </c:pt>
                <c:pt idx="12">
                  <c:v>2.00081466395112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FF-476A-8215-3587692F48E5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FF-476A-8215-3587692F48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AFF-476A-8215-3587692F48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2.3753280839895012</c:v>
                </c:pt>
                <c:pt idx="1">
                  <c:v>2.3452380952380953</c:v>
                </c:pt>
                <c:pt idx="2">
                  <c:v>2.1419753086419755</c:v>
                </c:pt>
                <c:pt idx="3">
                  <c:v>2.8341463414634145</c:v>
                </c:pt>
                <c:pt idx="4">
                  <c:v>1.6956521739130435</c:v>
                </c:pt>
                <c:pt idx="5">
                  <c:v>2.1923076923076925</c:v>
                </c:pt>
                <c:pt idx="6">
                  <c:v>3.7234042553191489</c:v>
                </c:pt>
                <c:pt idx="7">
                  <c:v>4.4210526315789478</c:v>
                </c:pt>
                <c:pt idx="8">
                  <c:v>2</c:v>
                </c:pt>
                <c:pt idx="9">
                  <c:v>1.6622807017543859</c:v>
                </c:pt>
                <c:pt idx="10">
                  <c:v>1.7654986522911051</c:v>
                </c:pt>
                <c:pt idx="11">
                  <c:v>1.9036402569593147</c:v>
                </c:pt>
                <c:pt idx="12">
                  <c:v>2.1728840754111514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FF-476A-8215-3587692F4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FF-476A-8215-3587692F48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FF-476A-8215-3587692F48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FF-476A-8215-3587692F48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FF-476A-8215-3587692F48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FF-476A-8215-3587692F48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FF-476A-8215-3587692F48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FF-476A-8215-3587692F48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FF-476A-8215-3587692F48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FF-476A-8215-3587692F48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FF-476A-8215-3587692F48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FF-476A-8215-3587692F48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FF-476A-8215-3587692F48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FF-476A-8215-3587692F48E5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0.16120004866941295</c:v>
                </c:pt>
                <c:pt idx="1">
                  <c:v>0.40274608245854271</c:v>
                </c:pt>
                <c:pt idx="2">
                  <c:v>0.19181954540210011</c:v>
                </c:pt>
                <c:pt idx="3">
                  <c:v>1.361028061893522</c:v>
                </c:pt>
                <c:pt idx="4">
                  <c:v>-3.1620553359683834E-2</c:v>
                </c:pt>
                <c:pt idx="5">
                  <c:v>-0.17132867132867124</c:v>
                </c:pt>
                <c:pt idx="6">
                  <c:v>0.10801963993453345</c:v>
                </c:pt>
                <c:pt idx="7">
                  <c:v>1.4210526315789478</c:v>
                </c:pt>
                <c:pt idx="8">
                  <c:v>-0.83783783783783772</c:v>
                </c:pt>
                <c:pt idx="9">
                  <c:v>-0.2054878932869364</c:v>
                </c:pt>
                <c:pt idx="10">
                  <c:v>-0.40915888195547012</c:v>
                </c:pt>
                <c:pt idx="11">
                  <c:v>6.6105242953712562E-2</c:v>
                </c:pt>
                <c:pt idx="12">
                  <c:v>0.17206941146003141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FF-476A-8215-3587692F48E5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-0.12928021094137421</c:v>
                </c:pt>
                <c:pt idx="1">
                  <c:v>-0.17882607588489918</c:v>
                </c:pt>
                <c:pt idx="2">
                  <c:v>0.32256221609118541</c:v>
                </c:pt>
                <c:pt idx="3">
                  <c:v>0.97642276422764218</c:v>
                </c:pt>
                <c:pt idx="4">
                  <c:v>-1.6146926536731634</c:v>
                </c:pt>
                <c:pt idx="5">
                  <c:v>8.7044534412955787E-2</c:v>
                </c:pt>
                <c:pt idx="6">
                  <c:v>0.10801963993453345</c:v>
                </c:pt>
                <c:pt idx="7">
                  <c:v>-0.34365325077399334</c:v>
                </c:pt>
                <c:pt idx="8">
                  <c:v>-0.65789473684210531</c:v>
                </c:pt>
                <c:pt idx="9">
                  <c:v>-0.18869969040247692</c:v>
                </c:pt>
                <c:pt idx="10">
                  <c:v>-7.8251347708894858E-2</c:v>
                </c:pt>
                <c:pt idx="11">
                  <c:v>-0.26475352542410513</c:v>
                </c:pt>
                <c:pt idx="12">
                  <c:v>-1.9954417688438308E-2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FF-476A-8215-3587692F4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AB-4461-824A-D1BF297EE0A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2.4375030409186005</c:v>
                </c:pt>
                <c:pt idx="1">
                  <c:v>2.2594008313822926</c:v>
                </c:pt>
                <c:pt idx="2">
                  <c:v>2.2686073740759447</c:v>
                </c:pt>
                <c:pt idx="3">
                  <c:v>2.2437044993435973</c:v>
                </c:pt>
                <c:pt idx="4">
                  <c:v>2.0568508838902919</c:v>
                </c:pt>
                <c:pt idx="5">
                  <c:v>2.0880498971534736</c:v>
                </c:pt>
                <c:pt idx="6">
                  <c:v>2.3600534014395169</c:v>
                </c:pt>
                <c:pt idx="7">
                  <c:v>2.8067860508953819</c:v>
                </c:pt>
                <c:pt idx="8">
                  <c:v>2.2805777888944472</c:v>
                </c:pt>
                <c:pt idx="9">
                  <c:v>2.147882422230551</c:v>
                </c:pt>
                <c:pt idx="10">
                  <c:v>2.1971869956190915</c:v>
                </c:pt>
                <c:pt idx="11">
                  <c:v>2.3393872771591071</c:v>
                </c:pt>
                <c:pt idx="12">
                  <c:v>2.2840414672322664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AB-4461-824A-D1BF297EE0A7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AB-4461-824A-D1BF297EE0A7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2.8322493991234272</c:v>
                </c:pt>
                <c:pt idx="1">
                  <c:v>2.4567090685268771</c:v>
                </c:pt>
                <c:pt idx="2">
                  <c:v>2.3488082178119076</c:v>
                </c:pt>
                <c:pt idx="3">
                  <c:v>2.5104382929642446</c:v>
                </c:pt>
                <c:pt idx="4">
                  <c:v>2.4632700120786208</c:v>
                </c:pt>
                <c:pt idx="5">
                  <c:v>2.2983870967741935</c:v>
                </c:pt>
                <c:pt idx="6">
                  <c:v>2.3937399767737655</c:v>
                </c:pt>
                <c:pt idx="7">
                  <c:v>2.6865335051546393</c:v>
                </c:pt>
                <c:pt idx="8">
                  <c:v>2.1155368505436143</c:v>
                </c:pt>
                <c:pt idx="9">
                  <c:v>2.1997993799015139</c:v>
                </c:pt>
                <c:pt idx="10">
                  <c:v>2.2195556611619343</c:v>
                </c:pt>
                <c:pt idx="11">
                  <c:v>2.2557062382641351</c:v>
                </c:pt>
                <c:pt idx="12">
                  <c:v>2.3720011696365835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AB-4461-824A-D1BF297EE0A7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AB-4461-824A-D1BF297EE0A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AB-4461-824A-D1BF297EE0A7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AB-4461-824A-D1BF297EE0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DAB-4461-824A-D1BF297EE0A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2.328977841201255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AB-4461-824A-D1BF297EE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AB-4461-824A-D1BF297EE0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AB-4461-824A-D1BF297EE0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AB-4461-824A-D1BF297EE0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AB-4461-824A-D1BF297EE0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AB-4461-824A-D1BF297EE0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AB-4461-824A-D1BF297EE0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AB-4461-824A-D1BF297EE0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AB-4461-824A-D1BF297EE0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AB-4461-824A-D1BF297EE0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AB-4461-824A-D1BF297EE0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AB-4461-824A-D1BF297EE0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AB-4461-824A-D1BF297EE0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AB-4461-824A-D1BF297EE0A7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0.10147607474953979</c:v>
                </c:pt>
                <c:pt idx="1">
                  <c:v>0.18151418816066345</c:v>
                </c:pt>
                <c:pt idx="2">
                  <c:v>0.23488800911136698</c:v>
                </c:pt>
                <c:pt idx="3">
                  <c:v>0.1941653982482614</c:v>
                </c:pt>
                <c:pt idx="4">
                  <c:v>-0.1858879372183706</c:v>
                </c:pt>
                <c:pt idx="5">
                  <c:v>-9.1347913770983613E-2</c:v>
                </c:pt>
                <c:pt idx="6">
                  <c:v>-0.31230915971755335</c:v>
                </c:pt>
                <c:pt idx="7">
                  <c:v>-9.0765063869268303E-2</c:v>
                </c:pt>
                <c:pt idx="8">
                  <c:v>-0.3156685603905518</c:v>
                </c:pt>
                <c:pt idx="9">
                  <c:v>-0.1695695721930095</c:v>
                </c:pt>
                <c:pt idx="10">
                  <c:v>-0.24623006247428192</c:v>
                </c:pt>
                <c:pt idx="11">
                  <c:v>-0.33994530640113085</c:v>
                </c:pt>
                <c:pt idx="12">
                  <c:v>-8.1897533627798058E-2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DAB-4461-824A-D1BF297EE0A7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0.18750219643841959</c:v>
                </c:pt>
                <c:pt idx="1">
                  <c:v>0.21383673767848066</c:v>
                </c:pt>
                <c:pt idx="2">
                  <c:v>0.28430717034963537</c:v>
                </c:pt>
                <c:pt idx="3">
                  <c:v>0.18064780503393196</c:v>
                </c:pt>
                <c:pt idx="4">
                  <c:v>0.14029344778010211</c:v>
                </c:pt>
                <c:pt idx="5">
                  <c:v>-3.0757428340906223E-2</c:v>
                </c:pt>
                <c:pt idx="6">
                  <c:v>-0.26861479197206117</c:v>
                </c:pt>
                <c:pt idx="7">
                  <c:v>-4.6677692033880724E-3</c:v>
                </c:pt>
                <c:pt idx="8">
                  <c:v>-7.6256391336087859E-2</c:v>
                </c:pt>
                <c:pt idx="9">
                  <c:v>8.224634645125084E-2</c:v>
                </c:pt>
                <c:pt idx="10">
                  <c:v>-7.7633477580422827E-2</c:v>
                </c:pt>
                <c:pt idx="11">
                  <c:v>-9.7517936138359129E-2</c:v>
                </c:pt>
                <c:pt idx="12">
                  <c:v>4.493637396898853E-2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DAB-4461-824A-D1BF297EE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0F-4A6F-A61B-01E18FB40BD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2.4375030409186005</c:v>
                </c:pt>
                <c:pt idx="1">
                  <c:v>2.2594008313822926</c:v>
                </c:pt>
                <c:pt idx="2">
                  <c:v>2.2686073740759447</c:v>
                </c:pt>
                <c:pt idx="3">
                  <c:v>2.2437044993435973</c:v>
                </c:pt>
                <c:pt idx="4">
                  <c:v>2.0568508838902919</c:v>
                </c:pt>
                <c:pt idx="5">
                  <c:v>2.0880498971534736</c:v>
                </c:pt>
                <c:pt idx="6">
                  <c:v>2.3600534014395169</c:v>
                </c:pt>
                <c:pt idx="7">
                  <c:v>2.8067860508953819</c:v>
                </c:pt>
                <c:pt idx="8">
                  <c:v>2.2805777888944472</c:v>
                </c:pt>
                <c:pt idx="9">
                  <c:v>2.147882422230551</c:v>
                </c:pt>
                <c:pt idx="10">
                  <c:v>2.1971869956190915</c:v>
                </c:pt>
                <c:pt idx="11">
                  <c:v>2.3393872771591071</c:v>
                </c:pt>
                <c:pt idx="12">
                  <c:v>2.2840414672322664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0F-4A6F-A61B-01E18FB40BDD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0F-4A6F-A61B-01E18FB40BDD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2.8322493991234272</c:v>
                </c:pt>
                <c:pt idx="1">
                  <c:v>2.4567090685268771</c:v>
                </c:pt>
                <c:pt idx="2">
                  <c:v>2.3488082178119076</c:v>
                </c:pt>
                <c:pt idx="3">
                  <c:v>2.5104382929642446</c:v>
                </c:pt>
                <c:pt idx="4">
                  <c:v>2.4632700120786208</c:v>
                </c:pt>
                <c:pt idx="5">
                  <c:v>2.2983870967741935</c:v>
                </c:pt>
                <c:pt idx="6">
                  <c:v>2.3937399767737655</c:v>
                </c:pt>
                <c:pt idx="7">
                  <c:v>2.6865335051546393</c:v>
                </c:pt>
                <c:pt idx="8">
                  <c:v>2.1155368505436143</c:v>
                </c:pt>
                <c:pt idx="9">
                  <c:v>2.1997993799015139</c:v>
                </c:pt>
                <c:pt idx="10">
                  <c:v>2.2195556611619343</c:v>
                </c:pt>
                <c:pt idx="11">
                  <c:v>2.2557062382641351</c:v>
                </c:pt>
                <c:pt idx="12">
                  <c:v>2.3720011696365835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0F-4A6F-A61B-01E18FB40BDD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0F-4A6F-A61B-01E18FB40BD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0F-4A6F-A61B-01E18FB40BDD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70F-4A6F-A61B-01E18FB40BD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70F-4A6F-A61B-01E18FB40BD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2.328977841201255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70F-4A6F-A61B-01E18FB40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0F-4A6F-A61B-01E18FB40BD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0F-4A6F-A61B-01E18FB40BD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0F-4A6F-A61B-01E18FB40BD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0F-4A6F-A61B-01E18FB40BD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0F-4A6F-A61B-01E18FB40BD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0F-4A6F-A61B-01E18FB40BD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0F-4A6F-A61B-01E18FB40BD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0F-4A6F-A61B-01E18FB40BD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0F-4A6F-A61B-01E18FB40BD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0F-4A6F-A61B-01E18FB40BD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0F-4A6F-A61B-01E18FB40BD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0F-4A6F-A61B-01E18FB40BD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0F-4A6F-A61B-01E18FB40BDD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0.10147607474953979</c:v>
                </c:pt>
                <c:pt idx="1">
                  <c:v>0.18151418816066345</c:v>
                </c:pt>
                <c:pt idx="2">
                  <c:v>0.23488800911136698</c:v>
                </c:pt>
                <c:pt idx="3">
                  <c:v>0.1941653982482614</c:v>
                </c:pt>
                <c:pt idx="4">
                  <c:v>-0.1858879372183706</c:v>
                </c:pt>
                <c:pt idx="5">
                  <c:v>-9.1347913770983613E-2</c:v>
                </c:pt>
                <c:pt idx="6">
                  <c:v>-0.31230915971755335</c:v>
                </c:pt>
                <c:pt idx="7">
                  <c:v>-9.0765063869268303E-2</c:v>
                </c:pt>
                <c:pt idx="8">
                  <c:v>-0.3156685603905518</c:v>
                </c:pt>
                <c:pt idx="9">
                  <c:v>-0.1695695721930095</c:v>
                </c:pt>
                <c:pt idx="10">
                  <c:v>-0.24623006247428192</c:v>
                </c:pt>
                <c:pt idx="11">
                  <c:v>-0.33994530640113085</c:v>
                </c:pt>
                <c:pt idx="12">
                  <c:v>-8.1897533627798058E-2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70F-4A6F-A61B-01E18FB40BDD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0.18750219643841959</c:v>
                </c:pt>
                <c:pt idx="1">
                  <c:v>0.21383673767848066</c:v>
                </c:pt>
                <c:pt idx="2">
                  <c:v>0.28430717034963537</c:v>
                </c:pt>
                <c:pt idx="3">
                  <c:v>0.18064780503393196</c:v>
                </c:pt>
                <c:pt idx="4">
                  <c:v>0.14029344778010211</c:v>
                </c:pt>
                <c:pt idx="5">
                  <c:v>-3.0757428340906223E-2</c:v>
                </c:pt>
                <c:pt idx="6">
                  <c:v>-0.26861479197206117</c:v>
                </c:pt>
                <c:pt idx="7">
                  <c:v>-4.6677692033880724E-3</c:v>
                </c:pt>
                <c:pt idx="8">
                  <c:v>-7.6256391336087859E-2</c:v>
                </c:pt>
                <c:pt idx="9">
                  <c:v>8.224634645125084E-2</c:v>
                </c:pt>
                <c:pt idx="10">
                  <c:v>-7.7633477580422827E-2</c:v>
                </c:pt>
                <c:pt idx="11">
                  <c:v>-9.7517936138359129E-2</c:v>
                </c:pt>
                <c:pt idx="12">
                  <c:v>4.493637396898853E-2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70F-4A6F-A61B-01E18FB40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19-4B06-BA31-0EE6F45DBC4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2.4552906110283161</c:v>
                </c:pt>
                <c:pt idx="1">
                  <c:v>2.3591097698981516</c:v>
                </c:pt>
                <c:pt idx="2">
                  <c:v>2.3248919619706139</c:v>
                </c:pt>
                <c:pt idx="3">
                  <c:v>2.4152287654458422</c:v>
                </c:pt>
                <c:pt idx="4">
                  <c:v>2.1058795970953383</c:v>
                </c:pt>
                <c:pt idx="5">
                  <c:v>2.1897300855826201</c:v>
                </c:pt>
                <c:pt idx="6">
                  <c:v>2.7054282563411345</c:v>
                </c:pt>
                <c:pt idx="7">
                  <c:v>3.3449266596098592</c:v>
                </c:pt>
                <c:pt idx="8">
                  <c:v>2.3732576148683533</c:v>
                </c:pt>
                <c:pt idx="9">
                  <c:v>2.2553028646402797</c:v>
                </c:pt>
                <c:pt idx="10">
                  <c:v>2.2822129473403785</c:v>
                </c:pt>
                <c:pt idx="11">
                  <c:v>2.4495087612681048</c:v>
                </c:pt>
                <c:pt idx="12">
                  <c:v>2.4152741184538202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19-4B06-BA31-0EE6F45DBC4B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19-4B06-BA31-0EE6F45DBC4B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3.0459280303030303</c:v>
                </c:pt>
                <c:pt idx="1">
                  <c:v>2.5615745079662604</c:v>
                </c:pt>
                <c:pt idx="2">
                  <c:v>2.4389859864588255</c:v>
                </c:pt>
                <c:pt idx="3">
                  <c:v>2.5931468036125378</c:v>
                </c:pt>
                <c:pt idx="4">
                  <c:v>2.4652253909843607</c:v>
                </c:pt>
                <c:pt idx="5">
                  <c:v>2.4094270781974165</c:v>
                </c:pt>
                <c:pt idx="6">
                  <c:v>2.5594205572983943</c:v>
                </c:pt>
                <c:pt idx="7">
                  <c:v>3.04468764249886</c:v>
                </c:pt>
                <c:pt idx="8">
                  <c:v>2.1439809086088033</c:v>
                </c:pt>
                <c:pt idx="9">
                  <c:v>2.1939564867042707</c:v>
                </c:pt>
                <c:pt idx="10">
                  <c:v>2.2719651012200939</c:v>
                </c:pt>
                <c:pt idx="11">
                  <c:v>2.2874622245153682</c:v>
                </c:pt>
                <c:pt idx="12">
                  <c:v>2.4676964118587734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19-4B06-BA31-0EE6F45DBC4B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19-4B06-BA31-0EE6F45DBC4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2.5357270326218861</c:v>
                </c:pt>
                <c:pt idx="1">
                  <c:v>2.3779191670884248</c:v>
                </c:pt>
                <c:pt idx="2">
                  <c:v>2.280765423952491</c:v>
                </c:pt>
                <c:pt idx="3">
                  <c:v>2.3284384871510286</c:v>
                </c:pt>
                <c:pt idx="4">
                  <c:v>2.3221131369798971</c:v>
                </c:pt>
                <c:pt idx="5">
                  <c:v>2.2037364798426746</c:v>
                </c:pt>
                <c:pt idx="6">
                  <c:v>2.604031533779064</c:v>
                </c:pt>
                <c:pt idx="7">
                  <c:v>3.0982964765633265</c:v>
                </c:pt>
                <c:pt idx="8">
                  <c:v>2.7898680738786279</c:v>
                </c:pt>
                <c:pt idx="9">
                  <c:v>2.3949275362318843</c:v>
                </c:pt>
                <c:pt idx="10">
                  <c:v>2.2942457436980335</c:v>
                </c:pt>
                <c:pt idx="11">
                  <c:v>2.485259025479178</c:v>
                </c:pt>
                <c:pt idx="12">
                  <c:v>2.4542389639995332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19-4B06-BA31-0EE6F45DBC4B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19-4B06-BA31-0EE6F45DBC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319-4B06-BA31-0EE6F45DBC4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2.677678115656676</c:v>
                </c:pt>
                <c:pt idx="1">
                  <c:v>2.5754752996869512</c:v>
                </c:pt>
                <c:pt idx="2">
                  <c:v>2.5351388153415537</c:v>
                </c:pt>
                <c:pt idx="3">
                  <c:v>2.5466188983430365</c:v>
                </c:pt>
                <c:pt idx="4">
                  <c:v>2.2173870526109916</c:v>
                </c:pt>
                <c:pt idx="5">
                  <c:v>2.1963106971697259</c:v>
                </c:pt>
                <c:pt idx="6">
                  <c:v>2.2843620744511615</c:v>
                </c:pt>
                <c:pt idx="7">
                  <c:v>3.2368137782561894</c:v>
                </c:pt>
                <c:pt idx="8">
                  <c:v>2.3288418350978506</c:v>
                </c:pt>
                <c:pt idx="9">
                  <c:v>2.3148834336884359</c:v>
                </c:pt>
                <c:pt idx="10">
                  <c:v>2.2874057456222348</c:v>
                </c:pt>
                <c:pt idx="11">
                  <c:v>2.4197963287280273</c:v>
                </c:pt>
                <c:pt idx="12">
                  <c:v>2.4544757219279627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319-4B06-BA31-0EE6F45DB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19-4B06-BA31-0EE6F45DBC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19-4B06-BA31-0EE6F45DBC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19-4B06-BA31-0EE6F45DBC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19-4B06-BA31-0EE6F45DBC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19-4B06-BA31-0EE6F45DBC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19-4B06-BA31-0EE6F45DBC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19-4B06-BA31-0EE6F45DBC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19-4B06-BA31-0EE6F45DBC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19-4B06-BA31-0EE6F45DBC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19-4B06-BA31-0EE6F45DBC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19-4B06-BA31-0EE6F45DBC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19-4B06-BA31-0EE6F45DBC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19-4B06-BA31-0EE6F45DBC4B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0.14195108303478987</c:v>
                </c:pt>
                <c:pt idx="1">
                  <c:v>0.19755613259852645</c:v>
                </c:pt>
                <c:pt idx="2">
                  <c:v>0.25437339138906268</c:v>
                </c:pt>
                <c:pt idx="3">
                  <c:v>0.21818041119200782</c:v>
                </c:pt>
                <c:pt idx="4">
                  <c:v>-0.10472608436890551</c:v>
                </c:pt>
                <c:pt idx="5">
                  <c:v>-7.4257826729486887E-3</c:v>
                </c:pt>
                <c:pt idx="6">
                  <c:v>-0.31966945932790258</c:v>
                </c:pt>
                <c:pt idx="7">
                  <c:v>0.13851730169286292</c:v>
                </c:pt>
                <c:pt idx="8">
                  <c:v>-0.46102623878077731</c:v>
                </c:pt>
                <c:pt idx="9">
                  <c:v>-8.0044102543448403E-2</c:v>
                </c:pt>
                <c:pt idx="10">
                  <c:v>-6.8399980757987144E-3</c:v>
                </c:pt>
                <c:pt idx="11">
                  <c:v>-6.5462696751150684E-2</c:v>
                </c:pt>
                <c:pt idx="12">
                  <c:v>2.3675792842947629E-4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319-4B06-BA31-0EE6F45DBC4B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0.22238750462835988</c:v>
                </c:pt>
                <c:pt idx="1">
                  <c:v>0.21636552978879964</c:v>
                </c:pt>
                <c:pt idx="2">
                  <c:v>0.21024685337093985</c:v>
                </c:pt>
                <c:pt idx="3">
                  <c:v>0.13139013289719426</c:v>
                </c:pt>
                <c:pt idx="4">
                  <c:v>0.11150745551565322</c:v>
                </c:pt>
                <c:pt idx="5">
                  <c:v>6.5806115871058779E-3</c:v>
                </c:pt>
                <c:pt idx="6">
                  <c:v>-0.42106618188997302</c:v>
                </c:pt>
                <c:pt idx="7">
                  <c:v>-0.10811288135366981</c:v>
                </c:pt>
                <c:pt idx="8">
                  <c:v>-4.4415779770502706E-2</c:v>
                </c:pt>
                <c:pt idx="9">
                  <c:v>5.9580569048156118E-2</c:v>
                </c:pt>
                <c:pt idx="10">
                  <c:v>5.192798281856259E-3</c:v>
                </c:pt>
                <c:pt idx="11">
                  <c:v>-2.9712432540077494E-2</c:v>
                </c:pt>
                <c:pt idx="12">
                  <c:v>3.9201603474142477E-2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319-4B06-BA31-0EE6F45DB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A1-4B79-8DD4-EB7E65CBD4C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2.4180503208719566</c:v>
                </c:pt>
                <c:pt idx="1">
                  <c:v>2.156997578692494</c:v>
                </c:pt>
                <c:pt idx="2">
                  <c:v>2.2048192771084336</c:v>
                </c:pt>
                <c:pt idx="3">
                  <c:v>2.0455305466237941</c:v>
                </c:pt>
                <c:pt idx="4">
                  <c:v>2.0075391683354931</c:v>
                </c:pt>
                <c:pt idx="5">
                  <c:v>1.9847512038523274</c:v>
                </c:pt>
                <c:pt idx="6">
                  <c:v>2.0491893680379398</c:v>
                </c:pt>
                <c:pt idx="7">
                  <c:v>2.3111420612813371</c:v>
                </c:pt>
                <c:pt idx="8">
                  <c:v>2.1934740417273169</c:v>
                </c:pt>
                <c:pt idx="9">
                  <c:v>2.0448011751127897</c:v>
                </c:pt>
                <c:pt idx="10">
                  <c:v>2.1053338449731389</c:v>
                </c:pt>
                <c:pt idx="11">
                  <c:v>2.240995475113122</c:v>
                </c:pt>
                <c:pt idx="12">
                  <c:v>2.1513226933851644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A1-4B79-8DD4-EB7E65CBD4C2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A1-4B79-8DD4-EB7E65CBD4C2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2.5154440154440154</c:v>
                </c:pt>
                <c:pt idx="1">
                  <c:v>2.2815777116919707</c:v>
                </c:pt>
                <c:pt idx="2">
                  <c:v>2.1930087051142548</c:v>
                </c:pt>
                <c:pt idx="3">
                  <c:v>2.3559378101223949</c:v>
                </c:pt>
                <c:pt idx="4">
                  <c:v>2.460375816993464</c:v>
                </c:pt>
                <c:pt idx="5">
                  <c:v>2.1475826972010177</c:v>
                </c:pt>
                <c:pt idx="6">
                  <c:v>2.1458937198067631</c:v>
                </c:pt>
                <c:pt idx="7">
                  <c:v>2.2209543568464731</c:v>
                </c:pt>
                <c:pt idx="8">
                  <c:v>2.0783111625216888</c:v>
                </c:pt>
                <c:pt idx="9">
                  <c:v>2.2074144087376601</c:v>
                </c:pt>
                <c:pt idx="10">
                  <c:v>2.1468809073724007</c:v>
                </c:pt>
                <c:pt idx="11">
                  <c:v>2.214271975379881</c:v>
                </c:pt>
                <c:pt idx="12">
                  <c:v>2.233020099749556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A1-4B79-8DD4-EB7E65CBD4C2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A1-4B79-8DD4-EB7E65CBD4C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2.5057291666666668</c:v>
                </c:pt>
                <c:pt idx="1">
                  <c:v>2.1584302325581395</c:v>
                </c:pt>
                <c:pt idx="2">
                  <c:v>2.374388661543068</c:v>
                </c:pt>
                <c:pt idx="3">
                  <c:v>2.0755274828652062</c:v>
                </c:pt>
                <c:pt idx="4">
                  <c:v>2.4736988588922904</c:v>
                </c:pt>
                <c:pt idx="5">
                  <c:v>2.0769230769230771</c:v>
                </c:pt>
                <c:pt idx="6">
                  <c:v>2.1081160701134189</c:v>
                </c:pt>
                <c:pt idx="7">
                  <c:v>2.5425839047275351</c:v>
                </c:pt>
                <c:pt idx="8">
                  <c:v>2.1240322081139671</c:v>
                </c:pt>
                <c:pt idx="9">
                  <c:v>2.4078617596623135</c:v>
                </c:pt>
                <c:pt idx="10">
                  <c:v>2.4931281569364501</c:v>
                </c:pt>
                <c:pt idx="11">
                  <c:v>2.7471658317954124</c:v>
                </c:pt>
                <c:pt idx="12">
                  <c:v>2.3433113659705582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A1-4B79-8DD4-EB7E65CBD4C2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A1-4B79-8DD4-EB7E65CBD4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A1-4B79-8DD4-EB7E65CBD4C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2.5538703959030924</c:v>
                </c:pt>
                <c:pt idx="1">
                  <c:v>2.3327036104114192</c:v>
                </c:pt>
                <c:pt idx="2">
                  <c:v>2.5770098441345364</c:v>
                </c:pt>
                <c:pt idx="3">
                  <c:v>2.250762970498474</c:v>
                </c:pt>
                <c:pt idx="4">
                  <c:v>2.1684458616387077</c:v>
                </c:pt>
                <c:pt idx="5">
                  <c:v>1.8747030878859858</c:v>
                </c:pt>
                <c:pt idx="6">
                  <c:v>1.8237306843267109</c:v>
                </c:pt>
                <c:pt idx="7">
                  <c:v>2.1189308069700559</c:v>
                </c:pt>
                <c:pt idx="8">
                  <c:v>1.9859333239555492</c:v>
                </c:pt>
                <c:pt idx="9">
                  <c:v>2.0581231395895347</c:v>
                </c:pt>
                <c:pt idx="10">
                  <c:v>1.8215313122372205</c:v>
                </c:pt>
                <c:pt idx="11">
                  <c:v>1.9440946591402519</c:v>
                </c:pt>
                <c:pt idx="12">
                  <c:v>2.1385131066597087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A1-4B79-8DD4-EB7E65CBD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A1-4B79-8DD4-EB7E65CBD4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A1-4B79-8DD4-EB7E65CBD4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A1-4B79-8DD4-EB7E65CBD4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A1-4B79-8DD4-EB7E65CBD4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A1-4B79-8DD4-EB7E65CBD4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A1-4B79-8DD4-EB7E65CBD4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A1-4B79-8DD4-EB7E65CBD4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A1-4B79-8DD4-EB7E65CBD4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A1-4B79-8DD4-EB7E65CBD4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A1-4B79-8DD4-EB7E65CBD4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A1-4B79-8DD4-EB7E65CBD4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A1-4B79-8DD4-EB7E65CBD4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A1-4B79-8DD4-EB7E65CBD4C2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4.8141229236425609E-2</c:v>
                </c:pt>
                <c:pt idx="1">
                  <c:v>0.17427337785327968</c:v>
                </c:pt>
                <c:pt idx="2">
                  <c:v>0.20262118259146833</c:v>
                </c:pt>
                <c:pt idx="3">
                  <c:v>0.17523548763326779</c:v>
                </c:pt>
                <c:pt idx="4">
                  <c:v>-0.30525299725358268</c:v>
                </c:pt>
                <c:pt idx="5">
                  <c:v>-0.20221998903709126</c:v>
                </c:pt>
                <c:pt idx="6">
                  <c:v>-0.28438538578670802</c:v>
                </c:pt>
                <c:pt idx="7">
                  <c:v>-0.42365309775747928</c:v>
                </c:pt>
                <c:pt idx="8">
                  <c:v>-0.13809888415841787</c:v>
                </c:pt>
                <c:pt idx="9">
                  <c:v>-0.34973862007277878</c:v>
                </c:pt>
                <c:pt idx="10">
                  <c:v>-0.67159684469922953</c:v>
                </c:pt>
                <c:pt idx="11">
                  <c:v>-0.80307117265516048</c:v>
                </c:pt>
                <c:pt idx="12">
                  <c:v>-0.2047982593108495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A1-4B79-8DD4-EB7E65CBD4C2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0.1358200750311358</c:v>
                </c:pt>
                <c:pt idx="1">
                  <c:v>0.17570603171892518</c:v>
                </c:pt>
                <c:pt idx="2">
                  <c:v>0.37219056702610276</c:v>
                </c:pt>
                <c:pt idx="3">
                  <c:v>0.20523242387467988</c:v>
                </c:pt>
                <c:pt idx="4">
                  <c:v>0.16090669330321461</c:v>
                </c:pt>
                <c:pt idx="5">
                  <c:v>-0.11004811596634156</c:v>
                </c:pt>
                <c:pt idx="6">
                  <c:v>-0.2254586837112289</c:v>
                </c:pt>
                <c:pt idx="7">
                  <c:v>-0.19221125431128128</c:v>
                </c:pt>
                <c:pt idx="8">
                  <c:v>-0.20754071777176764</c:v>
                </c:pt>
                <c:pt idx="9">
                  <c:v>1.3321964476745052E-2</c:v>
                </c:pt>
                <c:pt idx="10">
                  <c:v>-0.28380253273591838</c:v>
                </c:pt>
                <c:pt idx="11">
                  <c:v>-0.2969008159728701</c:v>
                </c:pt>
                <c:pt idx="12">
                  <c:v>-1.2809586725455624E-2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A1-4B79-8DD4-EB7E65CBD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40-42EB-A0D1-F8E64456C5C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1322</c:v>
                </c:pt>
                <c:pt idx="1">
                  <c:v>1257</c:v>
                </c:pt>
                <c:pt idx="2">
                  <c:v>1143</c:v>
                </c:pt>
                <c:pt idx="3">
                  <c:v>711</c:v>
                </c:pt>
                <c:pt idx="4">
                  <c:v>631</c:v>
                </c:pt>
                <c:pt idx="5">
                  <c:v>507</c:v>
                </c:pt>
                <c:pt idx="6">
                  <c:v>665</c:v>
                </c:pt>
                <c:pt idx="7">
                  <c:v>490</c:v>
                </c:pt>
                <c:pt idx="8">
                  <c:v>929</c:v>
                </c:pt>
                <c:pt idx="9">
                  <c:v>655</c:v>
                </c:pt>
                <c:pt idx="10">
                  <c:v>1023</c:v>
                </c:pt>
                <c:pt idx="11">
                  <c:v>1127</c:v>
                </c:pt>
                <c:pt idx="12">
                  <c:v>10460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40-42EB-A0D1-F8E64456C5C3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40-42EB-A0D1-F8E64456C5C3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805</c:v>
                </c:pt>
                <c:pt idx="1">
                  <c:v>857</c:v>
                </c:pt>
                <c:pt idx="2">
                  <c:v>816</c:v>
                </c:pt>
                <c:pt idx="3">
                  <c:v>609</c:v>
                </c:pt>
                <c:pt idx="4">
                  <c:v>466</c:v>
                </c:pt>
                <c:pt idx="5">
                  <c:v>513</c:v>
                </c:pt>
                <c:pt idx="6">
                  <c:v>730</c:v>
                </c:pt>
                <c:pt idx="7">
                  <c:v>825</c:v>
                </c:pt>
                <c:pt idx="8">
                  <c:v>1068</c:v>
                </c:pt>
                <c:pt idx="9">
                  <c:v>998</c:v>
                </c:pt>
                <c:pt idx="10">
                  <c:v>917</c:v>
                </c:pt>
                <c:pt idx="11">
                  <c:v>1313</c:v>
                </c:pt>
                <c:pt idx="12">
                  <c:v>9917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40-42EB-A0D1-F8E64456C5C3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40-42EB-A0D1-F8E64456C5C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1683</c:v>
                </c:pt>
                <c:pt idx="1">
                  <c:v>1254</c:v>
                </c:pt>
                <c:pt idx="2">
                  <c:v>1157</c:v>
                </c:pt>
                <c:pt idx="3">
                  <c:v>609</c:v>
                </c:pt>
                <c:pt idx="4">
                  <c:v>455</c:v>
                </c:pt>
                <c:pt idx="5">
                  <c:v>875</c:v>
                </c:pt>
                <c:pt idx="6">
                  <c:v>662</c:v>
                </c:pt>
                <c:pt idx="7">
                  <c:v>1478</c:v>
                </c:pt>
                <c:pt idx="8">
                  <c:v>508</c:v>
                </c:pt>
                <c:pt idx="9">
                  <c:v>765</c:v>
                </c:pt>
                <c:pt idx="10">
                  <c:v>1068</c:v>
                </c:pt>
                <c:pt idx="11">
                  <c:v>1132</c:v>
                </c:pt>
                <c:pt idx="12">
                  <c:v>11646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40-42EB-A0D1-F8E64456C5C3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40-42EB-A0D1-F8E64456C5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840-42EB-A0D1-F8E64456C5C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1569</c:v>
                </c:pt>
                <c:pt idx="1">
                  <c:v>1571</c:v>
                </c:pt>
                <c:pt idx="2">
                  <c:v>1094</c:v>
                </c:pt>
                <c:pt idx="3">
                  <c:v>736</c:v>
                </c:pt>
                <c:pt idx="4">
                  <c:v>385</c:v>
                </c:pt>
                <c:pt idx="5">
                  <c:v>683</c:v>
                </c:pt>
                <c:pt idx="6">
                  <c:v>605</c:v>
                </c:pt>
                <c:pt idx="7">
                  <c:v>532</c:v>
                </c:pt>
                <c:pt idx="8">
                  <c:v>623</c:v>
                </c:pt>
                <c:pt idx="9">
                  <c:v>620</c:v>
                </c:pt>
                <c:pt idx="10">
                  <c:v>1066</c:v>
                </c:pt>
                <c:pt idx="11">
                  <c:v>1172</c:v>
                </c:pt>
                <c:pt idx="12">
                  <c:v>10656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40-42EB-A0D1-F8E64456C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40-42EB-A0D1-F8E64456C5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40-42EB-A0D1-F8E64456C5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40-42EB-A0D1-F8E64456C5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40-42EB-A0D1-F8E64456C5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40-42EB-A0D1-F8E64456C5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40-42EB-A0D1-F8E64456C5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40-42EB-A0D1-F8E64456C5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40-42EB-A0D1-F8E64456C5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40-42EB-A0D1-F8E64456C5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40-42EB-A0D1-F8E64456C5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40-42EB-A0D1-F8E64456C5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40-42EB-A0D1-F8E64456C5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40-42EB-A0D1-F8E64456C5C3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-6.7736185383244218E-2</c:v>
                </c:pt>
                <c:pt idx="1">
                  <c:v>0.25279106858054234</c:v>
                </c:pt>
                <c:pt idx="2">
                  <c:v>-5.4451166810717377E-2</c:v>
                </c:pt>
                <c:pt idx="3">
                  <c:v>0.20853858784893275</c:v>
                </c:pt>
                <c:pt idx="4">
                  <c:v>-0.15384615384615385</c:v>
                </c:pt>
                <c:pt idx="5">
                  <c:v>-0.21942857142857142</c:v>
                </c:pt>
                <c:pt idx="6">
                  <c:v>-8.6102719033232633E-2</c:v>
                </c:pt>
                <c:pt idx="7">
                  <c:v>-0.64005412719891752</c:v>
                </c:pt>
                <c:pt idx="8">
                  <c:v>0.22637795275590555</c:v>
                </c:pt>
                <c:pt idx="9">
                  <c:v>-0.18954248366013071</c:v>
                </c:pt>
                <c:pt idx="10">
                  <c:v>-1.8726591760299671E-3</c:v>
                </c:pt>
                <c:pt idx="11">
                  <c:v>3.5335689045936425E-2</c:v>
                </c:pt>
                <c:pt idx="12">
                  <c:v>-8.5007727975270453E-2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840-42EB-A0D1-F8E64456C5C3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0.18683812405446298</c:v>
                </c:pt>
                <c:pt idx="1">
                  <c:v>0.24980111376292768</c:v>
                </c:pt>
                <c:pt idx="2">
                  <c:v>-4.2869641294838168E-2</c:v>
                </c:pt>
                <c:pt idx="3">
                  <c:v>3.5161744022503605E-2</c:v>
                </c:pt>
                <c:pt idx="4">
                  <c:v>-0.38985736925515058</c:v>
                </c:pt>
                <c:pt idx="5">
                  <c:v>0.34714003944773175</c:v>
                </c:pt>
                <c:pt idx="6">
                  <c:v>-9.0225563909774431E-2</c:v>
                </c:pt>
                <c:pt idx="7">
                  <c:v>8.5714285714285632E-2</c:v>
                </c:pt>
                <c:pt idx="8">
                  <c:v>-0.32938643702906356</c:v>
                </c:pt>
                <c:pt idx="9">
                  <c:v>-5.3435114503816772E-2</c:v>
                </c:pt>
                <c:pt idx="10">
                  <c:v>4.2033235581622641E-2</c:v>
                </c:pt>
                <c:pt idx="11">
                  <c:v>3.9929015084294583E-2</c:v>
                </c:pt>
                <c:pt idx="12">
                  <c:v>1.8738049713193039E-2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840-42EB-A0D1-F8E64456C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2B-46B4-81AE-FE5AD5F7C9D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2B-46B4-81AE-FE5AD5F7C9DD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2B-46B4-81AE-FE5AD5F7C9DD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2B-46B4-81AE-FE5AD5F7C9DD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2B-46B4-81AE-FE5AD5F7C9D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2B-46B4-81AE-FE5AD5F7C9DD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2B-46B4-81AE-FE5AD5F7C9D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C2B-46B4-81AE-FE5AD5F7C9D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2B-46B4-81AE-FE5AD5F7C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2B-46B4-81AE-FE5AD5F7C9D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2B-46B4-81AE-FE5AD5F7C9D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2B-46B4-81AE-FE5AD5F7C9D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2B-46B4-81AE-FE5AD5F7C9D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2B-46B4-81AE-FE5AD5F7C9D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2B-46B4-81AE-FE5AD5F7C9D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2B-46B4-81AE-FE5AD5F7C9D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2B-46B4-81AE-FE5AD5F7C9D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2B-46B4-81AE-FE5AD5F7C9D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2B-46B4-81AE-FE5AD5F7C9D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2B-46B4-81AE-FE5AD5F7C9D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2B-46B4-81AE-FE5AD5F7C9D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2B-46B4-81AE-FE5AD5F7C9DD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C2B-46B4-81AE-FE5AD5F7C9DD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C2B-46B4-81AE-FE5AD5F7C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BD-450E-95BA-466C36D301D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0.58660000000000001</c:v>
                </c:pt>
                <c:pt idx="1">
                  <c:v>0.61280000000000001</c:v>
                </c:pt>
                <c:pt idx="2">
                  <c:v>0.57830000000000004</c:v>
                </c:pt>
                <c:pt idx="3">
                  <c:v>0.46279999999999999</c:v>
                </c:pt>
                <c:pt idx="4">
                  <c:v>0.41720000000000002</c:v>
                </c:pt>
                <c:pt idx="5">
                  <c:v>0.38740000000000002</c:v>
                </c:pt>
                <c:pt idx="6">
                  <c:v>0.50600000000000001</c:v>
                </c:pt>
                <c:pt idx="7">
                  <c:v>0.50770000000000004</c:v>
                </c:pt>
                <c:pt idx="8">
                  <c:v>0.44890000000000002</c:v>
                </c:pt>
                <c:pt idx="9">
                  <c:v>0.47789999999999999</c:v>
                </c:pt>
                <c:pt idx="10">
                  <c:v>0.58650000000000002</c:v>
                </c:pt>
                <c:pt idx="11">
                  <c:v>0.58310000000000006</c:v>
                </c:pt>
                <c:pt idx="12">
                  <c:v>0.51296533102376651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BD-450E-95BA-466C36D301DE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BD-450E-95BA-466C36D301DE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0.51840000000000008</c:v>
                </c:pt>
                <c:pt idx="1">
                  <c:v>0.60040000000000004</c:v>
                </c:pt>
                <c:pt idx="2">
                  <c:v>0.59799999999999998</c:v>
                </c:pt>
                <c:pt idx="3">
                  <c:v>0.55030000000000001</c:v>
                </c:pt>
                <c:pt idx="4">
                  <c:v>0.53539999999999999</c:v>
                </c:pt>
                <c:pt idx="5">
                  <c:v>0.49780000000000002</c:v>
                </c:pt>
                <c:pt idx="6">
                  <c:v>0.52890000000000004</c:v>
                </c:pt>
                <c:pt idx="7">
                  <c:v>0.51259999999999994</c:v>
                </c:pt>
                <c:pt idx="8">
                  <c:v>0.498</c:v>
                </c:pt>
                <c:pt idx="9">
                  <c:v>0.54949999999999999</c:v>
                </c:pt>
                <c:pt idx="10">
                  <c:v>0.65969999999999995</c:v>
                </c:pt>
                <c:pt idx="11">
                  <c:v>0.61580000000000001</c:v>
                </c:pt>
                <c:pt idx="12">
                  <c:v>0.55540181632567553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BD-450E-95BA-466C36D301DE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BD-450E-95BA-466C36D301D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BD-450E-95BA-466C36D301DE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BD-450E-95BA-466C36D301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BD-450E-95BA-466C36D301D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0.69579999999999997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  <c:pt idx="9">
                  <c:v>0.52039999999999997</c:v>
                </c:pt>
                <c:pt idx="10">
                  <c:v>0.66159999999999997</c:v>
                </c:pt>
                <c:pt idx="11">
                  <c:v>0.66480000000000006</c:v>
                </c:pt>
                <c:pt idx="12">
                  <c:v>0.58812285219043858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BD-450E-95BA-466C36D30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BD-450E-95BA-466C36D301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BD-450E-95BA-466C36D301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BD-450E-95BA-466C36D301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BD-450E-95BA-466C36D301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BD-450E-95BA-466C36D301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BD-450E-95BA-466C36D301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BD-450E-95BA-466C36D301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BD-450E-95BA-466C36D301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BD-450E-95BA-466C36D301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BD-450E-95BA-466C36D301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BD-450E-95BA-466C36D301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BD-450E-95BA-466C36D301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BD-450E-95BA-466C36D301DE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7.6775714706749154E-2</c:v>
                </c:pt>
                <c:pt idx="1">
                  <c:v>5.712549377089049E-2</c:v>
                </c:pt>
                <c:pt idx="2">
                  <c:v>3.4733808584862524E-2</c:v>
                </c:pt>
                <c:pt idx="3">
                  <c:v>0.11189091638259474</c:v>
                </c:pt>
                <c:pt idx="4">
                  <c:v>-7.4350986500519189E-2</c:v>
                </c:pt>
                <c:pt idx="5">
                  <c:v>2.4457677584006854E-2</c:v>
                </c:pt>
                <c:pt idx="6">
                  <c:v>6.8412505075111651E-2</c:v>
                </c:pt>
                <c:pt idx="7">
                  <c:v>-1.0231148162182735E-2</c:v>
                </c:pt>
                <c:pt idx="8">
                  <c:v>0.17896034518183668</c:v>
                </c:pt>
                <c:pt idx="9">
                  <c:v>-9.793725082336624E-2</c:v>
                </c:pt>
                <c:pt idx="10">
                  <c:v>-2.2314171715679065E-2</c:v>
                </c:pt>
                <c:pt idx="11">
                  <c:v>6.984229159961397E-2</c:v>
                </c:pt>
                <c:pt idx="12">
                  <c:v>3.283935240547442E-2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BD-450E-95BA-466C36D301DE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0.24565291510398901</c:v>
                </c:pt>
                <c:pt idx="1">
                  <c:v>0.13544386422976484</c:v>
                </c:pt>
                <c:pt idx="2">
                  <c:v>0.17966453397890358</c:v>
                </c:pt>
                <c:pt idx="3">
                  <c:v>0.19814174589455491</c:v>
                </c:pt>
                <c:pt idx="4">
                  <c:v>6.83125599232981E-2</c:v>
                </c:pt>
                <c:pt idx="5">
                  <c:v>0.24341765616933397</c:v>
                </c:pt>
                <c:pt idx="6">
                  <c:v>4.0118577075098694E-2</c:v>
                </c:pt>
                <c:pt idx="7">
                  <c:v>2.895410675595822E-2</c:v>
                </c:pt>
                <c:pt idx="8">
                  <c:v>0.27823568723546432</c:v>
                </c:pt>
                <c:pt idx="9">
                  <c:v>8.8930738648252738E-2</c:v>
                </c:pt>
                <c:pt idx="10">
                  <c:v>0.12804774083546455</c:v>
                </c:pt>
                <c:pt idx="11">
                  <c:v>0.14011318813239582</c:v>
                </c:pt>
                <c:pt idx="12">
                  <c:v>0.14651579087552391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BD-450E-95BA-466C36D30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8E-4848-9C15-0A783E9CA2B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0.55909999999999993</c:v>
                </c:pt>
                <c:pt idx="1">
                  <c:v>0.62950000000000006</c:v>
                </c:pt>
                <c:pt idx="2">
                  <c:v>0.59439999999999993</c:v>
                </c:pt>
                <c:pt idx="3">
                  <c:v>0.48899999999999999</c:v>
                </c:pt>
                <c:pt idx="4">
                  <c:v>0.56640000000000001</c:v>
                </c:pt>
                <c:pt idx="5">
                  <c:v>0.51600000000000001</c:v>
                </c:pt>
                <c:pt idx="6">
                  <c:v>0.51919999999999999</c:v>
                </c:pt>
                <c:pt idx="7">
                  <c:v>0.44679999999999997</c:v>
                </c:pt>
                <c:pt idx="8">
                  <c:v>0.51990000000000003</c:v>
                </c:pt>
                <c:pt idx="9">
                  <c:v>0.58550000000000002</c:v>
                </c:pt>
                <c:pt idx="10">
                  <c:v>0.65379999999999994</c:v>
                </c:pt>
                <c:pt idx="11">
                  <c:v>0.64139999999999997</c:v>
                </c:pt>
                <c:pt idx="12">
                  <c:v>0.55989999999999995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8E-4848-9C15-0A783E9CA2B9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E-4848-9C15-0A783E9CA2B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0.67010000000000003</c:v>
                </c:pt>
                <c:pt idx="1">
                  <c:v>0.59540000000000004</c:v>
                </c:pt>
                <c:pt idx="2">
                  <c:v>0.64980000000000004</c:v>
                </c:pt>
                <c:pt idx="3">
                  <c:v>0.43590000000000001</c:v>
                </c:pt>
                <c:pt idx="4">
                  <c:v>0.48549999999999999</c:v>
                </c:pt>
                <c:pt idx="5">
                  <c:v>0.50790000000000002</c:v>
                </c:pt>
                <c:pt idx="6">
                  <c:v>0.47499999999999998</c:v>
                </c:pt>
                <c:pt idx="7">
                  <c:v>0.46520000000000006</c:v>
                </c:pt>
                <c:pt idx="8">
                  <c:v>0.4249</c:v>
                </c:pt>
                <c:pt idx="9">
                  <c:v>0.54320000000000002</c:v>
                </c:pt>
                <c:pt idx="10">
                  <c:v>0.65260000000000007</c:v>
                </c:pt>
                <c:pt idx="11">
                  <c:v>0.62020000000000008</c:v>
                </c:pt>
                <c:pt idx="12">
                  <c:v>0.54569999999999996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8E-4848-9C15-0A783E9CA2B9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8E-4848-9C15-0A783E9CA2B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0.7659999999999999</c:v>
                </c:pt>
                <c:pt idx="1">
                  <c:v>0.72689999999999999</c:v>
                </c:pt>
                <c:pt idx="2">
                  <c:v>0.74239999999999995</c:v>
                </c:pt>
                <c:pt idx="3">
                  <c:v>0.5403</c:v>
                </c:pt>
                <c:pt idx="4">
                  <c:v>0.46200000000000002</c:v>
                </c:pt>
                <c:pt idx="5">
                  <c:v>0.48180000000000001</c:v>
                </c:pt>
                <c:pt idx="6">
                  <c:v>0.48810000000000003</c:v>
                </c:pt>
                <c:pt idx="7">
                  <c:v>0.37380000000000002</c:v>
                </c:pt>
                <c:pt idx="8">
                  <c:v>0.56969999999999998</c:v>
                </c:pt>
                <c:pt idx="9">
                  <c:v>0.51300000000000001</c:v>
                </c:pt>
                <c:pt idx="10">
                  <c:v>0.65959999999999996</c:v>
                </c:pt>
                <c:pt idx="11">
                  <c:v>0.69440000000000002</c:v>
                </c:pt>
                <c:pt idx="12">
                  <c:v>0.58483333333333343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8E-4848-9C15-0A783E9CA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8E-4848-9C15-0A783E9CA2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8E-4848-9C15-0A783E9CA2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8E-4848-9C15-0A783E9CA2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8E-4848-9C15-0A783E9CA2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8E-4848-9C15-0A783E9CA2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8E-4848-9C15-0A783E9CA2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8E-4848-9C15-0A783E9CA2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8E-4848-9C15-0A783E9CA2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8E-4848-9C15-0A783E9CA2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8E-4848-9C15-0A783E9CA2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8E-4848-9C15-0A783E9CA2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8E-4848-9C15-0A783E9CA2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8E-4848-9C15-0A783E9CA2B9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0.14311296821369934</c:v>
                </c:pt>
                <c:pt idx="1">
                  <c:v>0.22085992610010075</c:v>
                </c:pt>
                <c:pt idx="2">
                  <c:v>0.14250538627269904</c:v>
                </c:pt>
                <c:pt idx="3">
                  <c:v>0.23950447350309712</c:v>
                </c:pt>
                <c:pt idx="4">
                  <c:v>-4.8403707518022587E-2</c:v>
                </c:pt>
                <c:pt idx="5">
                  <c:v>-5.1388068517424723E-2</c:v>
                </c:pt>
                <c:pt idx="6">
                  <c:v>2.7578947368421147E-2</c:v>
                </c:pt>
                <c:pt idx="7">
                  <c:v>-0.19647463456577818</c:v>
                </c:pt>
                <c:pt idx="8">
                  <c:v>0.3407860673099552</c:v>
                </c:pt>
                <c:pt idx="9">
                  <c:v>-5.5596465390279848E-2</c:v>
                </c:pt>
                <c:pt idx="10">
                  <c:v>1.0726325467361075E-2</c:v>
                </c:pt>
                <c:pt idx="11">
                  <c:v>0.11963882618510135</c:v>
                </c:pt>
                <c:pt idx="12">
                  <c:v>7.1630172332453945E-2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8E-4848-9C15-0A783E9CA2B9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0.36444602778767354</c:v>
                </c:pt>
                <c:pt idx="1">
                  <c:v>0.24661293088664027</c:v>
                </c:pt>
                <c:pt idx="2">
                  <c:v>0.39470223558143891</c:v>
                </c:pt>
                <c:pt idx="3">
                  <c:v>0.34136047666335645</c:v>
                </c:pt>
                <c:pt idx="4">
                  <c:v>0.10605697869284181</c:v>
                </c:pt>
                <c:pt idx="5">
                  <c:v>0.28206492815327322</c:v>
                </c:pt>
                <c:pt idx="6">
                  <c:v>-2.2822822822822886E-2</c:v>
                </c:pt>
                <c:pt idx="7">
                  <c:v>-0.16207128446536645</c:v>
                </c:pt>
                <c:pt idx="8">
                  <c:v>0.24388646288209603</c:v>
                </c:pt>
                <c:pt idx="9">
                  <c:v>7.3895750471006938E-2</c:v>
                </c:pt>
                <c:pt idx="10">
                  <c:v>0.18654434250764496</c:v>
                </c:pt>
                <c:pt idx="11">
                  <c:v>0.1439868204283361</c:v>
                </c:pt>
                <c:pt idx="12">
                  <c:v>0.18443652574472891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98E-4848-9C15-0A783E9CA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86-40C1-8043-A0DA8964AD0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0.58660000000000001</c:v>
                </c:pt>
                <c:pt idx="1">
                  <c:v>0.61280000000000001</c:v>
                </c:pt>
                <c:pt idx="2">
                  <c:v>0.57830000000000004</c:v>
                </c:pt>
                <c:pt idx="3">
                  <c:v>0.46279999999999999</c:v>
                </c:pt>
                <c:pt idx="4">
                  <c:v>0.41720000000000002</c:v>
                </c:pt>
                <c:pt idx="5">
                  <c:v>0.38740000000000002</c:v>
                </c:pt>
                <c:pt idx="6">
                  <c:v>0.50600000000000001</c:v>
                </c:pt>
                <c:pt idx="7">
                  <c:v>0.50770000000000004</c:v>
                </c:pt>
                <c:pt idx="8">
                  <c:v>0.44890000000000002</c:v>
                </c:pt>
                <c:pt idx="9">
                  <c:v>0.47789999999999999</c:v>
                </c:pt>
                <c:pt idx="10">
                  <c:v>0.58650000000000002</c:v>
                </c:pt>
                <c:pt idx="11">
                  <c:v>0.58310000000000006</c:v>
                </c:pt>
                <c:pt idx="12">
                  <c:v>0.51296533102376651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86-40C1-8043-A0DA8964AD08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86-40C1-8043-A0DA8964AD08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0.51840000000000008</c:v>
                </c:pt>
                <c:pt idx="1">
                  <c:v>0.60040000000000004</c:v>
                </c:pt>
                <c:pt idx="2">
                  <c:v>0.59799999999999998</c:v>
                </c:pt>
                <c:pt idx="3">
                  <c:v>0.55030000000000001</c:v>
                </c:pt>
                <c:pt idx="4">
                  <c:v>0.53539999999999999</c:v>
                </c:pt>
                <c:pt idx="5">
                  <c:v>0.49780000000000002</c:v>
                </c:pt>
                <c:pt idx="6">
                  <c:v>0.52890000000000004</c:v>
                </c:pt>
                <c:pt idx="7">
                  <c:v>0.51259999999999994</c:v>
                </c:pt>
                <c:pt idx="8">
                  <c:v>0.498</c:v>
                </c:pt>
                <c:pt idx="9">
                  <c:v>0.54949999999999999</c:v>
                </c:pt>
                <c:pt idx="10">
                  <c:v>0.65969999999999995</c:v>
                </c:pt>
                <c:pt idx="11">
                  <c:v>0.61580000000000001</c:v>
                </c:pt>
                <c:pt idx="12">
                  <c:v>0.5554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86-40C1-8043-A0DA8964AD08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86-40C1-8043-A0DA8964AD0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86-40C1-8043-A0DA8964AD08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86-40C1-8043-A0DA8964AD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886-40C1-8043-A0DA8964AD0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0.7206999999999999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  <c:pt idx="9">
                  <c:v>0.52039999999999997</c:v>
                </c:pt>
                <c:pt idx="10">
                  <c:v>0.66159999999999997</c:v>
                </c:pt>
                <c:pt idx="11">
                  <c:v>0.66480000000000006</c:v>
                </c:pt>
                <c:pt idx="12">
                  <c:v>0.58812285219043858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886-40C1-8043-A0DA8964A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86-40C1-8043-A0DA8964AD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86-40C1-8043-A0DA8964AD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86-40C1-8043-A0DA8964AD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86-40C1-8043-A0DA8964AD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86-40C1-8043-A0DA8964AD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86-40C1-8043-A0DA8964AD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86-40C1-8043-A0DA8964AD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86-40C1-8043-A0DA8964AD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86-40C1-8043-A0DA8964AD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86-40C1-8043-A0DA8964AD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86-40C1-8043-A0DA8964AD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86-40C1-8043-A0DA8964AD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86-40C1-8043-A0DA8964AD08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7.6775714706749154E-2</c:v>
                </c:pt>
                <c:pt idx="1">
                  <c:v>9.4955940443634201E-2</c:v>
                </c:pt>
                <c:pt idx="2">
                  <c:v>3.4733808584862524E-2</c:v>
                </c:pt>
                <c:pt idx="3">
                  <c:v>0.11189091638259474</c:v>
                </c:pt>
                <c:pt idx="4">
                  <c:v>-7.4350986500519189E-2</c:v>
                </c:pt>
                <c:pt idx="5">
                  <c:v>2.4457677584006854E-2</c:v>
                </c:pt>
                <c:pt idx="6">
                  <c:v>6.8412505075111651E-2</c:v>
                </c:pt>
                <c:pt idx="7">
                  <c:v>-1.0231148162182735E-2</c:v>
                </c:pt>
                <c:pt idx="8">
                  <c:v>0.17896034518183668</c:v>
                </c:pt>
                <c:pt idx="9">
                  <c:v>-9.793725082336624E-2</c:v>
                </c:pt>
                <c:pt idx="10">
                  <c:v>-2.2314171715679065E-2</c:v>
                </c:pt>
                <c:pt idx="11">
                  <c:v>6.984229159961397E-2</c:v>
                </c:pt>
                <c:pt idx="12">
                  <c:v>3.283935240547442E-2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886-40C1-8043-A0DA8964AD08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0.24565291510398901</c:v>
                </c:pt>
                <c:pt idx="1">
                  <c:v>0.17607702349869436</c:v>
                </c:pt>
                <c:pt idx="2">
                  <c:v>0.17966453397890358</c:v>
                </c:pt>
                <c:pt idx="3">
                  <c:v>0.19814174589455491</c:v>
                </c:pt>
                <c:pt idx="4">
                  <c:v>6.83125599232981E-2</c:v>
                </c:pt>
                <c:pt idx="5">
                  <c:v>0.24341765616933397</c:v>
                </c:pt>
                <c:pt idx="6">
                  <c:v>4.0118577075098694E-2</c:v>
                </c:pt>
                <c:pt idx="7">
                  <c:v>2.895410675595822E-2</c:v>
                </c:pt>
                <c:pt idx="8">
                  <c:v>0.27823568723546432</c:v>
                </c:pt>
                <c:pt idx="9">
                  <c:v>8.8930738648252738E-2</c:v>
                </c:pt>
                <c:pt idx="10">
                  <c:v>0.12804774083546455</c:v>
                </c:pt>
                <c:pt idx="11">
                  <c:v>0.14011318813239582</c:v>
                </c:pt>
                <c:pt idx="12">
                  <c:v>0.14651579087552391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886-40C1-8043-A0DA8964A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C2-4852-B7CF-FA125529F80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0.61130000000000007</c:v>
                </c:pt>
                <c:pt idx="1">
                  <c:v>0.64180000000000004</c:v>
                </c:pt>
                <c:pt idx="2">
                  <c:v>0.62340000000000007</c:v>
                </c:pt>
                <c:pt idx="3">
                  <c:v>0.51950000000000007</c:v>
                </c:pt>
                <c:pt idx="4">
                  <c:v>0.41670000000000001</c:v>
                </c:pt>
                <c:pt idx="5">
                  <c:v>0.39829999999999999</c:v>
                </c:pt>
                <c:pt idx="6">
                  <c:v>0.51170000000000004</c:v>
                </c:pt>
                <c:pt idx="7">
                  <c:v>0.56630000000000003</c:v>
                </c:pt>
                <c:pt idx="8">
                  <c:v>0.44030000000000002</c:v>
                </c:pt>
                <c:pt idx="9">
                  <c:v>0.47799999999999998</c:v>
                </c:pt>
                <c:pt idx="10">
                  <c:v>0.61539999999999995</c:v>
                </c:pt>
                <c:pt idx="11">
                  <c:v>0.56040000000000001</c:v>
                </c:pt>
                <c:pt idx="12">
                  <c:v>0.53115642802858176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C2-4852-B7CF-FA125529F809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C2-4852-B7CF-FA125529F809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0.49819999999999998</c:v>
                </c:pt>
                <c:pt idx="1">
                  <c:v>0.58590000000000009</c:v>
                </c:pt>
                <c:pt idx="2">
                  <c:v>0.59989999999999999</c:v>
                </c:pt>
                <c:pt idx="3">
                  <c:v>0.58599999999999997</c:v>
                </c:pt>
                <c:pt idx="4">
                  <c:v>0.51639999999999997</c:v>
                </c:pt>
                <c:pt idx="5">
                  <c:v>0.48649999999999999</c:v>
                </c:pt>
                <c:pt idx="6">
                  <c:v>0.53449999999999998</c:v>
                </c:pt>
                <c:pt idx="7">
                  <c:v>0.55869999999999997</c:v>
                </c:pt>
                <c:pt idx="8">
                  <c:v>0.48299999999999998</c:v>
                </c:pt>
                <c:pt idx="9">
                  <c:v>0.52469999999999994</c:v>
                </c:pt>
                <c:pt idx="10">
                  <c:v>0.66370000000000007</c:v>
                </c:pt>
                <c:pt idx="11">
                  <c:v>0.59799999999999998</c:v>
                </c:pt>
                <c:pt idx="12">
                  <c:v>0.55261090702655957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C2-4852-B7CF-FA125529F809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C2-4852-B7CF-FA125529F80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0.6845</c:v>
                </c:pt>
                <c:pt idx="1">
                  <c:v>0.70169999999999999</c:v>
                </c:pt>
                <c:pt idx="2">
                  <c:v>0.66610000000000003</c:v>
                </c:pt>
                <c:pt idx="3">
                  <c:v>0.54310000000000003</c:v>
                </c:pt>
                <c:pt idx="4">
                  <c:v>0.47859999999999997</c:v>
                </c:pt>
                <c:pt idx="5">
                  <c:v>0.44630000000000003</c:v>
                </c:pt>
                <c:pt idx="6">
                  <c:v>0.50290000000000001</c:v>
                </c:pt>
                <c:pt idx="7">
                  <c:v>0.56430000000000002</c:v>
                </c:pt>
                <c:pt idx="8">
                  <c:v>0.52639999999999998</c:v>
                </c:pt>
                <c:pt idx="9">
                  <c:v>0.59870000000000001</c:v>
                </c:pt>
                <c:pt idx="10">
                  <c:v>0.69230000000000003</c:v>
                </c:pt>
                <c:pt idx="11">
                  <c:v>0.62219999999999998</c:v>
                </c:pt>
                <c:pt idx="12">
                  <c:v>0.58497896924763915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C2-4852-B7CF-FA125529F809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C2-4852-B7CF-FA125529F8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9C2-4852-B7CF-FA125529F80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0.70760000000000001</c:v>
                </c:pt>
                <c:pt idx="1">
                  <c:v>0.71660000000000001</c:v>
                </c:pt>
                <c:pt idx="2">
                  <c:v>0.6431</c:v>
                </c:pt>
                <c:pt idx="3">
                  <c:v>0.56380000000000008</c:v>
                </c:pt>
                <c:pt idx="4">
                  <c:v>0.43509999999999999</c:v>
                </c:pt>
                <c:pt idx="5">
                  <c:v>0.48159999999999997</c:v>
                </c:pt>
                <c:pt idx="6">
                  <c:v>0.55110000000000003</c:v>
                </c:pt>
                <c:pt idx="7">
                  <c:v>0.62619999999999998</c:v>
                </c:pt>
                <c:pt idx="8">
                  <c:v>0.57579999999999998</c:v>
                </c:pt>
                <c:pt idx="9">
                  <c:v>0.52369999999999994</c:v>
                </c:pt>
                <c:pt idx="10">
                  <c:v>0.66239999999999999</c:v>
                </c:pt>
                <c:pt idx="11">
                  <c:v>0.65159999999999996</c:v>
                </c:pt>
                <c:pt idx="12">
                  <c:v>0.59274619176664656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C2-4852-B7CF-FA125529F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C2-4852-B7CF-FA125529F8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C2-4852-B7CF-FA125529F8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C2-4852-B7CF-FA125529F8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C2-4852-B7CF-FA125529F8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C2-4852-B7CF-FA125529F8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C2-4852-B7CF-FA125529F8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C2-4852-B7CF-FA125529F8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C2-4852-B7CF-FA125529F8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C2-4852-B7CF-FA125529F8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C2-4852-B7CF-FA125529F8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C2-4852-B7CF-FA125529F8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C2-4852-B7CF-FA125529F8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C2-4852-B7CF-FA125529F809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3.3747260774287913E-2</c:v>
                </c:pt>
                <c:pt idx="1">
                  <c:v>2.1234145646287672E-2</c:v>
                </c:pt>
                <c:pt idx="2">
                  <c:v>-3.4529349947455379E-2</c:v>
                </c:pt>
                <c:pt idx="3">
                  <c:v>3.8114527711287094E-2</c:v>
                </c:pt>
                <c:pt idx="4">
                  <c:v>-9.0890096113664831E-2</c:v>
                </c:pt>
                <c:pt idx="5">
                  <c:v>7.9094779296437157E-2</c:v>
                </c:pt>
                <c:pt idx="6">
                  <c:v>9.5844104195665247E-2</c:v>
                </c:pt>
                <c:pt idx="7">
                  <c:v>0.10969342548289918</c:v>
                </c:pt>
                <c:pt idx="8">
                  <c:v>9.3844984802431641E-2</c:v>
                </c:pt>
                <c:pt idx="9">
                  <c:v>-0.12527142141306169</c:v>
                </c:pt>
                <c:pt idx="10">
                  <c:v>-4.318936877076418E-2</c:v>
                </c:pt>
                <c:pt idx="11">
                  <c:v>4.7251687560269984E-2</c:v>
                </c:pt>
                <c:pt idx="12">
                  <c:v>1.3277780787567695E-2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9C2-4852-B7CF-FA125529F809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0.1575331261246522</c:v>
                </c:pt>
                <c:pt idx="1">
                  <c:v>0.11654721096914922</c:v>
                </c:pt>
                <c:pt idx="2">
                  <c:v>3.1600898299646962E-2</c:v>
                </c:pt>
                <c:pt idx="3">
                  <c:v>8.5274302213667053E-2</c:v>
                </c:pt>
                <c:pt idx="4">
                  <c:v>4.415646748260138E-2</c:v>
                </c:pt>
                <c:pt idx="5">
                  <c:v>0.2091388400702987</c:v>
                </c:pt>
                <c:pt idx="6">
                  <c:v>7.6998241156927882E-2</c:v>
                </c:pt>
                <c:pt idx="7">
                  <c:v>0.10577432456295233</c:v>
                </c:pt>
                <c:pt idx="8">
                  <c:v>0.30774471950942517</c:v>
                </c:pt>
                <c:pt idx="9">
                  <c:v>9.5606694560669281E-2</c:v>
                </c:pt>
                <c:pt idx="10">
                  <c:v>7.6373090672733346E-2</c:v>
                </c:pt>
                <c:pt idx="11">
                  <c:v>0.16274089935760161</c:v>
                </c:pt>
                <c:pt idx="12">
                  <c:v>0.11595409654865474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9C2-4852-B7CF-FA125529F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80309</c:v>
                </c:pt>
                <c:pt idx="1">
                  <c:v>22004</c:v>
                </c:pt>
                <c:pt idx="2">
                  <c:v>44117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A4-4E77-90A1-41476C766A0F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80773</c:v>
                </c:pt>
                <c:pt idx="1">
                  <c:v>22268</c:v>
                </c:pt>
                <c:pt idx="2">
                  <c:v>53525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A4-4E77-90A1-41476C766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1A4-4E77-90A1-41476C766A0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1A4-4E77-90A1-41476C766A0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1A4-4E77-90A1-41476C766A0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A4-4E77-90A1-41476C766A0F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A4-4E77-90A1-41476C766A0F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A4-4E77-90A1-41476C766A0F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A4-4E77-90A1-41476C766A0F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A4-4E77-90A1-41476C766A0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A4-4E77-90A1-41476C766A0F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0.51590383608190793</c:v>
                </c:pt>
                <c:pt idx="1">
                  <c:v>0.14222755898470932</c:v>
                </c:pt>
                <c:pt idx="2">
                  <c:v>0.34186860493338272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A4-4E77-90A1-41476C766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A4-4E77-90A1-41476C766A0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A4-4E77-90A1-41476C766A0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A4-4E77-90A1-41476C766A0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A4-4E77-90A1-41476C766A0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A4-4E77-90A1-41476C766A0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A4-4E77-90A1-41476C766A0F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A4-4E77-90A1-41476C766A0F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A4-4E77-90A1-41476C766A0F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A4-4E77-90A1-41476C766A0F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A4-4E77-90A1-41476C766A0F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A4-4E77-90A1-41476C766A0F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A4-4E77-90A1-41476C766A0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5.7776836967213807E-3</c:v>
                </c:pt>
                <c:pt idx="1">
                  <c:v>1.1997818578440178E-2</c:v>
                </c:pt>
                <c:pt idx="2">
                  <c:v>0.21325112768320609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A4-4E77-90A1-41476C766A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94-4F9A-8BA6-05ABD351FD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94-4F9A-8BA6-05ABD351FD5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094-4F9A-8BA6-05ABD351FD5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94-4F9A-8BA6-05ABD351FD5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94-4F9A-8BA6-05ABD351FD5C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4-4F9A-8BA6-05ABD351FD5C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4-4F9A-8BA6-05ABD351FD5C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4-4F9A-8BA6-05ABD351FD5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4-4F9A-8BA6-05ABD351FD5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4-4F9A-8BA6-05ABD351FD5C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4-4F9A-8BA6-05ABD351FD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80773</c:v>
                </c:pt>
                <c:pt idx="1">
                  <c:v>22268</c:v>
                </c:pt>
                <c:pt idx="2">
                  <c:v>53525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094-4F9A-8BA6-05ABD351F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C8-4EC1-A980-6E8F4B2F8D0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C8-4EC1-A980-6E8F4B2F8D0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C8-4EC1-A980-6E8F4B2F8D0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C8-4EC1-A980-6E8F4B2F8D0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C8-4EC1-A980-6E8F4B2F8D0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C8-4EC1-A980-6E8F4B2F8D0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C8-4EC1-A980-6E8F4B2F8D0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C8-4EC1-A980-6E8F4B2F8D0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C8-4EC1-A980-6E8F4B2F8D0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C8-4EC1-A980-6E8F4B2F8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4C8-4EC1-A980-6E8F4B2F8D0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C8-4EC1-A980-6E8F4B2F8D0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C8-4EC1-A980-6E8F4B2F8D0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C8-4EC1-A980-6E8F4B2F8D0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C8-4EC1-A980-6E8F4B2F8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4C8-4EC1-A980-6E8F4B2F8D0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4C8-4EC1-A980-6E8F4B2F8D0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C8-4EC1-A980-6E8F4B2F8D0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C8-4EC1-A980-6E8F4B2F8D0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C8-4EC1-A980-6E8F4B2F8D0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C8-4EC1-A980-6E8F4B2F8D0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C8-4EC1-A980-6E8F4B2F8D0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C8-4EC1-A980-6E8F4B2F8D0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C8-4EC1-A980-6E8F4B2F8D0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C8-4EC1-A980-6E8F4B2F8D0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C8-4EC1-A980-6E8F4B2F8D0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C8-4EC1-A980-6E8F4B2F8D0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C8-4EC1-A980-6E8F4B2F8D0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C8-4EC1-A980-6E8F4B2F8D0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C8-4EC1-A980-6E8F4B2F8D0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C8-4EC1-A980-6E8F4B2F8D0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4C8-4EC1-A980-6E8F4B2F8D0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4C8-4EC1-A980-6E8F4B2F8D0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4C8-4EC1-A980-6E8F4B2F8D0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4C8-4EC1-A980-6E8F4B2F8D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4C8-4EC1-A980-6E8F4B2F8D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4C8-4EC1-A980-6E8F4B2F8D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4C8-4EC1-A980-6E8F4B2F8D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4C8-4EC1-A980-6E8F4B2F8D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4C8-4EC1-A980-6E8F4B2F8D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4C8-4EC1-A980-6E8F4B2F8D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4C8-4EC1-A980-6E8F4B2F8D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4C8-4EC1-A980-6E8F4B2F8D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4C8-4EC1-A980-6E8F4B2F8D0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4C8-4EC1-A980-6E8F4B2F8D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4C8-4EC1-A980-6E8F4B2F8D0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4C8-4EC1-A980-6E8F4B2F8D0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4C8-4EC1-A980-6E8F4B2F8D0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4C8-4EC1-A980-6E8F4B2F8D0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4C8-4EC1-A980-6E8F4B2F8D0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4C8-4EC1-A980-6E8F4B2F8D0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4C8-4EC1-A980-6E8F4B2F8D0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4C8-4EC1-A980-6E8F4B2F8D0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4C8-4EC1-A980-6E8F4B2F8D0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4C8-4EC1-A980-6E8F4B2F8D0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4C8-4EC1-A980-6E8F4B2F8D0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4C8-4EC1-A980-6E8F4B2F8D0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4C8-4EC1-A980-6E8F4B2F8D0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4C8-4EC1-A980-6E8F4B2F8D0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4C8-4EC1-A980-6E8F4B2F8D0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4C8-4EC1-A980-6E8F4B2F8D0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4C8-4EC1-A980-6E8F4B2F8D0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4C8-4EC1-A980-6E8F4B2F8D0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4C8-4EC1-A980-6E8F4B2F8D0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4C8-4EC1-A980-6E8F4B2F8D0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4C8-4EC1-A980-6E8F4B2F8D0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4C8-4EC1-A980-6E8F4B2F8D0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4C8-4EC1-A980-6E8F4B2F8D0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4C8-4EC1-A980-6E8F4B2F8D0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4C8-4EC1-A980-6E8F4B2F8D0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4C8-4EC1-A980-6E8F4B2F8D0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4C8-4EC1-A980-6E8F4B2F8D0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4C8-4EC1-A980-6E8F4B2F8D0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4C8-4EC1-A980-6E8F4B2F8D0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4C8-4EC1-A980-6E8F4B2F8D0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4C8-4EC1-A980-6E8F4B2F8D0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4C8-4EC1-A980-6E8F4B2F8D0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4C8-4EC1-A980-6E8F4B2F8D0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4C8-4EC1-A980-6E8F4B2F8D0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4C8-4EC1-A980-6E8F4B2F8D0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4C8-4EC1-A980-6E8F4B2F8D0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4C8-4EC1-A980-6E8F4B2F8D0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4C8-4EC1-A980-6E8F4B2F8D0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4C8-4EC1-A980-6E8F4B2F8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2A-4E0E-9888-E845E160633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E2A-4E0E-9888-E845E160633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2A-4E0E-9888-E845E160633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2A-4E0E-9888-E845E160633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66829</c:v>
                </c:pt>
                <c:pt idx="1">
                  <c:v>89737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2A-4E0E-9888-E845E1606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52879</c:v>
                </c:pt>
                <c:pt idx="1">
                  <c:v>21565</c:v>
                </c:pt>
                <c:pt idx="2">
                  <c:v>31314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75-4E53-82AF-34D94839EC40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146430</c:v>
                </c:pt>
                <c:pt idx="1">
                  <c:v>60712</c:v>
                </c:pt>
                <c:pt idx="2">
                  <c:v>85718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75-4E53-82AF-34D94839EC40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156566</c:v>
                </c:pt>
                <c:pt idx="1">
                  <c:v>66829</c:v>
                </c:pt>
                <c:pt idx="2">
                  <c:v>89737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75-4E53-82AF-34D94839E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6.9220788089872309E-2</c:v>
                </c:pt>
                <c:pt idx="1">
                  <c:v>0.10075438134141512</c:v>
                </c:pt>
                <c:pt idx="2">
                  <c:v>4.6886301593597635E-2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75-4E53-82AF-34D94839EC40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0.30317457675084492</c:v>
                </c:pt>
                <c:pt idx="1">
                  <c:v>0.33476471998082613</c:v>
                </c:pt>
                <c:pt idx="2">
                  <c:v>0.28060336216000237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75-4E53-82AF-34D94839EC40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0.31393402641621315</c:v>
                </c:pt>
                <c:pt idx="2">
                  <c:v>0.68606597358378685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75-4E53-82AF-34D94839EC40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0.42684235402322346</c:v>
                </c:pt>
                <c:pt idx="2">
                  <c:v>0.57315764597677654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75-4E53-82AF-34D94839E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A1-4E72-936E-F7B83BE65E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1521</c:v>
                </c:pt>
                <c:pt idx="1">
                  <c:v>1118</c:v>
                </c:pt>
                <c:pt idx="2">
                  <c:v>1239</c:v>
                </c:pt>
                <c:pt idx="3">
                  <c:v>820</c:v>
                </c:pt>
                <c:pt idx="4">
                  <c:v>395</c:v>
                </c:pt>
                <c:pt idx="5">
                  <c:v>314</c:v>
                </c:pt>
                <c:pt idx="6">
                  <c:v>351</c:v>
                </c:pt>
                <c:pt idx="7">
                  <c:v>362</c:v>
                </c:pt>
                <c:pt idx="8">
                  <c:v>374</c:v>
                </c:pt>
                <c:pt idx="9">
                  <c:v>772</c:v>
                </c:pt>
                <c:pt idx="10">
                  <c:v>1065</c:v>
                </c:pt>
                <c:pt idx="11">
                  <c:v>1219</c:v>
                </c:pt>
                <c:pt idx="12">
                  <c:v>9550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A1-4E72-936E-F7B83BE65EB8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A1-4E72-936E-F7B83BE65EB8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951</c:v>
                </c:pt>
                <c:pt idx="1">
                  <c:v>938</c:v>
                </c:pt>
                <c:pt idx="2">
                  <c:v>1100</c:v>
                </c:pt>
                <c:pt idx="3">
                  <c:v>852</c:v>
                </c:pt>
                <c:pt idx="4">
                  <c:v>480</c:v>
                </c:pt>
                <c:pt idx="5">
                  <c:v>330</c:v>
                </c:pt>
                <c:pt idx="6">
                  <c:v>456</c:v>
                </c:pt>
                <c:pt idx="7">
                  <c:v>554</c:v>
                </c:pt>
                <c:pt idx="8">
                  <c:v>710</c:v>
                </c:pt>
                <c:pt idx="9">
                  <c:v>1127</c:v>
                </c:pt>
                <c:pt idx="10">
                  <c:v>1713</c:v>
                </c:pt>
                <c:pt idx="11">
                  <c:v>2050</c:v>
                </c:pt>
                <c:pt idx="12">
                  <c:v>11261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A1-4E72-936E-F7B83BE65EB8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A1-4E72-936E-F7B83BE65E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2175</c:v>
                </c:pt>
                <c:pt idx="1">
                  <c:v>1580</c:v>
                </c:pt>
                <c:pt idx="2">
                  <c:v>1761</c:v>
                </c:pt>
                <c:pt idx="3">
                  <c:v>1142</c:v>
                </c:pt>
                <c:pt idx="4">
                  <c:v>474</c:v>
                </c:pt>
                <c:pt idx="5">
                  <c:v>472</c:v>
                </c:pt>
                <c:pt idx="6">
                  <c:v>509</c:v>
                </c:pt>
                <c:pt idx="7">
                  <c:v>557</c:v>
                </c:pt>
                <c:pt idx="8">
                  <c:v>556</c:v>
                </c:pt>
                <c:pt idx="9">
                  <c:v>849</c:v>
                </c:pt>
                <c:pt idx="10">
                  <c:v>1379</c:v>
                </c:pt>
                <c:pt idx="11">
                  <c:v>1862</c:v>
                </c:pt>
                <c:pt idx="1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A1-4E72-936E-F7B83BE65EB8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A1-4E72-936E-F7B83BE65E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8A1-4E72-936E-F7B83BE65E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1964</c:v>
                </c:pt>
                <c:pt idx="1">
                  <c:v>1621</c:v>
                </c:pt>
                <c:pt idx="2">
                  <c:v>1731</c:v>
                </c:pt>
                <c:pt idx="3">
                  <c:v>987</c:v>
                </c:pt>
                <c:pt idx="4">
                  <c:v>450</c:v>
                </c:pt>
                <c:pt idx="5">
                  <c:v>414</c:v>
                </c:pt>
                <c:pt idx="6">
                  <c:v>495</c:v>
                </c:pt>
                <c:pt idx="7">
                  <c:v>633</c:v>
                </c:pt>
                <c:pt idx="8">
                  <c:v>520</c:v>
                </c:pt>
                <c:pt idx="9">
                  <c:v>789</c:v>
                </c:pt>
                <c:pt idx="10">
                  <c:v>1624</c:v>
                </c:pt>
                <c:pt idx="11">
                  <c:v>1899</c:v>
                </c:pt>
                <c:pt idx="12">
                  <c:v>13127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A1-4E72-936E-F7B83BE65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F8A1-4E72-936E-F7B83BE65EB8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234</c:v>
                      </c:pt>
                      <c:pt idx="1">
                        <c:v>336</c:v>
                      </c:pt>
                      <c:pt idx="2">
                        <c:v>488</c:v>
                      </c:pt>
                      <c:pt idx="3">
                        <c:v>331</c:v>
                      </c:pt>
                      <c:pt idx="4">
                        <c:v>354</c:v>
                      </c:pt>
                      <c:pt idx="5">
                        <c:v>380</c:v>
                      </c:pt>
                      <c:pt idx="6">
                        <c:v>460</c:v>
                      </c:pt>
                      <c:pt idx="7">
                        <c:v>399</c:v>
                      </c:pt>
                      <c:pt idx="8">
                        <c:v>487</c:v>
                      </c:pt>
                      <c:pt idx="9">
                        <c:v>957</c:v>
                      </c:pt>
                      <c:pt idx="10">
                        <c:v>1541</c:v>
                      </c:pt>
                      <c:pt idx="11">
                        <c:v>1347</c:v>
                      </c:pt>
                      <c:pt idx="12">
                        <c:v>7314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F8A1-4E72-936E-F7B83BE65E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A1-4E72-936E-F7B83BE65E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A1-4E72-936E-F7B83BE65E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A1-4E72-936E-F7B83BE65E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A1-4E72-936E-F7B83BE65E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A1-4E72-936E-F7B83BE65E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A1-4E72-936E-F7B83BE65E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A1-4E72-936E-F7B83BE65E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A1-4E72-936E-F7B83BE65E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A1-4E72-936E-F7B83BE65E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A1-4E72-936E-F7B83BE65E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A1-4E72-936E-F7B83BE65E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A1-4E72-936E-F7B83BE65E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A1-4E72-936E-F7B83BE65EB8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-9.7011494252873587E-2</c:v>
                </c:pt>
                <c:pt idx="1">
                  <c:v>2.5949367088607511E-2</c:v>
                </c:pt>
                <c:pt idx="2">
                  <c:v>-1.7035775127768327E-2</c:v>
                </c:pt>
                <c:pt idx="3">
                  <c:v>-0.13572679509632224</c:v>
                </c:pt>
                <c:pt idx="4">
                  <c:v>-5.0632911392405111E-2</c:v>
                </c:pt>
                <c:pt idx="5">
                  <c:v>-0.1228813559322034</c:v>
                </c:pt>
                <c:pt idx="6">
                  <c:v>-2.7504911591355596E-2</c:v>
                </c:pt>
                <c:pt idx="7">
                  <c:v>0.13644524236983835</c:v>
                </c:pt>
                <c:pt idx="8">
                  <c:v>-6.4748201438848962E-2</c:v>
                </c:pt>
                <c:pt idx="9">
                  <c:v>-7.0671378091872739E-2</c:v>
                </c:pt>
                <c:pt idx="10">
                  <c:v>0.17766497461928932</c:v>
                </c:pt>
                <c:pt idx="11">
                  <c:v>1.9871106337271849E-2</c:v>
                </c:pt>
                <c:pt idx="12">
                  <c:v>-1.4193451486932962E-2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A1-4E72-936E-F7B83BE65EB8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0.29125575279421434</c:v>
                </c:pt>
                <c:pt idx="1">
                  <c:v>0.44991055456171725</c:v>
                </c:pt>
                <c:pt idx="2">
                  <c:v>0.397094430992736</c:v>
                </c:pt>
                <c:pt idx="3">
                  <c:v>0.20365853658536581</c:v>
                </c:pt>
                <c:pt idx="4">
                  <c:v>0.139240506329114</c:v>
                </c:pt>
                <c:pt idx="5">
                  <c:v>0.31847133757961776</c:v>
                </c:pt>
                <c:pt idx="6">
                  <c:v>0.41025641025641035</c:v>
                </c:pt>
                <c:pt idx="7">
                  <c:v>0.74861878453038666</c:v>
                </c:pt>
                <c:pt idx="8">
                  <c:v>0.39037433155080214</c:v>
                </c:pt>
                <c:pt idx="9">
                  <c:v>2.2020725388601115E-2</c:v>
                </c:pt>
                <c:pt idx="10">
                  <c:v>0.52488262910798111</c:v>
                </c:pt>
                <c:pt idx="11">
                  <c:v>0.55783429040196886</c:v>
                </c:pt>
                <c:pt idx="12">
                  <c:v>0.37455497382198955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8A1-4E72-936E-F7B83BE65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986-4397-92B7-60D5AFD455B8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986-4397-92B7-60D5AFD455B8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86-4397-92B7-60D5AFD455B8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86-4397-92B7-60D5AFD455B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28362</c:v>
                </c:pt>
                <c:pt idx="1">
                  <c:v>52411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86-4397-92B7-60D5AFD45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28803</c:v>
                </c:pt>
                <c:pt idx="1">
                  <c:v>11173</c:v>
                </c:pt>
                <c:pt idx="2">
                  <c:v>17630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A9-4012-A0DD-7C68B6D4ECB7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80309</c:v>
                </c:pt>
                <c:pt idx="1">
                  <c:v>31283</c:v>
                </c:pt>
                <c:pt idx="2">
                  <c:v>49026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A9-4012-A0DD-7C68B6D4ECB7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80773</c:v>
                </c:pt>
                <c:pt idx="1">
                  <c:v>28362</c:v>
                </c:pt>
                <c:pt idx="2">
                  <c:v>52411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A9-4012-A0DD-7C68B6D4E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5.7776836967213807E-3</c:v>
                </c:pt>
                <c:pt idx="1">
                  <c:v>-9.337339769203723E-2</c:v>
                </c:pt>
                <c:pt idx="2">
                  <c:v>6.9044996532452219E-2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A9-4012-A0DD-7C68B6D4ECB7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0.36750414790234642</c:v>
                </c:pt>
                <c:pt idx="1">
                  <c:v>0.11604297013339626</c:v>
                </c:pt>
                <c:pt idx="2">
                  <c:v>0.55739458592101743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A9-4012-A0DD-7C68B6D4ECB7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0.33387253946599105</c:v>
                </c:pt>
                <c:pt idx="2">
                  <c:v>0.66612746053400895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A9-4012-A0DD-7C68B6D4ECB7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0.35113218525992596</c:v>
                </c:pt>
                <c:pt idx="2">
                  <c:v>0.64886781474007404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A9-4012-A0DD-7C68B6D4E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D06-4746-9D6F-3251BB4565D8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D06-4746-9D6F-3251BB4565D8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06-4746-9D6F-3251BB4565D8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06-4746-9D6F-3251BB4565D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38467</c:v>
                </c:pt>
                <c:pt idx="1">
                  <c:v>37326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06-4746-9D6F-3251BB456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24076</c:v>
                </c:pt>
                <c:pt idx="1">
                  <c:v>10392</c:v>
                </c:pt>
                <c:pt idx="2">
                  <c:v>13684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FC-4787-94E0-190E32F86458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66121</c:v>
                </c:pt>
                <c:pt idx="1">
                  <c:v>29429</c:v>
                </c:pt>
                <c:pt idx="2">
                  <c:v>36692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FC-4787-94E0-190E32F86458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75793</c:v>
                </c:pt>
                <c:pt idx="1">
                  <c:v>38467</c:v>
                </c:pt>
                <c:pt idx="2">
                  <c:v>37326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FC-4787-94E0-190E32F86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0.14627727953297742</c:v>
                </c:pt>
                <c:pt idx="1">
                  <c:v>0.3071120323490435</c:v>
                </c:pt>
                <c:pt idx="2">
                  <c:v>1.7278970892837586E-2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FC-4787-94E0-190E32F86458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0.24096208003143627</c:v>
                </c:pt>
                <c:pt idx="1">
                  <c:v>0.56021091056580818</c:v>
                </c:pt>
                <c:pt idx="2">
                  <c:v>2.4848301803904294E-2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FC-4787-94E0-190E32F86458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0.29472082934249816</c:v>
                </c:pt>
                <c:pt idx="2">
                  <c:v>0.70527917065750179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FC-4787-94E0-190E32F86458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0.50752708033723426</c:v>
                </c:pt>
                <c:pt idx="2">
                  <c:v>0.49247291966276568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FC-4787-94E0-190E32F86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37-494F-881A-13187322D9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637-494F-881A-13187322D9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637-494F-881A-13187322D9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637-494F-881A-13187322D9A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637-494F-881A-13187322D9A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637-494F-881A-13187322D9A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637-494F-881A-13187322D9A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637-494F-881A-13187322D9A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637-494F-881A-13187322D9A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637-494F-881A-13187322D9A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37-494F-881A-13187322D9A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37-494F-881A-13187322D9A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37-494F-881A-13187322D9A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37-494F-881A-13187322D9A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37-494F-881A-13187322D9A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37-494F-881A-13187322D9A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37-494F-881A-13187322D9A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37-494F-881A-13187322D9A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37-494F-881A-13187322D9A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637-494F-881A-13187322D9A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161819</c:v>
                </c:pt>
                <c:pt idx="1">
                  <c:v>114660</c:v>
                </c:pt>
                <c:pt idx="2">
                  <c:v>11054</c:v>
                </c:pt>
                <c:pt idx="3">
                  <c:v>382237</c:v>
                </c:pt>
                <c:pt idx="4">
                  <c:v>49807</c:v>
                </c:pt>
                <c:pt idx="5">
                  <c:v>156566</c:v>
                </c:pt>
                <c:pt idx="6">
                  <c:v>35821</c:v>
                </c:pt>
                <c:pt idx="7">
                  <c:v>29188</c:v>
                </c:pt>
                <c:pt idx="8">
                  <c:v>61312</c:v>
                </c:pt>
                <c:pt idx="9">
                  <c:v>55970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637-494F-881A-13187322D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0F-4390-B2B6-4ECEDF1AE39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0F-4390-B2B6-4ECEDF1AE39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0F-4390-B2B6-4ECEDF1AE39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0F-4390-B2B6-4ECEDF1AE39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0F-4390-B2B6-4ECEDF1AE39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0F-4390-B2B6-4ECEDF1AE39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0F-4390-B2B6-4ECEDF1AE39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0F-4390-B2B6-4ECEDF1AE39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0F-4390-B2B6-4ECEDF1AE39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0F-4390-B2B6-4ECEDF1AE3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C0F-4390-B2B6-4ECEDF1AE39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0F-4390-B2B6-4ECEDF1AE39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0F-4390-B2B6-4ECEDF1AE39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0F-4390-B2B6-4ECEDF1AE39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0F-4390-B2B6-4ECEDF1AE3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C0F-4390-B2B6-4ECEDF1AE39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C0F-4390-B2B6-4ECEDF1AE39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0F-4390-B2B6-4ECEDF1AE39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0F-4390-B2B6-4ECEDF1AE39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0F-4390-B2B6-4ECEDF1AE39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0F-4390-B2B6-4ECEDF1AE39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0F-4390-B2B6-4ECEDF1AE39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0F-4390-B2B6-4ECEDF1AE39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0F-4390-B2B6-4ECEDF1AE39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0F-4390-B2B6-4ECEDF1AE39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0F-4390-B2B6-4ECEDF1AE39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0F-4390-B2B6-4ECEDF1AE39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0F-4390-B2B6-4ECEDF1AE39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0F-4390-B2B6-4ECEDF1AE39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0F-4390-B2B6-4ECEDF1AE39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0F-4390-B2B6-4ECEDF1AE39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C0F-4390-B2B6-4ECEDF1AE39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C0F-4390-B2B6-4ECEDF1AE39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C0F-4390-B2B6-4ECEDF1AE39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C0F-4390-B2B6-4ECEDF1AE3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C0F-4390-B2B6-4ECEDF1AE3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C0F-4390-B2B6-4ECEDF1AE3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C0F-4390-B2B6-4ECEDF1AE3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C0F-4390-B2B6-4ECEDF1AE3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C0F-4390-B2B6-4ECEDF1AE3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C0F-4390-B2B6-4ECEDF1AE3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C0F-4390-B2B6-4ECEDF1AE39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C0F-4390-B2B6-4ECEDF1AE39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C0F-4390-B2B6-4ECEDF1AE39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C0F-4390-B2B6-4ECEDF1AE39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C0F-4390-B2B6-4ECEDF1AE39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C0F-4390-B2B6-4ECEDF1AE39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C0F-4390-B2B6-4ECEDF1AE39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C0F-4390-B2B6-4ECEDF1AE39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C0F-4390-B2B6-4ECEDF1AE39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C0F-4390-B2B6-4ECEDF1AE39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C0F-4390-B2B6-4ECEDF1AE39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C0F-4390-B2B6-4ECEDF1AE39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C0F-4390-B2B6-4ECEDF1AE39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C0F-4390-B2B6-4ECEDF1AE39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C0F-4390-B2B6-4ECEDF1AE39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C0F-4390-B2B6-4ECEDF1AE39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C0F-4390-B2B6-4ECEDF1AE39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C0F-4390-B2B6-4ECEDF1AE39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C0F-4390-B2B6-4ECEDF1AE39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C0F-4390-B2B6-4ECEDF1AE39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C0F-4390-B2B6-4ECEDF1AE39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C0F-4390-B2B6-4ECEDF1AE39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C0F-4390-B2B6-4ECEDF1AE39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C0F-4390-B2B6-4ECEDF1AE39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C0F-4390-B2B6-4ECEDF1AE39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C0F-4390-B2B6-4ECEDF1AE39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C0F-4390-B2B6-4ECEDF1AE39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C0F-4390-B2B6-4ECEDF1AE39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C0F-4390-B2B6-4ECEDF1AE39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C0F-4390-B2B6-4ECEDF1AE39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C0F-4390-B2B6-4ECEDF1AE39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C0F-4390-B2B6-4ECEDF1AE39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C0F-4390-B2B6-4ECEDF1AE39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C0F-4390-B2B6-4ECEDF1AE39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C0F-4390-B2B6-4ECEDF1AE39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C0F-4390-B2B6-4ECEDF1AE39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C0F-4390-B2B6-4ECEDF1AE39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C0F-4390-B2B6-4ECEDF1AE39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C0F-4390-B2B6-4ECEDF1AE39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C0F-4390-B2B6-4ECEDF1AE39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C0F-4390-B2B6-4ECEDF1AE39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C0F-4390-B2B6-4ECEDF1AE39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C0F-4390-B2B6-4ECEDF1AE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101575</c:v>
                </c:pt>
                <c:pt idx="1">
                  <c:v>46908</c:v>
                </c:pt>
                <c:pt idx="2">
                  <c:v>2335</c:v>
                </c:pt>
                <c:pt idx="3">
                  <c:v>94044</c:v>
                </c:pt>
                <c:pt idx="4">
                  <c:v>30342</c:v>
                </c:pt>
                <c:pt idx="5">
                  <c:v>52879</c:v>
                </c:pt>
                <c:pt idx="6">
                  <c:v>14777</c:v>
                </c:pt>
                <c:pt idx="7">
                  <c:v>21825</c:v>
                </c:pt>
                <c:pt idx="8">
                  <c:v>22233</c:v>
                </c:pt>
                <c:pt idx="9">
                  <c:v>69757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4-43F7-941B-6FB93D0F48FB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181512</c:v>
                </c:pt>
                <c:pt idx="1">
                  <c:v>118966</c:v>
                </c:pt>
                <c:pt idx="2">
                  <c:v>20250</c:v>
                </c:pt>
                <c:pt idx="3">
                  <c:v>341923</c:v>
                </c:pt>
                <c:pt idx="4">
                  <c:v>55684</c:v>
                </c:pt>
                <c:pt idx="5">
                  <c:v>146430</c:v>
                </c:pt>
                <c:pt idx="6">
                  <c:v>37722</c:v>
                </c:pt>
                <c:pt idx="7">
                  <c:v>32018</c:v>
                </c:pt>
                <c:pt idx="8">
                  <c:v>47068</c:v>
                </c:pt>
                <c:pt idx="9">
                  <c:v>59696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E4-43F7-941B-6FB93D0F48FB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161819</c:v>
                </c:pt>
                <c:pt idx="1">
                  <c:v>114660</c:v>
                </c:pt>
                <c:pt idx="2">
                  <c:v>11054</c:v>
                </c:pt>
                <c:pt idx="3">
                  <c:v>382237</c:v>
                </c:pt>
                <c:pt idx="4">
                  <c:v>49807</c:v>
                </c:pt>
                <c:pt idx="5">
                  <c:v>156566</c:v>
                </c:pt>
                <c:pt idx="6">
                  <c:v>35821</c:v>
                </c:pt>
                <c:pt idx="7">
                  <c:v>29188</c:v>
                </c:pt>
                <c:pt idx="8">
                  <c:v>61312</c:v>
                </c:pt>
                <c:pt idx="9">
                  <c:v>55970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E4-43F7-941B-6FB93D0F4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-0.10849420423994005</c:v>
                </c:pt>
                <c:pt idx="1">
                  <c:v>-3.6195215439705497E-2</c:v>
                </c:pt>
                <c:pt idx="2">
                  <c:v>-0.45412345679012345</c:v>
                </c:pt>
                <c:pt idx="3">
                  <c:v>0.1179037385610211</c:v>
                </c:pt>
                <c:pt idx="4">
                  <c:v>-0.10554198692622652</c:v>
                </c:pt>
                <c:pt idx="5">
                  <c:v>6.9220788089872309E-2</c:v>
                </c:pt>
                <c:pt idx="6">
                  <c:v>-5.0394994963151474E-2</c:v>
                </c:pt>
                <c:pt idx="7">
                  <c:v>-8.838778187269658E-2</c:v>
                </c:pt>
                <c:pt idx="8">
                  <c:v>0.30262598793235318</c:v>
                </c:pt>
                <c:pt idx="9">
                  <c:v>-6.2416242294291102E-2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E4-43F7-941B-6FB93D0F48FB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-0.27431195540547204</c:v>
                </c:pt>
                <c:pt idx="1">
                  <c:v>-0.10295026560996412</c:v>
                </c:pt>
                <c:pt idx="2">
                  <c:v>5.1860310210295912E-2</c:v>
                </c:pt>
                <c:pt idx="3">
                  <c:v>7.2846585439103162E-2</c:v>
                </c:pt>
                <c:pt idx="4">
                  <c:v>0.60621110000322487</c:v>
                </c:pt>
                <c:pt idx="5">
                  <c:v>0.30317457675084492</c:v>
                </c:pt>
                <c:pt idx="6">
                  <c:v>-3.4968614456208358E-2</c:v>
                </c:pt>
                <c:pt idx="7">
                  <c:v>-0.35958926651600587</c:v>
                </c:pt>
                <c:pt idx="8">
                  <c:v>0.46315387552500953</c:v>
                </c:pt>
                <c:pt idx="9">
                  <c:v>3.2504427390791069E-2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E4-43F7-941B-6FB93D0F48FB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0.30936360194476831</c:v>
                </c:pt>
                <c:pt idx="1">
                  <c:v>0.10429575872078131</c:v>
                </c:pt>
                <c:pt idx="2">
                  <c:v>6.1851728287231926E-3</c:v>
                </c:pt>
                <c:pt idx="3">
                  <c:v>0.22703082965034405</c:v>
                </c:pt>
                <c:pt idx="4">
                  <c:v>5.5476626919121683E-2</c:v>
                </c:pt>
                <c:pt idx="5">
                  <c:v>0.13064709403087088</c:v>
                </c:pt>
                <c:pt idx="6">
                  <c:v>2.7154783012891398E-2</c:v>
                </c:pt>
                <c:pt idx="7">
                  <c:v>5.6498742348191494E-2</c:v>
                </c:pt>
                <c:pt idx="8">
                  <c:v>3.2876380261926449E-2</c:v>
                </c:pt>
                <c:pt idx="9">
                  <c:v>5.0471010282381254E-2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E4-43F7-941B-6FB93D0F48FB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0.15288530035883202</c:v>
                </c:pt>
                <c:pt idx="1">
                  <c:v>0.10832985334938219</c:v>
                </c:pt>
                <c:pt idx="2">
                  <c:v>1.044373102149024E-2</c:v>
                </c:pt>
                <c:pt idx="3">
                  <c:v>0.36113446846945579</c:v>
                </c:pt>
                <c:pt idx="4">
                  <c:v>4.7057256286173722E-2</c:v>
                </c:pt>
                <c:pt idx="5">
                  <c:v>0.14792230786237026</c:v>
                </c:pt>
                <c:pt idx="6">
                  <c:v>3.3843395053446884E-2</c:v>
                </c:pt>
                <c:pt idx="7">
                  <c:v>2.7576589565338983E-2</c:v>
                </c:pt>
                <c:pt idx="8">
                  <c:v>5.7927088510006296E-2</c:v>
                </c:pt>
                <c:pt idx="9">
                  <c:v>5.2880009523503593E-2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E4-43F7-941B-6FB93D0F4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11-4B07-90A5-704AD70B7D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E11-4B07-90A5-704AD70B7D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E11-4B07-90A5-704AD70B7D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E11-4B07-90A5-704AD70B7D7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E11-4B07-90A5-704AD70B7D7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E11-4B07-90A5-704AD70B7D7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E11-4B07-90A5-704AD70B7D7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E11-4B07-90A5-704AD70B7D7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E11-4B07-90A5-704AD70B7D7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E11-4B07-90A5-704AD70B7D7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11-4B07-90A5-704AD70B7D7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11-4B07-90A5-704AD70B7D7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11-4B07-90A5-704AD70B7D7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11-4B07-90A5-704AD70B7D7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11-4B07-90A5-704AD70B7D7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11-4B07-90A5-704AD70B7D7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11-4B07-90A5-704AD70B7D7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11-4B07-90A5-704AD70B7D7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11-4B07-90A5-704AD70B7D7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E11-4B07-90A5-704AD70B7D7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101169</c:v>
                </c:pt>
                <c:pt idx="1">
                  <c:v>64415</c:v>
                </c:pt>
                <c:pt idx="2">
                  <c:v>3803</c:v>
                </c:pt>
                <c:pt idx="3">
                  <c:v>275953</c:v>
                </c:pt>
                <c:pt idx="4">
                  <c:v>33708</c:v>
                </c:pt>
                <c:pt idx="5">
                  <c:v>80773</c:v>
                </c:pt>
                <c:pt idx="6">
                  <c:v>23944</c:v>
                </c:pt>
                <c:pt idx="7">
                  <c:v>10812</c:v>
                </c:pt>
                <c:pt idx="8">
                  <c:v>23750</c:v>
                </c:pt>
                <c:pt idx="9">
                  <c:v>18134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E11-4B07-90A5-704AD70B7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44-4CEF-A9DF-DE827F1B5CD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44-4CEF-A9DF-DE827F1B5CD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44-4CEF-A9DF-DE827F1B5CD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44-4CEF-A9DF-DE827F1B5CD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44-4CEF-A9DF-DE827F1B5CD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44-4CEF-A9DF-DE827F1B5CD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44-4CEF-A9DF-DE827F1B5CD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44-4CEF-A9DF-DE827F1B5CD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44-4CEF-A9DF-DE827F1B5CD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44-4CEF-A9DF-DE827F1B5C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D44-4CEF-A9DF-DE827F1B5CD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44-4CEF-A9DF-DE827F1B5CD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44-4CEF-A9DF-DE827F1B5CD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44-4CEF-A9DF-DE827F1B5CD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44-4CEF-A9DF-DE827F1B5C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D44-4CEF-A9DF-DE827F1B5CD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D44-4CEF-A9DF-DE827F1B5CD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44-4CEF-A9DF-DE827F1B5CD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44-4CEF-A9DF-DE827F1B5CD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44-4CEF-A9DF-DE827F1B5CD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44-4CEF-A9DF-DE827F1B5CD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44-4CEF-A9DF-DE827F1B5CD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44-4CEF-A9DF-DE827F1B5CD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44-4CEF-A9DF-DE827F1B5CD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44-4CEF-A9DF-DE827F1B5CD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44-4CEF-A9DF-DE827F1B5CD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44-4CEF-A9DF-DE827F1B5CD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44-4CEF-A9DF-DE827F1B5CD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44-4CEF-A9DF-DE827F1B5CD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44-4CEF-A9DF-DE827F1B5CD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44-4CEF-A9DF-DE827F1B5CD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44-4CEF-A9DF-DE827F1B5CD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44-4CEF-A9DF-DE827F1B5C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D44-4CEF-A9DF-DE827F1B5CD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D44-4CEF-A9DF-DE827F1B5C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D44-4CEF-A9DF-DE827F1B5C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D44-4CEF-A9DF-DE827F1B5C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D44-4CEF-A9DF-DE827F1B5C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D44-4CEF-A9DF-DE827F1B5C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D44-4CEF-A9DF-DE827F1B5C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D44-4CEF-A9DF-DE827F1B5C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D44-4CEF-A9DF-DE827F1B5CD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D44-4CEF-A9DF-DE827F1B5CD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D44-4CEF-A9DF-DE827F1B5CD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D44-4CEF-A9DF-DE827F1B5CD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D44-4CEF-A9DF-DE827F1B5CD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D44-4CEF-A9DF-DE827F1B5CD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D44-4CEF-A9DF-DE827F1B5CD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D44-4CEF-A9DF-DE827F1B5CD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D44-4CEF-A9DF-DE827F1B5CD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44-4CEF-A9DF-DE827F1B5CD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44-4CEF-A9DF-DE827F1B5CD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44-4CEF-A9DF-DE827F1B5CD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44-4CEF-A9DF-DE827F1B5CD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44-4CEF-A9DF-DE827F1B5CD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44-4CEF-A9DF-DE827F1B5CD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44-4CEF-A9DF-DE827F1B5CD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D44-4CEF-A9DF-DE827F1B5CD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D44-4CEF-A9DF-DE827F1B5CD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D44-4CEF-A9DF-DE827F1B5CD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D44-4CEF-A9DF-DE827F1B5CD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D44-4CEF-A9DF-DE827F1B5CD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D44-4CEF-A9DF-DE827F1B5CD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D44-4CEF-A9DF-DE827F1B5CD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D44-4CEF-A9DF-DE827F1B5CD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D44-4CEF-A9DF-DE827F1B5C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D44-4CEF-A9DF-DE827F1B5CD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D44-4CEF-A9DF-DE827F1B5CD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D44-4CEF-A9DF-DE827F1B5CD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D44-4CEF-A9DF-DE827F1B5CD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D44-4CEF-A9DF-DE827F1B5CD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D44-4CEF-A9DF-DE827F1B5CD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D44-4CEF-A9DF-DE827F1B5CD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D44-4CEF-A9DF-DE827F1B5CD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D44-4CEF-A9DF-DE827F1B5CD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D44-4CEF-A9DF-DE827F1B5CD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D44-4CEF-A9DF-DE827F1B5CD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D44-4CEF-A9DF-DE827F1B5CD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D44-4CEF-A9DF-DE827F1B5CD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D44-4CEF-A9DF-DE827F1B5CD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D44-4CEF-A9DF-DE827F1B5CD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D44-4CEF-A9DF-DE827F1B5CD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D44-4CEF-A9DF-DE827F1B5C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D44-4CEF-A9DF-DE827F1B5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43067</c:v>
                </c:pt>
                <c:pt idx="1">
                  <c:v>23619</c:v>
                </c:pt>
                <c:pt idx="2">
                  <c:v>681</c:v>
                </c:pt>
                <c:pt idx="3">
                  <c:v>68651</c:v>
                </c:pt>
                <c:pt idx="4">
                  <c:v>25510</c:v>
                </c:pt>
                <c:pt idx="5">
                  <c:v>28803</c:v>
                </c:pt>
                <c:pt idx="6">
                  <c:v>6752</c:v>
                </c:pt>
                <c:pt idx="7">
                  <c:v>5616</c:v>
                </c:pt>
                <c:pt idx="8">
                  <c:v>14211</c:v>
                </c:pt>
                <c:pt idx="9">
                  <c:v>31376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7-48D8-A9E0-2577DA240A10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106138</c:v>
                </c:pt>
                <c:pt idx="1">
                  <c:v>67064</c:v>
                </c:pt>
                <c:pt idx="2">
                  <c:v>5439</c:v>
                </c:pt>
                <c:pt idx="3">
                  <c:v>249820</c:v>
                </c:pt>
                <c:pt idx="4">
                  <c:v>36164</c:v>
                </c:pt>
                <c:pt idx="5">
                  <c:v>80309</c:v>
                </c:pt>
                <c:pt idx="6">
                  <c:v>25698</c:v>
                </c:pt>
                <c:pt idx="7">
                  <c:v>11280</c:v>
                </c:pt>
                <c:pt idx="8">
                  <c:v>15069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F7-48D8-A9E0-2577DA240A10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101169</c:v>
                </c:pt>
                <c:pt idx="1">
                  <c:v>64415</c:v>
                </c:pt>
                <c:pt idx="2">
                  <c:v>3803</c:v>
                </c:pt>
                <c:pt idx="3">
                  <c:v>275953</c:v>
                </c:pt>
                <c:pt idx="4">
                  <c:v>33708</c:v>
                </c:pt>
                <c:pt idx="5">
                  <c:v>80773</c:v>
                </c:pt>
                <c:pt idx="6">
                  <c:v>23944</c:v>
                </c:pt>
                <c:pt idx="7">
                  <c:v>10812</c:v>
                </c:pt>
                <c:pt idx="8">
                  <c:v>23750</c:v>
                </c:pt>
                <c:pt idx="9">
                  <c:v>18134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F7-48D8-A9E0-2577DA240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-4.6816408826245048E-2</c:v>
                </c:pt>
                <c:pt idx="1">
                  <c:v>-3.9499582488369267E-2</c:v>
                </c:pt>
                <c:pt idx="2">
                  <c:v>-0.30079058650487223</c:v>
                </c:pt>
                <c:pt idx="3">
                  <c:v>0.1046073172684332</c:v>
                </c:pt>
                <c:pt idx="4">
                  <c:v>-6.791284149983412E-2</c:v>
                </c:pt>
                <c:pt idx="5">
                  <c:v>5.7776836967213807E-3</c:v>
                </c:pt>
                <c:pt idx="6">
                  <c:v>-6.8254338859055186E-2</c:v>
                </c:pt>
                <c:pt idx="7">
                  <c:v>-4.1489361702127692E-2</c:v>
                </c:pt>
                <c:pt idx="8">
                  <c:v>0.57608334992368437</c:v>
                </c:pt>
                <c:pt idx="9">
                  <c:v>0.17016196683229001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F7-48D8-A9E0-2577DA240A10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-7.9612445414847133E-2</c:v>
                </c:pt>
                <c:pt idx="1">
                  <c:v>-0.15787478265416843</c:v>
                </c:pt>
                <c:pt idx="2">
                  <c:v>-0.16692223439211396</c:v>
                </c:pt>
                <c:pt idx="3">
                  <c:v>-2.9083206963644193E-2</c:v>
                </c:pt>
                <c:pt idx="4">
                  <c:v>0.7626941379490666</c:v>
                </c:pt>
                <c:pt idx="5">
                  <c:v>0.36750414790234642</c:v>
                </c:pt>
                <c:pt idx="6">
                  <c:v>0.33273961928086382</c:v>
                </c:pt>
                <c:pt idx="7">
                  <c:v>-0.4773529269589597</c:v>
                </c:pt>
                <c:pt idx="8">
                  <c:v>0.24007936507936511</c:v>
                </c:pt>
                <c:pt idx="9">
                  <c:v>-0.14534828918842491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F7-48D8-A9E0-2577DA240A10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0.3146832946001723</c:v>
                </c:pt>
                <c:pt idx="1">
                  <c:v>0.10406164688369382</c:v>
                </c:pt>
                <c:pt idx="2">
                  <c:v>6.5972158968179819E-3</c:v>
                </c:pt>
                <c:pt idx="3">
                  <c:v>0.29851165768386972</c:v>
                </c:pt>
                <c:pt idx="4">
                  <c:v>5.2772522270483249E-2</c:v>
                </c:pt>
                <c:pt idx="5">
                  <c:v>0.13353181367484443</c:v>
                </c:pt>
                <c:pt idx="6">
                  <c:v>2.7926912737180971E-2</c:v>
                </c:pt>
                <c:pt idx="7">
                  <c:v>2.8681623825968828E-2</c:v>
                </c:pt>
                <c:pt idx="8">
                  <c:v>1.2346032431757201E-2</c:v>
                </c:pt>
                <c:pt idx="9">
                  <c:v>2.0887279995211488E-2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F7-48D8-A9E0-2577DA240A10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0.15895553694570444</c:v>
                </c:pt>
                <c:pt idx="1">
                  <c:v>0.10120808659132295</c:v>
                </c:pt>
                <c:pt idx="2">
                  <c:v>5.9752286471598413E-3</c:v>
                </c:pt>
                <c:pt idx="3">
                  <c:v>0.43357409173539307</c:v>
                </c:pt>
                <c:pt idx="4">
                  <c:v>5.2961611159206924E-2</c:v>
                </c:pt>
                <c:pt idx="5">
                  <c:v>0.12690958283382642</c:v>
                </c:pt>
                <c:pt idx="6">
                  <c:v>3.762052977323041E-2</c:v>
                </c:pt>
                <c:pt idx="7">
                  <c:v>1.6987686598236185E-2</c:v>
                </c:pt>
                <c:pt idx="8">
                  <c:v>3.7315719266380817E-2</c:v>
                </c:pt>
                <c:pt idx="9">
                  <c:v>2.8491926449538935E-2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F7-48D8-A9E0-2577DA240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99-4B5F-8E51-A64181C5073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638</c:v>
                </c:pt>
                <c:pt idx="1">
                  <c:v>764</c:v>
                </c:pt>
                <c:pt idx="2">
                  <c:v>610</c:v>
                </c:pt>
                <c:pt idx="3">
                  <c:v>458</c:v>
                </c:pt>
                <c:pt idx="4">
                  <c:v>632</c:v>
                </c:pt>
                <c:pt idx="5">
                  <c:v>335</c:v>
                </c:pt>
                <c:pt idx="6">
                  <c:v>424</c:v>
                </c:pt>
                <c:pt idx="7">
                  <c:v>589</c:v>
                </c:pt>
                <c:pt idx="8">
                  <c:v>469</c:v>
                </c:pt>
                <c:pt idx="9">
                  <c:v>567</c:v>
                </c:pt>
                <c:pt idx="10">
                  <c:v>606</c:v>
                </c:pt>
                <c:pt idx="11">
                  <c:v>617</c:v>
                </c:pt>
                <c:pt idx="12">
                  <c:v>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9-4B5F-8E51-A64181C50734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99-4B5F-8E51-A64181C50734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659</c:v>
                </c:pt>
                <c:pt idx="1">
                  <c:v>884</c:v>
                </c:pt>
                <c:pt idx="2">
                  <c:v>918</c:v>
                </c:pt>
                <c:pt idx="3">
                  <c:v>591</c:v>
                </c:pt>
                <c:pt idx="4">
                  <c:v>585</c:v>
                </c:pt>
                <c:pt idx="5">
                  <c:v>399</c:v>
                </c:pt>
                <c:pt idx="6">
                  <c:v>405</c:v>
                </c:pt>
                <c:pt idx="7">
                  <c:v>879</c:v>
                </c:pt>
                <c:pt idx="8">
                  <c:v>557</c:v>
                </c:pt>
                <c:pt idx="9">
                  <c:v>660</c:v>
                </c:pt>
                <c:pt idx="10">
                  <c:v>960</c:v>
                </c:pt>
                <c:pt idx="11">
                  <c:v>1027</c:v>
                </c:pt>
                <c:pt idx="12">
                  <c:v>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9-4B5F-8E51-A64181C50734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99-4B5F-8E51-A64181C5073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1025</c:v>
                </c:pt>
                <c:pt idx="1">
                  <c:v>854</c:v>
                </c:pt>
                <c:pt idx="2">
                  <c:v>952</c:v>
                </c:pt>
                <c:pt idx="3">
                  <c:v>615</c:v>
                </c:pt>
                <c:pt idx="4">
                  <c:v>589</c:v>
                </c:pt>
                <c:pt idx="5">
                  <c:v>441</c:v>
                </c:pt>
                <c:pt idx="6">
                  <c:v>479</c:v>
                </c:pt>
                <c:pt idx="7">
                  <c:v>818</c:v>
                </c:pt>
                <c:pt idx="8">
                  <c:v>548</c:v>
                </c:pt>
                <c:pt idx="9">
                  <c:v>726</c:v>
                </c:pt>
                <c:pt idx="10">
                  <c:v>984</c:v>
                </c:pt>
                <c:pt idx="11">
                  <c:v>725</c:v>
                </c:pt>
                <c:pt idx="12">
                  <c:v>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9-4B5F-8E51-A64181C50734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599-4B5F-8E51-A64181C507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599-4B5F-8E51-A64181C5073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851</c:v>
                </c:pt>
                <c:pt idx="1">
                  <c:v>776</c:v>
                </c:pt>
                <c:pt idx="2">
                  <c:v>929</c:v>
                </c:pt>
                <c:pt idx="3">
                  <c:v>585</c:v>
                </c:pt>
                <c:pt idx="4">
                  <c:v>640</c:v>
                </c:pt>
                <c:pt idx="5">
                  <c:v>365</c:v>
                </c:pt>
                <c:pt idx="6">
                  <c:v>436</c:v>
                </c:pt>
                <c:pt idx="7">
                  <c:v>1062</c:v>
                </c:pt>
                <c:pt idx="8">
                  <c:v>597</c:v>
                </c:pt>
                <c:pt idx="9">
                  <c:v>682</c:v>
                </c:pt>
                <c:pt idx="10">
                  <c:v>797</c:v>
                </c:pt>
                <c:pt idx="11">
                  <c:v>847</c:v>
                </c:pt>
                <c:pt idx="12">
                  <c:v>8567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9-4B5F-8E51-A64181C50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99-4B5F-8E51-A64181C507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99-4B5F-8E51-A64181C507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99-4B5F-8E51-A64181C507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99-4B5F-8E51-A64181C507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99-4B5F-8E51-A64181C507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99-4B5F-8E51-A64181C507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99-4B5F-8E51-A64181C507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99-4B5F-8E51-A64181C507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99-4B5F-8E51-A64181C507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99-4B5F-8E51-A64181C507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99-4B5F-8E51-A64181C507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99-4B5F-8E51-A64181C507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99-4B5F-8E51-A64181C50734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-0.16975609756097565</c:v>
                </c:pt>
                <c:pt idx="1">
                  <c:v>-9.1334894613583129E-2</c:v>
                </c:pt>
                <c:pt idx="2">
                  <c:v>-2.4159663865546244E-2</c:v>
                </c:pt>
                <c:pt idx="3">
                  <c:v>-4.8780487804878092E-2</c:v>
                </c:pt>
                <c:pt idx="4">
                  <c:v>8.6587436332767442E-2</c:v>
                </c:pt>
                <c:pt idx="5">
                  <c:v>-0.17233560090702948</c:v>
                </c:pt>
                <c:pt idx="6">
                  <c:v>-8.9770354906054228E-2</c:v>
                </c:pt>
                <c:pt idx="7">
                  <c:v>0.29828850855745714</c:v>
                </c:pt>
                <c:pt idx="8">
                  <c:v>8.9416058394160558E-2</c:v>
                </c:pt>
                <c:pt idx="9">
                  <c:v>-6.0606060606060552E-2</c:v>
                </c:pt>
                <c:pt idx="10">
                  <c:v>-0.19004065040650409</c:v>
                </c:pt>
                <c:pt idx="11">
                  <c:v>0.1682758620689655</c:v>
                </c:pt>
                <c:pt idx="12">
                  <c:v>-2.1585198720877163E-2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599-4B5F-8E51-A64181C50734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0.33385579937304066</c:v>
                </c:pt>
                <c:pt idx="1">
                  <c:v>1.5706806282722585E-2</c:v>
                </c:pt>
                <c:pt idx="2">
                  <c:v>0.52295081967213108</c:v>
                </c:pt>
                <c:pt idx="3">
                  <c:v>0.27729257641921401</c:v>
                </c:pt>
                <c:pt idx="4">
                  <c:v>1.2658227848101333E-2</c:v>
                </c:pt>
                <c:pt idx="5">
                  <c:v>8.9552238805970186E-2</c:v>
                </c:pt>
                <c:pt idx="6">
                  <c:v>2.8301886792452935E-2</c:v>
                </c:pt>
                <c:pt idx="7">
                  <c:v>0.80305602716468583</c:v>
                </c:pt>
                <c:pt idx="8">
                  <c:v>0.27292110874200426</c:v>
                </c:pt>
                <c:pt idx="9">
                  <c:v>0.2028218694885362</c:v>
                </c:pt>
                <c:pt idx="10">
                  <c:v>0.31518151815181517</c:v>
                </c:pt>
                <c:pt idx="11">
                  <c:v>0.37277147487844409</c:v>
                </c:pt>
                <c:pt idx="12">
                  <c:v>0.27694142197048732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599-4B5F-8E51-A64181C50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11-419F-89C7-FC0331F8D1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C11-419F-89C7-FC0331F8D1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C11-419F-89C7-FC0331F8D1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C11-419F-89C7-FC0331F8D11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C11-419F-89C7-FC0331F8D11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C11-419F-89C7-FC0331F8D11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C11-419F-89C7-FC0331F8D11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C11-419F-89C7-FC0331F8D11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C11-419F-89C7-FC0331F8D11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C11-419F-89C7-FC0331F8D11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11-419F-89C7-FC0331F8D11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11-419F-89C7-FC0331F8D11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11-419F-89C7-FC0331F8D11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11-419F-89C7-FC0331F8D11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11-419F-89C7-FC0331F8D11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11-419F-89C7-FC0331F8D11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11-419F-89C7-FC0331F8D11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11-419F-89C7-FC0331F8D11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11-419F-89C7-FC0331F8D11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C11-419F-89C7-FC0331F8D11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60650</c:v>
                </c:pt>
                <c:pt idx="1">
                  <c:v>50245</c:v>
                </c:pt>
                <c:pt idx="2">
                  <c:v>7251</c:v>
                </c:pt>
                <c:pt idx="3">
                  <c:v>106284</c:v>
                </c:pt>
                <c:pt idx="4">
                  <c:v>16099</c:v>
                </c:pt>
                <c:pt idx="5">
                  <c:v>75793</c:v>
                </c:pt>
                <c:pt idx="6">
                  <c:v>11877</c:v>
                </c:pt>
                <c:pt idx="7">
                  <c:v>18376</c:v>
                </c:pt>
                <c:pt idx="8">
                  <c:v>37562</c:v>
                </c:pt>
                <c:pt idx="9">
                  <c:v>37836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C11-419F-89C7-FC0331F8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94-4EB6-93BF-708478B63BD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4-4EB6-93BF-708478B63BD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4-4EB6-93BF-708478B63BD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4-4EB6-93BF-708478B63BD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4-4EB6-93BF-708478B63BD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4-4EB6-93BF-708478B63BD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4-4EB6-93BF-708478B63BD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94-4EB6-93BF-708478B63BD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94-4EB6-93BF-708478B63BD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94-4EB6-93BF-708478B63B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B94-4EB6-93BF-708478B63BD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94-4EB6-93BF-708478B63BD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94-4EB6-93BF-708478B63BD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94-4EB6-93BF-708478B63BD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94-4EB6-93BF-708478B63B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B94-4EB6-93BF-708478B63BD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B94-4EB6-93BF-708478B63BD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94-4EB6-93BF-708478B63BD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94-4EB6-93BF-708478B63BD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94-4EB6-93BF-708478B63BD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94-4EB6-93BF-708478B63BD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94-4EB6-93BF-708478B63BD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94-4EB6-93BF-708478B63BD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94-4EB6-93BF-708478B63BD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94-4EB6-93BF-708478B63BD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94-4EB6-93BF-708478B63BD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94-4EB6-93BF-708478B63BD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94-4EB6-93BF-708478B63BD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94-4EB6-93BF-708478B63BD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94-4EB6-93BF-708478B63BD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94-4EB6-93BF-708478B63BD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B94-4EB6-93BF-708478B63BD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B94-4EB6-93BF-708478B63BD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B94-4EB6-93BF-708478B63BD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B94-4EB6-93BF-708478B63B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B94-4EB6-93BF-708478B63B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B94-4EB6-93BF-708478B63B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B94-4EB6-93BF-708478B63B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B94-4EB6-93BF-708478B63B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B94-4EB6-93BF-708478B63B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B94-4EB6-93BF-708478B63B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B94-4EB6-93BF-708478B63BD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B94-4EB6-93BF-708478B63BD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B94-4EB6-93BF-708478B63BD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B94-4EB6-93BF-708478B63BD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B94-4EB6-93BF-708478B63BD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B94-4EB6-93BF-708478B63BD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B94-4EB6-93BF-708478B63BD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B94-4EB6-93BF-708478B63BD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B94-4EB6-93BF-708478B63BD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B94-4EB6-93BF-708478B63BD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B94-4EB6-93BF-708478B63BD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B94-4EB6-93BF-708478B63BD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B94-4EB6-93BF-708478B63BD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B94-4EB6-93BF-708478B63BD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B94-4EB6-93BF-708478B63BD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B94-4EB6-93BF-708478B63BD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B94-4EB6-93BF-708478B63BD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B94-4EB6-93BF-708478B63BD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B94-4EB6-93BF-708478B63BD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B94-4EB6-93BF-708478B63BD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B94-4EB6-93BF-708478B63BD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B94-4EB6-93BF-708478B63BD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B94-4EB6-93BF-708478B63BD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B94-4EB6-93BF-708478B63BD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B94-4EB6-93BF-708478B63BD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B94-4EB6-93BF-708478B63BD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B94-4EB6-93BF-708478B63BD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B94-4EB6-93BF-708478B63BD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B94-4EB6-93BF-708478B63BD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B94-4EB6-93BF-708478B63BD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B94-4EB6-93BF-708478B63BD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B94-4EB6-93BF-708478B63BD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B94-4EB6-93BF-708478B63BD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B94-4EB6-93BF-708478B63BD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B94-4EB6-93BF-708478B63BD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B94-4EB6-93BF-708478B63BD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B94-4EB6-93BF-708478B63BD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B94-4EB6-93BF-708478B63BD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B94-4EB6-93BF-708478B63BD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B94-4EB6-93BF-708478B63BD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B94-4EB6-93BF-708478B63BD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B94-4EB6-93BF-708478B63BD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B94-4EB6-93BF-708478B63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58508</c:v>
                </c:pt>
                <c:pt idx="1">
                  <c:v>23289</c:v>
                </c:pt>
                <c:pt idx="2">
                  <c:v>1654</c:v>
                </c:pt>
                <c:pt idx="3">
                  <c:v>25393</c:v>
                </c:pt>
                <c:pt idx="4">
                  <c:v>4832</c:v>
                </c:pt>
                <c:pt idx="5">
                  <c:v>24076</c:v>
                </c:pt>
                <c:pt idx="6">
                  <c:v>8025</c:v>
                </c:pt>
                <c:pt idx="7">
                  <c:v>16209</c:v>
                </c:pt>
                <c:pt idx="8">
                  <c:v>8022</c:v>
                </c:pt>
                <c:pt idx="9">
                  <c:v>38381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42-4087-BFDA-8B3CFA29AD78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75374</c:v>
                </c:pt>
                <c:pt idx="1">
                  <c:v>51902</c:v>
                </c:pt>
                <c:pt idx="2">
                  <c:v>14811</c:v>
                </c:pt>
                <c:pt idx="3">
                  <c:v>92103</c:v>
                </c:pt>
                <c:pt idx="4">
                  <c:v>19520</c:v>
                </c:pt>
                <c:pt idx="5">
                  <c:v>66121</c:v>
                </c:pt>
                <c:pt idx="6">
                  <c:v>12024</c:v>
                </c:pt>
                <c:pt idx="7">
                  <c:v>20738</c:v>
                </c:pt>
                <c:pt idx="8">
                  <c:v>31999</c:v>
                </c:pt>
                <c:pt idx="9">
                  <c:v>44199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42-4087-BFDA-8B3CFA29AD78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60650</c:v>
                </c:pt>
                <c:pt idx="1">
                  <c:v>50245</c:v>
                </c:pt>
                <c:pt idx="2">
                  <c:v>7251</c:v>
                </c:pt>
                <c:pt idx="3">
                  <c:v>106284</c:v>
                </c:pt>
                <c:pt idx="4">
                  <c:v>16099</c:v>
                </c:pt>
                <c:pt idx="5">
                  <c:v>75793</c:v>
                </c:pt>
                <c:pt idx="6">
                  <c:v>11877</c:v>
                </c:pt>
                <c:pt idx="7">
                  <c:v>18376</c:v>
                </c:pt>
                <c:pt idx="8">
                  <c:v>37562</c:v>
                </c:pt>
                <c:pt idx="9">
                  <c:v>37836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42-4087-BFDA-8B3CFA29A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-0.19534587523549229</c:v>
                </c:pt>
                <c:pt idx="1">
                  <c:v>-3.1925552001849655E-2</c:v>
                </c:pt>
                <c:pt idx="2">
                  <c:v>-0.51043143609479436</c:v>
                </c:pt>
                <c:pt idx="3">
                  <c:v>0.15396892609361257</c:v>
                </c:pt>
                <c:pt idx="4">
                  <c:v>-0.17525614754098362</c:v>
                </c:pt>
                <c:pt idx="5">
                  <c:v>0.14627727953297742</c:v>
                </c:pt>
                <c:pt idx="6">
                  <c:v>-1.2225548902195627E-2</c:v>
                </c:pt>
                <c:pt idx="7">
                  <c:v>-0.1138971935577201</c:v>
                </c:pt>
                <c:pt idx="8">
                  <c:v>0.17384918278696215</c:v>
                </c:pt>
                <c:pt idx="9">
                  <c:v>-0.14396253308898388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42-4087-BFDA-8B3CFA29AD78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-0.46359238327717189</c:v>
                </c:pt>
                <c:pt idx="1">
                  <c:v>-2.1099594763092311E-2</c:v>
                </c:pt>
                <c:pt idx="2">
                  <c:v>0.21988559892328396</c:v>
                </c:pt>
                <c:pt idx="3">
                  <c:v>0.4748556838365896</c:v>
                </c:pt>
                <c:pt idx="4">
                  <c:v>0.35445061416792867</c:v>
                </c:pt>
                <c:pt idx="5">
                  <c:v>0.24096208003143627</c:v>
                </c:pt>
                <c:pt idx="6">
                  <c:v>-0.37988826815642462</c:v>
                </c:pt>
                <c:pt idx="7">
                  <c:v>-0.26171153073523501</c:v>
                </c:pt>
                <c:pt idx="8">
                  <c:v>0.65093178621659642</c:v>
                </c:pt>
                <c:pt idx="9">
                  <c:v>0.1468929978781448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42-4087-BFDA-8B3CFA29AD78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0.30445044802522786</c:v>
                </c:pt>
                <c:pt idx="1">
                  <c:v>0.1045119793869938</c:v>
                </c:pt>
                <c:pt idx="2">
                  <c:v>5.8046186978425564E-3</c:v>
                </c:pt>
                <c:pt idx="3">
                  <c:v>0.16101267161481367</c:v>
                </c:pt>
                <c:pt idx="4">
                  <c:v>5.7974079913856093E-2</c:v>
                </c:pt>
                <c:pt idx="5">
                  <c:v>0.12798282890435719</c:v>
                </c:pt>
                <c:pt idx="6">
                  <c:v>2.6441660577625658E-2</c:v>
                </c:pt>
                <c:pt idx="7">
                  <c:v>8.219003576510403E-2</c:v>
                </c:pt>
                <c:pt idx="8">
                  <c:v>5.1837768718993961E-2</c:v>
                </c:pt>
                <c:pt idx="9">
                  <c:v>7.7793908395185171E-2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42-4087-BFDA-8B3CFA29AD78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0.14372957511499551</c:v>
                </c:pt>
                <c:pt idx="1">
                  <c:v>0.11907159936773205</c:v>
                </c:pt>
                <c:pt idx="2">
                  <c:v>1.7183563877309686E-2</c:v>
                </c:pt>
                <c:pt idx="3">
                  <c:v>0.25187393506219591</c:v>
                </c:pt>
                <c:pt idx="4">
                  <c:v>3.8151730086996086E-2</c:v>
                </c:pt>
                <c:pt idx="5">
                  <c:v>0.17961575740627955</c:v>
                </c:pt>
                <c:pt idx="6">
                  <c:v>2.8146350595891205E-2</c:v>
                </c:pt>
                <c:pt idx="7">
                  <c:v>4.354780993096715E-2</c:v>
                </c:pt>
                <c:pt idx="8">
                  <c:v>8.9015173956627558E-2</c:v>
                </c:pt>
                <c:pt idx="9">
                  <c:v>8.9664504601005279E-2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42-4087-BFDA-8B3CFA29A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156566</c:v>
                </c:pt>
                <c:pt idx="1">
                  <c:v>146430</c:v>
                </c:pt>
                <c:pt idx="2">
                  <c:v>134886</c:v>
                </c:pt>
                <c:pt idx="3">
                  <c:v>104557</c:v>
                </c:pt>
                <c:pt idx="4">
                  <c:v>61571</c:v>
                </c:pt>
                <c:pt idx="5">
                  <c:v>120142</c:v>
                </c:pt>
                <c:pt idx="6">
                  <c:v>135043</c:v>
                </c:pt>
                <c:pt idx="7">
                  <c:v>159973</c:v>
                </c:pt>
                <c:pt idx="8">
                  <c:v>164216</c:v>
                </c:pt>
                <c:pt idx="9">
                  <c:v>153824</c:v>
                </c:pt>
                <c:pt idx="10">
                  <c:v>131023</c:v>
                </c:pt>
                <c:pt idx="11">
                  <c:v>118307</c:v>
                </c:pt>
                <c:pt idx="12">
                  <c:v>118732</c:v>
                </c:pt>
                <c:pt idx="13">
                  <c:v>127678</c:v>
                </c:pt>
                <c:pt idx="14">
                  <c:v>134685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AB-45FE-9C01-0CFD55248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6.9220788089872309E-2</c:v>
                </c:pt>
                <c:pt idx="1">
                  <c:v>8.5583381522174262E-2</c:v>
                </c:pt>
                <c:pt idx="2">
                  <c:v>0.29007144428397913</c:v>
                </c:pt>
                <c:pt idx="3">
                  <c:v>0.69815335141543899</c:v>
                </c:pt>
                <c:pt idx="4">
                  <c:v>-0.48751477418388245</c:v>
                </c:pt>
                <c:pt idx="5">
                  <c:v>-0.11034263160622915</c:v>
                </c:pt>
                <c:pt idx="6">
                  <c:v>-0.15583879779712828</c:v>
                </c:pt>
                <c:pt idx="7">
                  <c:v>-2.5837920787255775E-2</c:v>
                </c:pt>
                <c:pt idx="8">
                  <c:v>6.7557728312876986E-2</c:v>
                </c:pt>
                <c:pt idx="9">
                  <c:v>0.17402288147882428</c:v>
                </c:pt>
                <c:pt idx="10">
                  <c:v>0.10748307369809051</c:v>
                </c:pt>
                <c:pt idx="11">
                  <c:v>-3.5794899437388006E-3</c:v>
                </c:pt>
                <c:pt idx="12">
                  <c:v>-7.0066887012641188E-2</c:v>
                </c:pt>
                <c:pt idx="13">
                  <c:v>-5.2025095593421722E-2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AB-45FE-9C01-0CFD55248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80773</c:v>
                </c:pt>
                <c:pt idx="1">
                  <c:v>80309</c:v>
                </c:pt>
                <c:pt idx="2">
                  <c:v>65021</c:v>
                </c:pt>
                <c:pt idx="3">
                  <c:v>51310</c:v>
                </c:pt>
                <c:pt idx="4">
                  <c:v>33780</c:v>
                </c:pt>
                <c:pt idx="5">
                  <c:v>59066</c:v>
                </c:pt>
                <c:pt idx="6">
                  <c:v>59802</c:v>
                </c:pt>
                <c:pt idx="7">
                  <c:v>65928</c:v>
                </c:pt>
                <c:pt idx="8">
                  <c:v>70751</c:v>
                </c:pt>
                <c:pt idx="9">
                  <c:v>58507</c:v>
                </c:pt>
                <c:pt idx="10">
                  <c:v>44793</c:v>
                </c:pt>
                <c:pt idx="11">
                  <c:v>53720</c:v>
                </c:pt>
                <c:pt idx="12">
                  <c:v>60145</c:v>
                </c:pt>
                <c:pt idx="13">
                  <c:v>65877</c:v>
                </c:pt>
                <c:pt idx="14">
                  <c:v>74543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0B-4F29-8868-6FABB5415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5.7776836967213807E-3</c:v>
                </c:pt>
                <c:pt idx="1">
                  <c:v>0.23512403684963323</c:v>
                </c:pt>
                <c:pt idx="2">
                  <c:v>0.26721886571818354</c:v>
                </c:pt>
                <c:pt idx="3">
                  <c:v>0.51894612196566015</c:v>
                </c:pt>
                <c:pt idx="4">
                  <c:v>-0.42809738258896823</c:v>
                </c:pt>
                <c:pt idx="5">
                  <c:v>-1.2307280692953393E-2</c:v>
                </c:pt>
                <c:pt idx="6">
                  <c:v>-9.2919548598471069E-2</c:v>
                </c:pt>
                <c:pt idx="7">
                  <c:v>-6.8168647792964054E-2</c:v>
                </c:pt>
                <c:pt idx="8">
                  <c:v>0.2092741039533732</c:v>
                </c:pt>
                <c:pt idx="9">
                  <c:v>0.30616390953943706</c:v>
                </c:pt>
                <c:pt idx="10">
                  <c:v>-0.16617647058823526</c:v>
                </c:pt>
                <c:pt idx="11">
                  <c:v>-0.10682517249979218</c:v>
                </c:pt>
                <c:pt idx="12">
                  <c:v>-8.7010641043156145E-2</c:v>
                </c:pt>
                <c:pt idx="13">
                  <c:v>-0.1162550474222932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0B-4F29-8868-6FABB5415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75793</c:v>
                </c:pt>
                <c:pt idx="1">
                  <c:v>66121</c:v>
                </c:pt>
                <c:pt idx="2">
                  <c:v>69865</c:v>
                </c:pt>
                <c:pt idx="3">
                  <c:v>53247</c:v>
                </c:pt>
                <c:pt idx="4">
                  <c:v>27791</c:v>
                </c:pt>
                <c:pt idx="5">
                  <c:v>61076</c:v>
                </c:pt>
                <c:pt idx="6">
                  <c:v>75241</c:v>
                </c:pt>
                <c:pt idx="7">
                  <c:v>94045</c:v>
                </c:pt>
                <c:pt idx="8">
                  <c:v>93465</c:v>
                </c:pt>
                <c:pt idx="9">
                  <c:v>95317</c:v>
                </c:pt>
                <c:pt idx="10">
                  <c:v>86230</c:v>
                </c:pt>
                <c:pt idx="11">
                  <c:v>64587</c:v>
                </c:pt>
                <c:pt idx="12">
                  <c:v>58587</c:v>
                </c:pt>
                <c:pt idx="13">
                  <c:v>61801</c:v>
                </c:pt>
                <c:pt idx="14">
                  <c:v>60142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4B-4060-993E-1F50D5640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0.14627727953297742</c:v>
                </c:pt>
                <c:pt idx="1">
                  <c:v>-5.3589064624633198E-2</c:v>
                </c:pt>
                <c:pt idx="2">
                  <c:v>0.31209270005821921</c:v>
                </c:pt>
                <c:pt idx="3">
                  <c:v>0.91597999352308301</c:v>
                </c:pt>
                <c:pt idx="4">
                  <c:v>-0.5449767502783418</c:v>
                </c:pt>
                <c:pt idx="5">
                  <c:v>-0.18826171900958255</c:v>
                </c:pt>
                <c:pt idx="6">
                  <c:v>-0.19994683396246482</c:v>
                </c:pt>
                <c:pt idx="7">
                  <c:v>6.2055314823730168E-3</c:v>
                </c:pt>
                <c:pt idx="8">
                  <c:v>-1.942990232592301E-2</c:v>
                </c:pt>
                <c:pt idx="9">
                  <c:v>0.10538095790328184</c:v>
                </c:pt>
                <c:pt idx="10">
                  <c:v>0.33509839441373646</c:v>
                </c:pt>
                <c:pt idx="11">
                  <c:v>0.10241179783911103</c:v>
                </c:pt>
                <c:pt idx="12">
                  <c:v>-5.2005630976845074E-2</c:v>
                </c:pt>
                <c:pt idx="13">
                  <c:v>2.7584716171726864E-2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4B-4060-993E-1F50D5640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67-4D2B-9A7D-2D02DDA14ED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145</c:v>
                </c:pt>
                <c:pt idx="1">
                  <c:v>138</c:v>
                </c:pt>
                <c:pt idx="2">
                  <c:v>138</c:v>
                </c:pt>
                <c:pt idx="3">
                  <c:v>120</c:v>
                </c:pt>
                <c:pt idx="4">
                  <c:v>130</c:v>
                </c:pt>
                <c:pt idx="5">
                  <c:v>100</c:v>
                </c:pt>
                <c:pt idx="6">
                  <c:v>77</c:v>
                </c:pt>
                <c:pt idx="7">
                  <c:v>80</c:v>
                </c:pt>
                <c:pt idx="8">
                  <c:v>107</c:v>
                </c:pt>
                <c:pt idx="9">
                  <c:v>101</c:v>
                </c:pt>
                <c:pt idx="10">
                  <c:v>183</c:v>
                </c:pt>
                <c:pt idx="11">
                  <c:v>165</c:v>
                </c:pt>
                <c:pt idx="12">
                  <c:v>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67-4D2B-9A7D-2D02DDA14EDE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67-4D2B-9A7D-2D02DDA14EDE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170</c:v>
                </c:pt>
                <c:pt idx="1">
                  <c:v>179</c:v>
                </c:pt>
                <c:pt idx="2">
                  <c:v>197</c:v>
                </c:pt>
                <c:pt idx="3">
                  <c:v>118</c:v>
                </c:pt>
                <c:pt idx="4">
                  <c:v>117</c:v>
                </c:pt>
                <c:pt idx="5">
                  <c:v>96</c:v>
                </c:pt>
                <c:pt idx="6">
                  <c:v>109</c:v>
                </c:pt>
                <c:pt idx="7">
                  <c:v>180</c:v>
                </c:pt>
                <c:pt idx="8">
                  <c:v>97</c:v>
                </c:pt>
                <c:pt idx="9">
                  <c:v>110</c:v>
                </c:pt>
                <c:pt idx="10">
                  <c:v>182</c:v>
                </c:pt>
                <c:pt idx="11">
                  <c:v>281</c:v>
                </c:pt>
                <c:pt idx="12">
                  <c:v>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67-4D2B-9A7D-2D02DDA14EDE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67-4D2B-9A7D-2D02DDA14ED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67-4D2B-9A7D-2D02DDA14EDE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67-4D2B-9A7D-2D02DDA14E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667-4D2B-9A7D-2D02DDA14ED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0">
                  <c:v>235</c:v>
                </c:pt>
                <c:pt idx="11">
                  <c:v>310</c:v>
                </c:pt>
                <c:pt idx="12">
                  <c:v>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67-4D2B-9A7D-2D02DDA14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67-4D2B-9A7D-2D02DDA14E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67-4D2B-9A7D-2D02DDA14E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67-4D2B-9A7D-2D02DDA14E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67-4D2B-9A7D-2D02DDA14E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67-4D2B-9A7D-2D02DDA14E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67-4D2B-9A7D-2D02DDA14E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67-4D2B-9A7D-2D02DDA14E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67-4D2B-9A7D-2D02DDA14E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67-4D2B-9A7D-2D02DDA14E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67-4D2B-9A7D-2D02DDA14E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67-4D2B-9A7D-2D02DDA14E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67-4D2B-9A7D-2D02DDA14E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67-4D2B-9A7D-2D02DDA14EDE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0.15899581589958167</c:v>
                </c:pt>
                <c:pt idx="1">
                  <c:v>-1.0000000000000009E-2</c:v>
                </c:pt>
                <c:pt idx="2">
                  <c:v>-0.12135922330097082</c:v>
                </c:pt>
                <c:pt idx="3">
                  <c:v>-0.10084033613445376</c:v>
                </c:pt>
                <c:pt idx="4">
                  <c:v>0.47777777777777786</c:v>
                </c:pt>
                <c:pt idx="5">
                  <c:v>0.36046511627906974</c:v>
                </c:pt>
                <c:pt idx="6">
                  <c:v>-8.8888888888888906E-2</c:v>
                </c:pt>
                <c:pt idx="7">
                  <c:v>-5.8823529411764719E-2</c:v>
                </c:pt>
                <c:pt idx="8">
                  <c:v>0.40196078431372539</c:v>
                </c:pt>
                <c:pt idx="9">
                  <c:v>0.13138686131386867</c:v>
                </c:pt>
                <c:pt idx="10">
                  <c:v>-0.13919413919413914</c:v>
                </c:pt>
                <c:pt idx="11">
                  <c:v>0.35964912280701755</c:v>
                </c:pt>
                <c:pt idx="12">
                  <c:v>8.1178903826266913E-2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67-4D2B-9A7D-2D02DDA14EDE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0.91034482758620694</c:v>
                </c:pt>
                <c:pt idx="1">
                  <c:v>0.43478260869565211</c:v>
                </c:pt>
                <c:pt idx="2">
                  <c:v>0.31159420289855078</c:v>
                </c:pt>
                <c:pt idx="3">
                  <c:v>-0.10833333333333328</c:v>
                </c:pt>
                <c:pt idx="4">
                  <c:v>2.3076923076922995E-2</c:v>
                </c:pt>
                <c:pt idx="5">
                  <c:v>0.16999999999999993</c:v>
                </c:pt>
                <c:pt idx="6">
                  <c:v>0.59740259740259738</c:v>
                </c:pt>
                <c:pt idx="7">
                  <c:v>0.39999999999999991</c:v>
                </c:pt>
                <c:pt idx="8">
                  <c:v>0.33644859813084116</c:v>
                </c:pt>
                <c:pt idx="9">
                  <c:v>0.53465346534653468</c:v>
                </c:pt>
                <c:pt idx="10">
                  <c:v>0.28415300546448097</c:v>
                </c:pt>
                <c:pt idx="11">
                  <c:v>0.8787878787878789</c:v>
                </c:pt>
                <c:pt idx="12">
                  <c:v>0.40902964959568733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667-4D2B-9A7D-2D02DDA14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6.png"/><Relationship Id="rId5" Type="http://schemas.openxmlformats.org/officeDocument/2006/relationships/chart" Target="../charts/chart67.xml"/><Relationship Id="rId4" Type="http://schemas.openxmlformats.org/officeDocument/2006/relationships/image" Target="../media/image5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8.xml"/><Relationship Id="rId5" Type="http://schemas.openxmlformats.org/officeDocument/2006/relationships/chart" Target="../charts/chart69.xml"/><Relationship Id="rId4" Type="http://schemas.openxmlformats.org/officeDocument/2006/relationships/image" Target="../media/image6.pn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5" Type="http://schemas.openxmlformats.org/officeDocument/2006/relationships/chart" Target="../charts/chart71.xml"/><Relationship Id="rId4" Type="http://schemas.openxmlformats.org/officeDocument/2006/relationships/image" Target="../media/image6.pn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6" Type="http://schemas.openxmlformats.org/officeDocument/2006/relationships/chart" Target="../charts/chart76.xml"/><Relationship Id="rId5" Type="http://schemas.openxmlformats.org/officeDocument/2006/relationships/image" Target="../media/image6.png"/><Relationship Id="rId4" Type="http://schemas.openxmlformats.org/officeDocument/2006/relationships/chart" Target="../charts/chart75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6" Type="http://schemas.openxmlformats.org/officeDocument/2006/relationships/chart" Target="../charts/chart79.xml"/><Relationship Id="rId5" Type="http://schemas.openxmlformats.org/officeDocument/2006/relationships/image" Target="../media/image6.png"/><Relationship Id="rId4" Type="http://schemas.openxmlformats.org/officeDocument/2006/relationships/chart" Target="../charts/chart78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6" Type="http://schemas.openxmlformats.org/officeDocument/2006/relationships/chart" Target="../charts/chart82.xml"/><Relationship Id="rId5" Type="http://schemas.openxmlformats.org/officeDocument/2006/relationships/image" Target="../media/image6.png"/><Relationship Id="rId4" Type="http://schemas.openxmlformats.org/officeDocument/2006/relationships/chart" Target="../charts/chart81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2.pn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2.pn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3" Type="http://schemas.openxmlformats.org/officeDocument/2006/relationships/image" Target="../media/image3.png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5.xml"/><Relationship Id="rId1" Type="http://schemas.openxmlformats.org/officeDocument/2006/relationships/chart" Target="../charts/chart43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10" Type="http://schemas.openxmlformats.org/officeDocument/2006/relationships/chart" Target="../charts/chart49.xml"/><Relationship Id="rId4" Type="http://schemas.openxmlformats.org/officeDocument/2006/relationships/image" Target="../media/image2.png"/><Relationship Id="rId9" Type="http://schemas.openxmlformats.org/officeDocument/2006/relationships/chart" Target="../charts/chart48.xml"/><Relationship Id="rId14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image" Target="../media/image3.png"/><Relationship Id="rId7" Type="http://schemas.openxmlformats.org/officeDocument/2006/relationships/chart" Target="../charts/chart5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image" Target="../media/image2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4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3.xml"/><Relationship Id="rId5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1BC4485-4978-4E2F-B089-69DDDFFC2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1F5CA96-EC32-4415-A43E-814B14684972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41323E4-F7F2-84E4-DB09-8F0C75D212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EECC4B5-E2A1-E8FE-177D-D9E7272BABF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BEF68D6-2AE6-4082-87C9-8A96821CE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F16948-B318-4145-B57B-755E36421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5C1FED0-A4FA-4DE3-A73D-B6ED7C346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40EA37E1-A86E-4E6E-B9EF-8CB7CB46D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67C45E3-2197-44B0-8D6D-EEF51D298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14,6%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75.793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48,4%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Santa Cruz de Tenerife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75.793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48,4%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D1B3D1B-A8ED-41B3-9D51-6B4E39BF1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77B132A-2AF3-4DE9-857F-5C8C424F1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1B5D995-AA40-41C2-9974-F846E2F67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7D6C2FF-001C-413B-B4A6-71C768E0B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156,566 viajeros 
cuota: 100.0%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1345D71-99F7-4877-8D7C-8FD531AF0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BD903DB-601C-495A-AF0E-4FCD6B923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1814B69-2C65-4B98-A69E-C53152E3B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362E157-5B9E-485B-BB59-CB126BEBE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80,773 viajeros 
cuota: 100.0%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766030D-3C2E-4AA9-8A36-B8C3EE0B9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5137D2-BA3B-47C3-B67D-0FDBF3FC9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402E152-895D-4E05-A961-41EF1E187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6681F36-8A14-410F-B845-C5C3F6E81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75,793 viajeros 
cuota: 100.0%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D7D244D-A004-4E32-9EF7-894D6F77D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501F937-E077-4DBB-9244-141416EF1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1189A13-944F-4671-B186-3658E5A9A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D5BC3F2-520C-48F6-8A8E-BC80B7F4F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A49FA7F-498B-448A-B39C-08D46CB88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B43F445-7B93-48E6-9657-CD07FC047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F883FDF-989A-4D2B-879C-C618F9FCB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AED1389-5ED2-4349-9E12-0136912B9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D123132-83DB-41B9-9CE2-88D69C40A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03C06E8-CDC4-46BC-ABFE-2DBAE1CD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1297E61-74A5-4654-AF2B-760CC3A48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3E14829-C1A1-4DA9-84B1-07DC50CEB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9795DD2-94B2-4F53-BC8D-BE467A51C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88AABCD-818A-43FD-90A8-176CC5E2E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D62930C-5CCA-45E3-8D9A-04B8E046A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5C3102C-C8D0-414C-8035-FCEA8D25F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D066E9-D36D-4C28-9F10-4F4A6A31B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14A86B9-89B8-4B5F-B55A-43F0AB7E4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2C73F6D-50B0-4FE7-854D-B77395D4A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3145E7-775D-48F4-A82B-9AF0C488D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29F343-1291-4B23-BC90-1EAB29FFC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9646EC6-2787-4198-9DF4-2E701E89D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A8BEEC-839D-476C-BB2E-1A5724B22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A9DDCF4-6873-46CD-BC49-1C9740D0B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9B5D8BD-4E52-4098-9FB0-EF74A83E9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28D95D-A19D-4F83-AC4E-39E01D1E2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227CF8-5C6D-4499-946B-81E76BBA4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CB5FF8-CEF1-4F14-B224-08C44FC28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C901B04-D81F-474E-BCEF-87F832685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605F769-9416-4060-94EA-D7E296EDF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45D39B0-A164-473C-A19E-3BFBC1CD1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65C0E9A-E92A-43D1-B595-45C9A6A35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6455B0F-EAF0-46A1-B44B-6729482F1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052AB46-0127-4EE6-B6F1-8ED481FB7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Santa Cruz de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769AE8C-E0FC-495E-8D15-8B371ED0B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2ACDB49-219D-4C1A-A80C-43F20BC04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297A4E1-FDDB-4E56-B87A-D87472214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4A9B78C-F52B-4A6D-B046-592E2623D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8C2B1C0-EBE7-44FC-BDD8-BC63CCB8B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1DDA554-6720-4346-B1B7-BBB4E5538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82CE1AE-EF31-4143-80A6-DF00C6E29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Santa Cruz de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Santa Cruz de Tenerife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ED714C-6AB4-49BE-B58D-57699B044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0BC6433-0A66-4B2C-B78F-A3B7365B4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E4807D-5A7A-4367-BEE8-C3EC9EA34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352E74C-5278-4ECD-BFA1-510D72DCC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AE025BD-BE36-4CEC-9D08-51A418F01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8D4477-282D-4A14-8C01-2161BA00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536D486-A642-4EAB-BAAD-C4DAF026E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59A2915-2131-46BC-9E06-0E07C8A1A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8CFC64-4FD6-4021-8EF4-F21A243D7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F2376B1-74F6-443B-8F21-A534FE9A4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F314E46-5F70-42D2-9D84-10136B0F5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954D36-69B9-4650-BEA5-85E00836B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3EA25E2-2864-4908-83AC-B2DA6E538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DA95C10-C216-4FD4-AF9B-6B1F87370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6D5B4DF-C7E2-4F22-A7AA-DF5FC5C5DB5F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5AF4A53-4769-2590-53F1-03FDC2A5D7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DB45487-9687-F50C-9E22-28670013FF4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4C0E8F-1FEF-477D-BD74-39FB87889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78C8BC0-7E74-46BE-9A43-87DA92FBD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8CAA57-1F2E-46A9-8B52-F4FD3E9AB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3B8ABB-2A89-4F02-9A9B-78A2F3462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6F8133-D549-491C-800B-5DF14275F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9F2772D-33C2-4F84-9840-E773D5F1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5D1D522-B299-40AB-88C2-35790FFF86CB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3C68BC5-2074-E1A8-F361-3D4C19FBE2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080A3FD-604F-46A2-7599-D42C5DEFF94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5FBA76-8218-4BC6-976D-575ED02FE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5131061-26B0-40D8-988E-F26B99CFB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D29D1BB-ED01-494F-950C-E7833CF23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611BE0-D00B-49EC-9B3F-DDDCB5C27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DDC1B3B-18AB-4149-BF6B-D5412C025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190499</xdr:colOff>
      <xdr:row>1</xdr:row>
      <xdr:rowOff>28575</xdr:rowOff>
    </xdr:from>
    <xdr:to>
      <xdr:col>41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9A71827-DA67-4FFC-9129-6EBDA405A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A8B15CB-7BD4-4C85-AD67-8BD3F49E994C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6F925EA-A84C-4254-C13D-F03AE575E6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DF7722F-1134-60C5-C570-1A776C6F828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E6E835-44E6-4042-B1FA-36324A994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1A5E35-D45A-4909-A6F8-D7A68D965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CE31D7E-3433-46E7-B634-54EE7DB36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D5BAA3E-0072-45EC-B35E-932AFD746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5B83C1F-AA01-4C08-BF66-E2A70E6A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F734B83-5EFC-42DC-9BA1-249265B1E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647B1E2-3F08-46D3-9F69-3F601DA6D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65FE933-5717-4E70-AD13-3B7BFA072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AC90CFD-038E-475E-B91A-140E6574A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1317AF3-FF58-4AC0-948F-89088E8BA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71E0B0A-7174-4AD9-9A7E-4A47ADA0F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97D8929-67ED-440F-82F3-71609B074E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F86A9440-2BA6-40CE-82B7-F79DA309A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7666A70F-A179-4274-AB32-4DB17E753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C1D5B49-FF9D-401F-8557-4AEEF4798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C5F9181-31EC-469A-848E-8C9B860F4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98F8682-CA97-46BF-ADFB-12AD2148C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E39317-21FC-4992-AFD4-A5F8927F2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6CB7A93-0EF8-48EE-AF84-548965E61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B2C9F01-21B6-4B7F-9294-3B0688EA6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D3175DC-F52C-4DF4-8EF7-7537A125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9EE176D-C0BA-42B4-AE36-6B3B1F93F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F016548-A803-4716-BCC7-A524F6863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2B3D8D3-3F3B-4BF6-A214-CB0514FFC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EE17851-6772-4425-8E0C-56C4E491A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4640397-374C-4A2A-A09A-0D4A10933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Santa Cruz de Tenerife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Santa Cruz de Tenerife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F7569E-43DE-4114-97F2-81F8E2F92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03B2429-1933-43AB-9DC5-204406E81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B2683C-C1D8-4813-9181-45E484191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85CFC1-F9C7-41A5-9935-C59D15883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C64071F-25BF-489D-822F-7E3CE36287DE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49AD44E-E624-E230-80D3-DF12B5417A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131069A-A6CC-72C2-93ED-D55912A89BD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7A6883-6197-4A4E-BE31-8BBDD6BD7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F65B336-2093-441C-818F-3F4C190EA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A46D14-BC24-4065-BDC7-2B87B25DB566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CA91F43-0C09-DFBD-3780-36C9367AD7B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2E947B6-4C54-EE7A-93CC-B156C0FA52D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00EB2F2-1976-427E-9E50-563148E4A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727384-F7D7-4237-8E62-23F31C8A8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E4BEB0F-5992-47C7-BA3E-96143F320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7F58A61-D652-468D-A65C-7B693FC59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5273533-6610-4F96-A0DA-AC59E4928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AFF7DA5-6C1A-47B0-9A06-4179E5DE4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041284F-B820-49EF-925D-A2CB01B69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74E58B6-8EC3-463A-88A8-644B2910F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7662747-9F80-4FBD-BC53-CAB865BE2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24FE89A2-3531-456A-B243-FEF53E29A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19D73ED6-1E2B-4D60-82CE-47D610DE1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25732CC-C1D3-45AA-970B-79164D76D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BDA6705-2A8E-42EC-AD58-A74BF95B8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25F652C-2A5A-416A-80DD-2F25769D2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40E504-2DDE-4E30-86FE-94AA6DE7A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880FFE6-F004-46B4-9BAF-7631DDB27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B6ED2D-F7C5-4037-88FE-F2B8C62B6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83B4730-23E6-4F17-A99B-E4636BD84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989192B-6124-4453-95FE-D05FEF746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165256B-8E7D-4823-9C1F-D51B6727A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2534895-915E-4C36-B38E-DFFDACD2F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A499F3D-F045-40A5-A6DA-7FC26270B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587B2F4-7A60-4979-9863-DDB049918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95249</xdr:colOff>
      <xdr:row>134</xdr:row>
      <xdr:rowOff>104776</xdr:rowOff>
    </xdr:from>
    <xdr:to>
      <xdr:col>26</xdr:col>
      <xdr:colOff>238125</xdr:colOff>
      <xdr:row>154</xdr:row>
      <xdr:rowOff>47626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F64E3605-17C1-4A1B-AAC9-170DFBC4C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2F66ACF2-1A73-4C67-8A3E-BA26CCCF9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8A1C84DC-9FFC-4B18-8E41-761B38716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728AC99-D713-4121-BF64-12F90679A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9B711A8-FE33-4355-97C3-22BB464BC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17B09E8-B0D3-4D15-A868-48E361173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FB628EE-BFE9-456B-9391-EB936BFFE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10CE08A-FD01-4115-A4B2-CC483C1BE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4845D0-815E-44D8-AD59-32AC0C08A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4A583DD-DFA0-48EF-B3B4-C742DA4EC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3E8595-28E0-4603-83A5-36AD905D5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169DAAD-8691-453E-95C0-C73F1CE56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48C80B2-6ABF-47BD-8E62-C6F70CC02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F7D994E-08BC-4767-8139-80DD8D102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Santa Cruz de Tenerife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Santa Cruz de Tenerife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Santa Cruz de Tenerife</a:t>
          </a:fld>
          <a:endParaRPr lang="es-ES" sz="1100"/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AA132FB-A947-4343-8FAE-6BA9E8B5A675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0DDFB94-5A02-D365-BF69-A6E2473450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9D3019A-948F-9561-C62C-BF9C5A461C6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6735243-8073-43FE-A8C4-66CCAA54B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EE147E79-31AA-4E5E-AAD5-0F98F340D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6EE7259-60F4-4C6D-94A8-9B160A20A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630AA78-5837-4FA7-B4DD-EDE94EB92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513E601-7A27-4FDC-8397-4C741B59D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DE9C131-151C-42EB-B3EC-337FA26D3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Santa Cruz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Santa Cruz de Tenerife</a:t>
          </a:fld>
          <a:endParaRPr lang="es-ES" sz="1100"/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F7C501E-D44B-435E-858C-B25EC1EDC1B8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E2CB02D-1461-4844-DDAC-562E49DF55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ABA97C1-EB74-8EDB-D17D-A1262FF2F94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2F5F8E-9398-4ADE-B201-622393497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76E06B7-F25D-48A8-85B7-6997A2D1F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4/Municipios/noviembre/Indicadores%20alojativos%20Santa%20Cruz%20112024.xlsx" TargetMode="External"/><Relationship Id="rId1" Type="http://schemas.openxmlformats.org/officeDocument/2006/relationships/externalLinkPath" Target="/sites/INVESTIGACION/Documentos%20compartidos/General/Encuesta%20Alojam%20Tur&#237;sticos%20(ISTAC)/2024/Municipios/noviembre/Indicadores%20alojativos%20Santa%20Cruz%2011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20553</v>
          </cell>
          <cell r="I9">
            <v>14146</v>
          </cell>
          <cell r="K9">
            <v>23609</v>
          </cell>
          <cell r="M9">
            <v>23867</v>
          </cell>
          <cell r="N9">
            <v>1.0928035918505552E-2</v>
          </cell>
          <cell r="O9">
            <v>0.16124166788303418</v>
          </cell>
        </row>
        <row r="10">
          <cell r="A10" t="str">
            <v>feb</v>
          </cell>
          <cell r="B10" t="str">
            <v>Febrero</v>
          </cell>
          <cell r="C10">
            <v>20929</v>
          </cell>
          <cell r="I10">
            <v>17059</v>
          </cell>
          <cell r="K10">
            <v>22775</v>
          </cell>
          <cell r="M10">
            <v>22625</v>
          </cell>
          <cell r="N10">
            <v>-6.5861690450055299E-3</v>
          </cell>
          <cell r="O10">
            <v>8.1035883224234384E-2</v>
          </cell>
        </row>
        <row r="11">
          <cell r="A11" t="str">
            <v>mar</v>
          </cell>
          <cell r="B11" t="str">
            <v>Marzo</v>
          </cell>
          <cell r="C11">
            <v>21779</v>
          </cell>
          <cell r="I11">
            <v>20054</v>
          </cell>
          <cell r="K11">
            <v>25174</v>
          </cell>
          <cell r="M11">
            <v>22971</v>
          </cell>
          <cell r="N11">
            <v>-8.7510923969174592E-2</v>
          </cell>
          <cell r="O11">
            <v>5.4731622204876151E-2</v>
          </cell>
        </row>
        <row r="12">
          <cell r="A12" t="str">
            <v>abr</v>
          </cell>
          <cell r="B12" t="str">
            <v>Abril</v>
          </cell>
          <cell r="C12">
            <v>16758</v>
          </cell>
          <cell r="I12">
            <v>17340</v>
          </cell>
          <cell r="K12">
            <v>19154</v>
          </cell>
          <cell r="M12">
            <v>19029</v>
          </cell>
          <cell r="N12">
            <v>-6.5260519995823385E-3</v>
          </cell>
          <cell r="O12">
            <v>0.13551736484067312</v>
          </cell>
        </row>
        <row r="13">
          <cell r="A13" t="str">
            <v>may</v>
          </cell>
          <cell r="B13" t="str">
            <v>Mayo</v>
          </cell>
          <cell r="C13">
            <v>17027</v>
          </cell>
          <cell r="I13">
            <v>18214</v>
          </cell>
          <cell r="K13">
            <v>17881</v>
          </cell>
          <cell r="M13">
            <v>17439</v>
          </cell>
          <cell r="N13">
            <v>-2.4718975448800418E-2</v>
          </cell>
          <cell r="O13">
            <v>2.4196863804545776E-2</v>
          </cell>
        </row>
        <row r="14">
          <cell r="A14" t="str">
            <v>jun</v>
          </cell>
          <cell r="B14" t="str">
            <v>Junio</v>
          </cell>
          <cell r="C14">
            <v>15071</v>
          </cell>
          <cell r="I14">
            <v>17608</v>
          </cell>
          <cell r="K14">
            <v>17983</v>
          </cell>
          <cell r="M14">
            <v>19479</v>
          </cell>
          <cell r="N14">
            <v>8.3189679141411288E-2</v>
          </cell>
          <cell r="O14">
            <v>0.29248225068011413</v>
          </cell>
        </row>
        <row r="15">
          <cell r="A15" t="str">
            <v>jul</v>
          </cell>
          <cell r="B15" t="str">
            <v>Julio</v>
          </cell>
          <cell r="C15">
            <v>17228</v>
          </cell>
          <cell r="I15">
            <v>18083</v>
          </cell>
          <cell r="K15">
            <v>16810</v>
          </cell>
          <cell r="M15">
            <v>21632</v>
          </cell>
          <cell r="N15">
            <v>0.28685306365258767</v>
          </cell>
          <cell r="O15">
            <v>0.25563036916647319</v>
          </cell>
        </row>
        <row r="16">
          <cell r="A16" t="str">
            <v>ago</v>
          </cell>
          <cell r="B16" t="str">
            <v>Agosto</v>
          </cell>
          <cell r="C16">
            <v>13793</v>
          </cell>
          <cell r="I16">
            <v>15520</v>
          </cell>
          <cell r="K16">
            <v>14993</v>
          </cell>
          <cell r="M16">
            <v>15201</v>
          </cell>
          <cell r="N16">
            <v>1.3873140799039563E-2</v>
          </cell>
          <cell r="O16">
            <v>0.10208076560574209</v>
          </cell>
        </row>
        <row r="17">
          <cell r="A17" t="str">
            <v>sep</v>
          </cell>
          <cell r="B17" t="str">
            <v>Septiembre</v>
          </cell>
          <cell r="C17">
            <v>15992</v>
          </cell>
          <cell r="I17">
            <v>19959</v>
          </cell>
          <cell r="K17">
            <v>15933</v>
          </cell>
          <cell r="M17">
            <v>19577</v>
          </cell>
          <cell r="N17">
            <v>0.22870771355049269</v>
          </cell>
          <cell r="O17">
            <v>0.22417458729364692</v>
          </cell>
        </row>
        <row r="18">
          <cell r="A18" t="str">
            <v>oct</v>
          </cell>
          <cell r="B18" t="str">
            <v>Octubre</v>
          </cell>
          <cell r="C18">
            <v>18677</v>
          </cell>
          <cell r="I18">
            <v>21932</v>
          </cell>
          <cell r="K18">
            <v>20553</v>
          </cell>
          <cell r="M18">
            <v>19337</v>
          </cell>
          <cell r="N18">
            <v>-5.9164112295042037E-2</v>
          </cell>
          <cell r="O18">
            <v>3.5337580981956496E-2</v>
          </cell>
        </row>
        <row r="19">
          <cell r="A19" t="str">
            <v>nov</v>
          </cell>
          <cell r="B19" t="str">
            <v>Noviembre</v>
          </cell>
          <cell r="C19">
            <v>21685</v>
          </cell>
          <cell r="I19">
            <v>25251</v>
          </cell>
          <cell r="K19">
            <v>23667</v>
          </cell>
          <cell r="M19">
            <v>25085</v>
          </cell>
          <cell r="N19">
            <v>5.9914649089449545E-2</v>
          </cell>
          <cell r="O19">
            <v>0.15679040811620926</v>
          </cell>
        </row>
        <row r="20">
          <cell r="A20" t="str">
            <v>dic</v>
          </cell>
          <cell r="B20" t="str">
            <v>Diciembre</v>
          </cell>
          <cell r="C20">
            <v>20923</v>
          </cell>
          <cell r="I20">
            <v>23965</v>
          </cell>
          <cell r="K20">
            <v>20577</v>
          </cell>
        </row>
        <row r="21">
          <cell r="A21" t="str">
            <v>Total</v>
          </cell>
          <cell r="C21">
            <v>220415</v>
          </cell>
          <cell r="I21">
            <v>229131</v>
          </cell>
          <cell r="K21">
            <v>239109</v>
          </cell>
          <cell r="M21">
            <v>226242</v>
          </cell>
          <cell r="N21">
            <v>3.5280874196913947E-2</v>
          </cell>
          <cell r="O21">
            <v>0.13409059009885116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9072</v>
          </cell>
          <cell r="I31">
            <v>6573</v>
          </cell>
          <cell r="K31">
            <v>10452</v>
          </cell>
          <cell r="M31">
            <v>11900</v>
          </cell>
          <cell r="N31">
            <v>0.1385380788365862</v>
          </cell>
          <cell r="O31">
            <v>0.31172839506172845</v>
          </cell>
        </row>
        <row r="32">
          <cell r="B32" t="str">
            <v>Febrero</v>
          </cell>
          <cell r="C32">
            <v>10007</v>
          </cell>
          <cell r="I32">
            <v>8995</v>
          </cell>
          <cell r="K32">
            <v>12083</v>
          </cell>
          <cell r="M32">
            <v>11880</v>
          </cell>
          <cell r="N32">
            <v>-1.680046346106101E-2</v>
          </cell>
          <cell r="O32">
            <v>0.18716898171280105</v>
          </cell>
        </row>
        <row r="33">
          <cell r="B33" t="str">
            <v>Marzo</v>
          </cell>
          <cell r="C33">
            <v>10527</v>
          </cell>
          <cell r="I33">
            <v>11575</v>
          </cell>
          <cell r="K33">
            <v>15380</v>
          </cell>
          <cell r="M33">
            <v>12803</v>
          </cell>
          <cell r="N33">
            <v>-0.16755526657997399</v>
          </cell>
          <cell r="O33">
            <v>0.21620594661347003</v>
          </cell>
        </row>
        <row r="34">
          <cell r="B34" t="str">
            <v>Abril</v>
          </cell>
          <cell r="C34">
            <v>8980</v>
          </cell>
          <cell r="I34">
            <v>10703</v>
          </cell>
          <cell r="K34">
            <v>12270</v>
          </cell>
          <cell r="M34">
            <v>11832</v>
          </cell>
          <cell r="N34">
            <v>-3.5696821515892374E-2</v>
          </cell>
          <cell r="O34">
            <v>0.31759465478841875</v>
          </cell>
        </row>
        <row r="35">
          <cell r="B35" t="str">
            <v>Mayo</v>
          </cell>
          <cell r="C35">
            <v>10621</v>
          </cell>
          <cell r="I35">
            <v>12721</v>
          </cell>
          <cell r="K35">
            <v>13214</v>
          </cell>
          <cell r="M35">
            <v>12647</v>
          </cell>
          <cell r="N35">
            <v>-4.2909035871045886E-2</v>
          </cell>
          <cell r="O35">
            <v>0.19075416627436215</v>
          </cell>
        </row>
        <row r="36">
          <cell r="B36" t="str">
            <v>Junio</v>
          </cell>
          <cell r="C36">
            <v>10076</v>
          </cell>
          <cell r="I36">
            <v>12409</v>
          </cell>
          <cell r="K36">
            <v>13066</v>
          </cell>
          <cell r="M36">
            <v>14875</v>
          </cell>
          <cell r="N36">
            <v>0.13845094137455982</v>
          </cell>
          <cell r="O36">
            <v>0.47628026994839212</v>
          </cell>
        </row>
        <row r="37">
          <cell r="B37" t="str">
            <v>Julio</v>
          </cell>
          <cell r="C37">
            <v>10842</v>
          </cell>
          <cell r="I37">
            <v>12525</v>
          </cell>
          <cell r="K37">
            <v>11727</v>
          </cell>
          <cell r="M37">
            <v>16297</v>
          </cell>
          <cell r="N37">
            <v>0.38969898524771884</v>
          </cell>
          <cell r="O37">
            <v>0.50313595277624046</v>
          </cell>
        </row>
        <row r="38">
          <cell r="B38" t="str">
            <v>Agosto</v>
          </cell>
          <cell r="C38">
            <v>8110</v>
          </cell>
          <cell r="I38">
            <v>8882</v>
          </cell>
          <cell r="K38">
            <v>8822</v>
          </cell>
          <cell r="M38">
            <v>9303</v>
          </cell>
          <cell r="N38">
            <v>5.4522783949217946E-2</v>
          </cell>
          <cell r="O38">
            <v>0.1471023427866831</v>
          </cell>
        </row>
        <row r="39">
          <cell r="B39" t="str">
            <v>Septiembre</v>
          </cell>
          <cell r="C39">
            <v>9279</v>
          </cell>
          <cell r="I39">
            <v>12859</v>
          </cell>
          <cell r="K39">
            <v>11310</v>
          </cell>
          <cell r="M39">
            <v>14314</v>
          </cell>
          <cell r="N39">
            <v>0.26560565870910691</v>
          </cell>
          <cell r="O39">
            <v>0.54262312749218666</v>
          </cell>
        </row>
        <row r="40">
          <cell r="B40" t="str">
            <v>Octubre</v>
          </cell>
          <cell r="C40">
            <v>10900</v>
          </cell>
          <cell r="I40">
            <v>13163</v>
          </cell>
          <cell r="K40">
            <v>13962</v>
          </cell>
          <cell r="M40">
            <v>12735</v>
          </cell>
          <cell r="N40">
            <v>-8.7881392350666054E-2</v>
          </cell>
          <cell r="O40">
            <v>0.16834862385321103</v>
          </cell>
        </row>
        <row r="41">
          <cell r="B41" t="str">
            <v>Noviembre</v>
          </cell>
          <cell r="C41">
            <v>11473</v>
          </cell>
          <cell r="I41">
            <v>13787</v>
          </cell>
          <cell r="K41">
            <v>13695</v>
          </cell>
          <cell r="M41">
            <v>14871</v>
          </cell>
          <cell r="N41">
            <v>8.5870755750273808E-2</v>
          </cell>
          <cell r="O41">
            <v>0.29617362503268541</v>
          </cell>
        </row>
        <row r="42">
          <cell r="B42" t="str">
            <v>Diciembre</v>
          </cell>
          <cell r="C42">
            <v>10255</v>
          </cell>
          <cell r="I42">
            <v>10694</v>
          </cell>
          <cell r="K42">
            <v>10449</v>
          </cell>
        </row>
        <row r="43">
          <cell r="C43">
            <v>120142</v>
          </cell>
          <cell r="I43">
            <v>134886</v>
          </cell>
          <cell r="K43">
            <v>146430</v>
          </cell>
          <cell r="M43">
            <v>143457</v>
          </cell>
          <cell r="N43">
            <v>5.4978269022878168E-2</v>
          </cell>
          <cell r="O43">
            <v>0.30549564552676833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4741</v>
          </cell>
          <cell r="I53">
            <v>3917</v>
          </cell>
          <cell r="K53">
            <v>5450</v>
          </cell>
          <cell r="M53">
            <v>6504</v>
          </cell>
          <cell r="N53">
            <v>0.19339449541284415</v>
          </cell>
          <cell r="O53">
            <v>0.37186247627082891</v>
          </cell>
        </row>
        <row r="54">
          <cell r="B54" t="str">
            <v>Febrero</v>
          </cell>
          <cell r="C54">
            <v>5394</v>
          </cell>
          <cell r="I54">
            <v>4988</v>
          </cell>
          <cell r="K54">
            <v>6445</v>
          </cell>
          <cell r="M54">
            <v>6868</v>
          </cell>
          <cell r="N54">
            <v>6.5632273079906822E-2</v>
          </cell>
          <cell r="O54">
            <v>0.27326659251019647</v>
          </cell>
        </row>
        <row r="55">
          <cell r="B55" t="str">
            <v>Marzo</v>
          </cell>
          <cell r="C55">
            <v>5891</v>
          </cell>
          <cell r="I55">
            <v>6328</v>
          </cell>
          <cell r="K55">
            <v>8798</v>
          </cell>
          <cell r="M55">
            <v>6861</v>
          </cell>
          <cell r="N55">
            <v>-0.22016367356217326</v>
          </cell>
          <cell r="O55">
            <v>0.16465795280937012</v>
          </cell>
        </row>
        <row r="56">
          <cell r="B56" t="str">
            <v>Abril</v>
          </cell>
          <cell r="C56">
            <v>4434</v>
          </cell>
          <cell r="I56">
            <v>4470</v>
          </cell>
          <cell r="K56">
            <v>6595</v>
          </cell>
          <cell r="M56">
            <v>7072</v>
          </cell>
          <cell r="N56">
            <v>7.232752084912808E-2</v>
          </cell>
          <cell r="O56">
            <v>0.59494812810103737</v>
          </cell>
        </row>
        <row r="57">
          <cell r="B57" t="str">
            <v>Mayo</v>
          </cell>
          <cell r="C57">
            <v>5220</v>
          </cell>
          <cell r="I57">
            <v>6157</v>
          </cell>
          <cell r="K57">
            <v>6899</v>
          </cell>
          <cell r="M57">
            <v>6981</v>
          </cell>
          <cell r="N57">
            <v>1.1885780547905567E-2</v>
          </cell>
          <cell r="O57">
            <v>0.33735632183908049</v>
          </cell>
        </row>
        <row r="58">
          <cell r="B58" t="str">
            <v>Junio</v>
          </cell>
          <cell r="C58">
            <v>4948</v>
          </cell>
          <cell r="I58">
            <v>5602</v>
          </cell>
          <cell r="K58">
            <v>6717</v>
          </cell>
          <cell r="M58">
            <v>7542</v>
          </cell>
          <cell r="N58">
            <v>0.12282268870031254</v>
          </cell>
          <cell r="O58">
            <v>0.52425222312045272</v>
          </cell>
        </row>
        <row r="59">
          <cell r="B59" t="str">
            <v>Julio</v>
          </cell>
          <cell r="C59">
            <v>4858</v>
          </cell>
          <cell r="I59">
            <v>5240</v>
          </cell>
          <cell r="K59">
            <v>7240</v>
          </cell>
          <cell r="M59">
            <v>6419</v>
          </cell>
          <cell r="N59">
            <v>-0.11339779005524864</v>
          </cell>
          <cell r="O59">
            <v>0.32132564841498557</v>
          </cell>
        </row>
        <row r="60">
          <cell r="B60" t="str">
            <v>Agosto</v>
          </cell>
          <cell r="C60">
            <v>3119</v>
          </cell>
          <cell r="I60">
            <v>3658</v>
          </cell>
          <cell r="K60">
            <v>4888</v>
          </cell>
          <cell r="M60">
            <v>3964</v>
          </cell>
          <cell r="N60">
            <v>-0.18903436988543376</v>
          </cell>
          <cell r="O60">
            <v>0.27092016672010266</v>
          </cell>
        </row>
        <row r="61">
          <cell r="B61" t="str">
            <v>Septiembre</v>
          </cell>
          <cell r="C61">
            <v>4658</v>
          </cell>
          <cell r="I61">
            <v>6176</v>
          </cell>
          <cell r="K61">
            <v>6477</v>
          </cell>
          <cell r="M61">
            <v>6205</v>
          </cell>
          <cell r="N61">
            <v>-4.1994750656167978E-2</v>
          </cell>
          <cell r="O61">
            <v>0.33211678832116798</v>
          </cell>
        </row>
        <row r="62">
          <cell r="B62" t="str">
            <v>Octubre</v>
          </cell>
          <cell r="C62">
            <v>5219</v>
          </cell>
          <cell r="I62">
            <v>6564</v>
          </cell>
          <cell r="K62">
            <v>7061</v>
          </cell>
          <cell r="M62">
            <v>7713</v>
          </cell>
          <cell r="N62">
            <v>9.2338195722985406E-2</v>
          </cell>
          <cell r="O62">
            <v>0.47786932362521561</v>
          </cell>
        </row>
        <row r="63">
          <cell r="B63" t="str">
            <v>Noviembre</v>
          </cell>
          <cell r="C63">
            <v>6273</v>
          </cell>
          <cell r="I63">
            <v>6965</v>
          </cell>
          <cell r="K63">
            <v>8507</v>
          </cell>
          <cell r="M63">
            <v>8717</v>
          </cell>
          <cell r="N63">
            <v>2.4685553073939159E-2</v>
          </cell>
          <cell r="O63">
            <v>0.38960624900366647</v>
          </cell>
        </row>
        <row r="64">
          <cell r="B64" t="str">
            <v>Diciembre</v>
          </cell>
          <cell r="C64">
            <v>4311</v>
          </cell>
          <cell r="I64">
            <v>4956</v>
          </cell>
          <cell r="K64">
            <v>5232</v>
          </cell>
        </row>
        <row r="65">
          <cell r="C65">
            <v>59066</v>
          </cell>
          <cell r="I65">
            <v>65021</v>
          </cell>
          <cell r="K65">
            <v>80309</v>
          </cell>
          <cell r="M65">
            <v>74846</v>
          </cell>
          <cell r="N65">
            <v>-3.076841109793893E-3</v>
          </cell>
          <cell r="O65">
            <v>0.36692539494110132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4331</v>
          </cell>
          <cell r="I75">
            <v>2656</v>
          </cell>
          <cell r="K75">
            <v>5002</v>
          </cell>
          <cell r="M75">
            <v>5396</v>
          </cell>
          <cell r="N75">
            <v>7.8768492602958817E-2</v>
          </cell>
          <cell r="O75">
            <v>0.24590163934426235</v>
          </cell>
        </row>
        <row r="76">
          <cell r="B76" t="str">
            <v>Febrero</v>
          </cell>
          <cell r="C76">
            <v>4613</v>
          </cell>
          <cell r="I76">
            <v>4007</v>
          </cell>
          <cell r="K76">
            <v>5638</v>
          </cell>
          <cell r="M76">
            <v>5012</v>
          </cell>
          <cell r="N76">
            <v>-0.11103228095069173</v>
          </cell>
          <cell r="O76">
            <v>8.6494688922609919E-2</v>
          </cell>
        </row>
        <row r="77">
          <cell r="B77" t="str">
            <v>Marzo</v>
          </cell>
          <cell r="C77">
            <v>4636</v>
          </cell>
          <cell r="I77">
            <v>5247</v>
          </cell>
          <cell r="K77">
            <v>6582</v>
          </cell>
          <cell r="M77">
            <v>5942</v>
          </cell>
          <cell r="N77">
            <v>-9.7234883014281404E-2</v>
          </cell>
          <cell r="O77">
            <v>0.28170836928386533</v>
          </cell>
        </row>
        <row r="78">
          <cell r="B78" t="str">
            <v>Abril</v>
          </cell>
          <cell r="C78">
            <v>4546</v>
          </cell>
          <cell r="I78">
            <v>6233</v>
          </cell>
          <cell r="K78">
            <v>5675</v>
          </cell>
          <cell r="M78">
            <v>4760</v>
          </cell>
          <cell r="N78">
            <v>-0.16123348017621142</v>
          </cell>
          <cell r="O78">
            <v>4.7074351077870613E-2</v>
          </cell>
        </row>
        <row r="79">
          <cell r="B79" t="str">
            <v>Mayo</v>
          </cell>
          <cell r="C79">
            <v>5401</v>
          </cell>
          <cell r="I79">
            <v>6564</v>
          </cell>
          <cell r="K79">
            <v>6315</v>
          </cell>
          <cell r="M79">
            <v>5666</v>
          </cell>
          <cell r="N79">
            <v>-0.10277117973079963</v>
          </cell>
          <cell r="O79">
            <v>4.9064987965191653E-2</v>
          </cell>
        </row>
        <row r="80">
          <cell r="B80" t="str">
            <v>Junio</v>
          </cell>
          <cell r="C80">
            <v>5128</v>
          </cell>
          <cell r="I80">
            <v>6807</v>
          </cell>
          <cell r="K80">
            <v>6349</v>
          </cell>
          <cell r="M80">
            <v>7333</v>
          </cell>
          <cell r="N80">
            <v>0.15498503701370292</v>
          </cell>
          <cell r="O80">
            <v>0.42999219968798741</v>
          </cell>
        </row>
        <row r="81">
          <cell r="B81" t="str">
            <v>Julio</v>
          </cell>
          <cell r="C81">
            <v>5984</v>
          </cell>
          <cell r="I81">
            <v>7285</v>
          </cell>
          <cell r="K81">
            <v>4487</v>
          </cell>
          <cell r="M81">
            <v>9878</v>
          </cell>
          <cell r="N81">
            <v>1.2014709159794963</v>
          </cell>
          <cell r="O81">
            <v>0.65073529411764697</v>
          </cell>
        </row>
        <row r="82">
          <cell r="B82" t="str">
            <v>Agosto</v>
          </cell>
          <cell r="C82">
            <v>4991</v>
          </cell>
          <cell r="I82">
            <v>5224</v>
          </cell>
          <cell r="K82">
            <v>3934</v>
          </cell>
          <cell r="M82">
            <v>5339</v>
          </cell>
          <cell r="N82">
            <v>0.35714285714285721</v>
          </cell>
          <cell r="O82">
            <v>6.9725505910639196E-2</v>
          </cell>
        </row>
        <row r="83">
          <cell r="B83" t="str">
            <v>Septiembre</v>
          </cell>
          <cell r="C83">
            <v>4621</v>
          </cell>
          <cell r="I83">
            <v>6683</v>
          </cell>
          <cell r="K83">
            <v>4833</v>
          </cell>
          <cell r="M83">
            <v>8109</v>
          </cell>
          <cell r="N83">
            <v>0.67783985102420852</v>
          </cell>
          <cell r="O83">
            <v>0.75481497511361173</v>
          </cell>
        </row>
        <row r="84">
          <cell r="B84" t="str">
            <v>Octubre</v>
          </cell>
          <cell r="C84">
            <v>5681</v>
          </cell>
          <cell r="I84">
            <v>6599</v>
          </cell>
          <cell r="K84">
            <v>6901</v>
          </cell>
          <cell r="M84">
            <v>5022</v>
          </cell>
          <cell r="N84">
            <v>-0.27227937980002903</v>
          </cell>
          <cell r="O84">
            <v>-0.11600070410139063</v>
          </cell>
        </row>
        <row r="85">
          <cell r="B85" t="str">
            <v>Noviembre</v>
          </cell>
          <cell r="C85">
            <v>5200</v>
          </cell>
          <cell r="I85">
            <v>6822</v>
          </cell>
          <cell r="K85">
            <v>5188</v>
          </cell>
          <cell r="M85">
            <v>6154</v>
          </cell>
          <cell r="N85">
            <v>0.18619892058596754</v>
          </cell>
          <cell r="O85">
            <v>0.18346153846153856</v>
          </cell>
        </row>
        <row r="86">
          <cell r="B86" t="str">
            <v>Diciembre</v>
          </cell>
          <cell r="C86">
            <v>5944</v>
          </cell>
          <cell r="I86">
            <v>5738</v>
          </cell>
          <cell r="K86">
            <v>5217</v>
          </cell>
        </row>
        <row r="87">
          <cell r="C87">
            <v>61076</v>
          </cell>
          <cell r="I87">
            <v>69865</v>
          </cell>
          <cell r="K87">
            <v>66121</v>
          </cell>
          <cell r="M87">
            <v>68611</v>
          </cell>
          <cell r="N87">
            <v>0.12654341258373836</v>
          </cell>
          <cell r="O87">
            <v>0.24448596096640784</v>
          </cell>
        </row>
        <row r="95">
          <cell r="C95">
            <v>2019</v>
          </cell>
          <cell r="I95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11481</v>
          </cell>
          <cell r="I97">
            <v>7573</v>
          </cell>
          <cell r="K97">
            <v>13157</v>
          </cell>
          <cell r="M97">
            <v>11967</v>
          </cell>
          <cell r="N97">
            <v>-9.0446150338223008E-2</v>
          </cell>
          <cell r="O97">
            <v>4.2330807420956296E-2</v>
          </cell>
        </row>
        <row r="98">
          <cell r="B98" t="str">
            <v>Febrero</v>
          </cell>
          <cell r="C98">
            <v>10922</v>
          </cell>
          <cell r="I98">
            <v>8064</v>
          </cell>
          <cell r="K98">
            <v>10692</v>
          </cell>
          <cell r="M98">
            <v>10745</v>
          </cell>
          <cell r="N98">
            <v>4.9569771791992956E-3</v>
          </cell>
          <cell r="O98">
            <v>-1.6205823109320616E-2</v>
          </cell>
        </row>
        <row r="99">
          <cell r="B99" t="str">
            <v>Marzo</v>
          </cell>
          <cell r="C99">
            <v>11252</v>
          </cell>
          <cell r="I99">
            <v>8479</v>
          </cell>
          <cell r="K99">
            <v>9794</v>
          </cell>
          <cell r="M99">
            <v>10168</v>
          </cell>
          <cell r="N99">
            <v>3.8186644884623311E-2</v>
          </cell>
          <cell r="O99">
            <v>-9.6338428723782399E-2</v>
          </cell>
        </row>
        <row r="100">
          <cell r="B100" t="str">
            <v>Abril</v>
          </cell>
          <cell r="C100">
            <v>7778</v>
          </cell>
          <cell r="I100">
            <v>6637</v>
          </cell>
          <cell r="K100">
            <v>6884</v>
          </cell>
          <cell r="M100">
            <v>7197</v>
          </cell>
          <cell r="N100">
            <v>4.5467751307379345E-2</v>
          </cell>
          <cell r="O100">
            <v>-7.4697865775263605E-2</v>
          </cell>
        </row>
        <row r="101">
          <cell r="B101" t="str">
            <v>Mayo</v>
          </cell>
          <cell r="C101">
            <v>6406</v>
          </cell>
          <cell r="I101">
            <v>5493</v>
          </cell>
          <cell r="K101">
            <v>4667</v>
          </cell>
          <cell r="M101">
            <v>4792</v>
          </cell>
          <cell r="N101">
            <v>2.678380115706025E-2</v>
          </cell>
          <cell r="O101">
            <v>-0.25195129566031849</v>
          </cell>
        </row>
        <row r="102">
          <cell r="B102" t="str">
            <v>Junio</v>
          </cell>
          <cell r="C102">
            <v>4995</v>
          </cell>
          <cell r="I102">
            <v>5199</v>
          </cell>
          <cell r="K102">
            <v>4917</v>
          </cell>
          <cell r="M102">
            <v>4604</v>
          </cell>
          <cell r="N102">
            <v>-6.365670124059386E-2</v>
          </cell>
          <cell r="O102">
            <v>-7.8278278278278268E-2</v>
          </cell>
        </row>
        <row r="103">
          <cell r="B103" t="str">
            <v>Julio</v>
          </cell>
          <cell r="C103">
            <v>6386</v>
          </cell>
          <cell r="I103">
            <v>5558</v>
          </cell>
          <cell r="K103">
            <v>5083</v>
          </cell>
          <cell r="M103">
            <v>5335</v>
          </cell>
          <cell r="N103">
            <v>4.9577021444029201E-2</v>
          </cell>
          <cell r="O103">
            <v>-0.16457876605073596</v>
          </cell>
        </row>
        <row r="104">
          <cell r="B104" t="str">
            <v>Agosto</v>
          </cell>
          <cell r="C104">
            <v>5683</v>
          </cell>
          <cell r="I104">
            <v>6638</v>
          </cell>
          <cell r="K104">
            <v>6171</v>
          </cell>
          <cell r="M104">
            <v>5898</v>
          </cell>
          <cell r="N104">
            <v>-4.4239183276616467E-2</v>
          </cell>
          <cell r="O104">
            <v>3.7832130916769291E-2</v>
          </cell>
        </row>
        <row r="105">
          <cell r="B105" t="str">
            <v>Septiembre</v>
          </cell>
          <cell r="C105">
            <v>6713</v>
          </cell>
          <cell r="I105">
            <v>7100</v>
          </cell>
          <cell r="K105">
            <v>4623</v>
          </cell>
          <cell r="M105">
            <v>5263</v>
          </cell>
          <cell r="N105">
            <v>0.13843824356478485</v>
          </cell>
          <cell r="O105">
            <v>-0.21599880828243712</v>
          </cell>
        </row>
        <row r="106">
          <cell r="B106" t="str">
            <v>Octubre</v>
          </cell>
          <cell r="C106">
            <v>7777</v>
          </cell>
          <cell r="I106">
            <v>8769</v>
          </cell>
          <cell r="K106">
            <v>6591</v>
          </cell>
          <cell r="M106">
            <v>6602</v>
          </cell>
          <cell r="N106">
            <v>1.6689424973448386E-3</v>
          </cell>
          <cell r="O106">
            <v>-0.15108653722515109</v>
          </cell>
        </row>
        <row r="107">
          <cell r="B107" t="str">
            <v>Noviembre</v>
          </cell>
          <cell r="C107">
            <v>10212</v>
          </cell>
          <cell r="I107">
            <v>11464</v>
          </cell>
          <cell r="K107">
            <v>9972</v>
          </cell>
          <cell r="M107">
            <v>10214</v>
          </cell>
          <cell r="N107">
            <v>2.4267950260730142E-2</v>
          </cell>
          <cell r="O107">
            <v>1.9584802193506334E-4</v>
          </cell>
        </row>
        <row r="108">
          <cell r="B108" t="str">
            <v>Diciembre</v>
          </cell>
          <cell r="C108">
            <v>10668</v>
          </cell>
          <cell r="I108">
            <v>13271</v>
          </cell>
          <cell r="K108">
            <v>10128</v>
          </cell>
        </row>
        <row r="109">
          <cell r="C109">
            <v>100273</v>
          </cell>
          <cell r="I109">
            <v>94245</v>
          </cell>
          <cell r="K109">
            <v>92679</v>
          </cell>
          <cell r="M109">
            <v>82785</v>
          </cell>
          <cell r="N109">
            <v>2.8346113311770171E-3</v>
          </cell>
          <cell r="O109">
            <v>-7.6111824116957716E-2</v>
          </cell>
        </row>
        <row r="117">
          <cell r="C117">
            <v>2019</v>
          </cell>
          <cell r="I117">
            <v>2022</v>
          </cell>
          <cell r="K117">
            <v>2023</v>
          </cell>
          <cell r="M117">
            <v>2024</v>
          </cell>
        </row>
        <row r="118">
          <cell r="N118" t="str">
            <v>var 24/23</v>
          </cell>
          <cell r="O118" t="str">
            <v>var 24/19</v>
          </cell>
        </row>
        <row r="119">
          <cell r="B119" t="str">
            <v>Enero</v>
          </cell>
          <cell r="C119">
            <v>1322</v>
          </cell>
          <cell r="I119">
            <v>805</v>
          </cell>
          <cell r="K119">
            <v>1683</v>
          </cell>
          <cell r="M119">
            <v>1569</v>
          </cell>
          <cell r="N119">
            <v>-6.7736185383244218E-2</v>
          </cell>
          <cell r="O119">
            <v>0.18683812405446298</v>
          </cell>
        </row>
        <row r="120">
          <cell r="B120" t="str">
            <v>Febrero</v>
          </cell>
          <cell r="C120">
            <v>1257</v>
          </cell>
          <cell r="I120">
            <v>857</v>
          </cell>
          <cell r="K120">
            <v>1254</v>
          </cell>
          <cell r="M120">
            <v>1571</v>
          </cell>
          <cell r="N120">
            <v>0.25279106858054234</v>
          </cell>
          <cell r="O120">
            <v>0.24980111376292768</v>
          </cell>
        </row>
        <row r="121">
          <cell r="B121" t="str">
            <v>Marzo</v>
          </cell>
          <cell r="C121">
            <v>1143</v>
          </cell>
          <cell r="I121">
            <v>816</v>
          </cell>
          <cell r="K121">
            <v>1157</v>
          </cell>
          <cell r="M121">
            <v>1094</v>
          </cell>
          <cell r="N121">
            <v>-5.4451166810717377E-2</v>
          </cell>
          <cell r="O121">
            <v>-4.2869641294838168E-2</v>
          </cell>
        </row>
        <row r="122">
          <cell r="B122" t="str">
            <v>Abril</v>
          </cell>
          <cell r="C122">
            <v>711</v>
          </cell>
          <cell r="I122">
            <v>609</v>
          </cell>
          <cell r="K122">
            <v>609</v>
          </cell>
          <cell r="M122">
            <v>736</v>
          </cell>
          <cell r="N122">
            <v>0.20853858784893275</v>
          </cell>
          <cell r="O122">
            <v>3.5161744022503605E-2</v>
          </cell>
        </row>
        <row r="123">
          <cell r="B123" t="str">
            <v>Mayo</v>
          </cell>
          <cell r="C123">
            <v>631</v>
          </cell>
          <cell r="I123">
            <v>466</v>
          </cell>
          <cell r="K123">
            <v>455</v>
          </cell>
          <cell r="M123">
            <v>385</v>
          </cell>
          <cell r="N123">
            <v>-0.15384615384615385</v>
          </cell>
          <cell r="O123">
            <v>-0.38985736925515058</v>
          </cell>
        </row>
        <row r="124">
          <cell r="B124" t="str">
            <v>Junio</v>
          </cell>
          <cell r="C124">
            <v>507</v>
          </cell>
          <cell r="I124">
            <v>513</v>
          </cell>
          <cell r="K124">
            <v>875</v>
          </cell>
          <cell r="M124">
            <v>683</v>
          </cell>
          <cell r="N124">
            <v>-0.21942857142857142</v>
          </cell>
          <cell r="O124">
            <v>0.34714003944773175</v>
          </cell>
        </row>
        <row r="125">
          <cell r="B125" t="str">
            <v>Julio</v>
          </cell>
          <cell r="C125">
            <v>665</v>
          </cell>
          <cell r="I125">
            <v>730</v>
          </cell>
          <cell r="K125">
            <v>662</v>
          </cell>
          <cell r="M125">
            <v>605</v>
          </cell>
          <cell r="N125">
            <v>-8.6102719033232633E-2</v>
          </cell>
          <cell r="O125">
            <v>-9.0225563909774431E-2</v>
          </cell>
        </row>
        <row r="126">
          <cell r="B126" t="str">
            <v>Agosto</v>
          </cell>
          <cell r="C126">
            <v>490</v>
          </cell>
          <cell r="I126">
            <v>825</v>
          </cell>
          <cell r="K126">
            <v>1478</v>
          </cell>
          <cell r="M126">
            <v>532</v>
          </cell>
          <cell r="N126">
            <v>-0.64005412719891752</v>
          </cell>
          <cell r="O126">
            <v>8.5714285714285632E-2</v>
          </cell>
        </row>
        <row r="127">
          <cell r="B127" t="str">
            <v>Septiembre</v>
          </cell>
          <cell r="C127">
            <v>929</v>
          </cell>
          <cell r="I127">
            <v>1068</v>
          </cell>
          <cell r="K127">
            <v>508</v>
          </cell>
          <cell r="M127">
            <v>623</v>
          </cell>
          <cell r="N127">
            <v>0.22637795275590555</v>
          </cell>
          <cell r="O127">
            <v>-0.32938643702906356</v>
          </cell>
        </row>
        <row r="128">
          <cell r="B128" t="str">
            <v>Octubre</v>
          </cell>
          <cell r="C128">
            <v>655</v>
          </cell>
          <cell r="I128">
            <v>998</v>
          </cell>
          <cell r="K128">
            <v>765</v>
          </cell>
          <cell r="M128">
            <v>620</v>
          </cell>
          <cell r="N128">
            <v>-0.18954248366013071</v>
          </cell>
          <cell r="O128">
            <v>-5.3435114503816772E-2</v>
          </cell>
        </row>
        <row r="129">
          <cell r="B129" t="str">
            <v>Noviembre</v>
          </cell>
          <cell r="C129">
            <v>1023</v>
          </cell>
          <cell r="I129">
            <v>917</v>
          </cell>
          <cell r="K129">
            <v>1068</v>
          </cell>
          <cell r="M129">
            <v>1066</v>
          </cell>
          <cell r="N129">
            <v>-1.8726591760299671E-3</v>
          </cell>
          <cell r="O129">
            <v>4.2033235581622641E-2</v>
          </cell>
        </row>
        <row r="130">
          <cell r="B130" t="str">
            <v>Diciembre</v>
          </cell>
          <cell r="C130">
            <v>1127</v>
          </cell>
          <cell r="I130">
            <v>1313</v>
          </cell>
          <cell r="K130">
            <v>1132</v>
          </cell>
        </row>
        <row r="131">
          <cell r="C131">
            <v>10460</v>
          </cell>
          <cell r="I131">
            <v>9917</v>
          </cell>
          <cell r="K131">
            <v>11646</v>
          </cell>
          <cell r="M131">
            <v>9484</v>
          </cell>
          <cell r="N131">
            <v>-9.7964618603766374E-2</v>
          </cell>
          <cell r="O131">
            <v>1.6179149255330483E-2</v>
          </cell>
        </row>
        <row r="139">
          <cell r="C139">
            <v>2019</v>
          </cell>
          <cell r="G139">
            <v>2021</v>
          </cell>
          <cell r="I139">
            <v>2022</v>
          </cell>
          <cell r="K139">
            <v>2023</v>
          </cell>
          <cell r="M139">
            <v>2024</v>
          </cell>
        </row>
        <row r="140">
          <cell r="N140" t="str">
            <v>var 24/23</v>
          </cell>
          <cell r="O140" t="str">
            <v>var 24/19</v>
          </cell>
        </row>
        <row r="141">
          <cell r="B141" t="str">
            <v>Enero</v>
          </cell>
          <cell r="C141">
            <v>1521</v>
          </cell>
          <cell r="G141">
            <v>234</v>
          </cell>
          <cell r="I141">
            <v>951</v>
          </cell>
          <cell r="K141">
            <v>2175</v>
          </cell>
          <cell r="M141">
            <v>1964</v>
          </cell>
          <cell r="N141">
            <v>-9.7011494252873587E-2</v>
          </cell>
          <cell r="O141">
            <v>0.29125575279421434</v>
          </cell>
        </row>
        <row r="142">
          <cell r="B142" t="str">
            <v>Febrero</v>
          </cell>
          <cell r="C142">
            <v>1118</v>
          </cell>
          <cell r="G142">
            <v>336</v>
          </cell>
          <cell r="I142">
            <v>938</v>
          </cell>
          <cell r="K142">
            <v>1580</v>
          </cell>
          <cell r="M142">
            <v>1621</v>
          </cell>
          <cell r="N142">
            <v>2.5949367088607511E-2</v>
          </cell>
          <cell r="O142">
            <v>0.44991055456171725</v>
          </cell>
        </row>
        <row r="143">
          <cell r="B143" t="str">
            <v>Marzo</v>
          </cell>
          <cell r="C143">
            <v>1239</v>
          </cell>
          <cell r="G143">
            <v>488</v>
          </cell>
          <cell r="I143">
            <v>1100</v>
          </cell>
          <cell r="K143">
            <v>1761</v>
          </cell>
          <cell r="M143">
            <v>1731</v>
          </cell>
          <cell r="N143">
            <v>-1.7035775127768327E-2</v>
          </cell>
          <cell r="O143">
            <v>0.397094430992736</v>
          </cell>
        </row>
        <row r="144">
          <cell r="B144" t="str">
            <v>Abril</v>
          </cell>
          <cell r="C144">
            <v>820</v>
          </cell>
          <cell r="G144">
            <v>331</v>
          </cell>
          <cell r="I144">
            <v>852</v>
          </cell>
          <cell r="K144">
            <v>1142</v>
          </cell>
          <cell r="M144">
            <v>987</v>
          </cell>
          <cell r="N144">
            <v>-0.13572679509632224</v>
          </cell>
          <cell r="O144">
            <v>0.20365853658536581</v>
          </cell>
        </row>
        <row r="145">
          <cell r="B145" t="str">
            <v>Mayo</v>
          </cell>
          <cell r="C145">
            <v>395</v>
          </cell>
          <cell r="G145">
            <v>354</v>
          </cell>
          <cell r="I145">
            <v>480</v>
          </cell>
          <cell r="K145">
            <v>474</v>
          </cell>
          <cell r="M145">
            <v>450</v>
          </cell>
          <cell r="N145">
            <v>-5.0632911392405111E-2</v>
          </cell>
          <cell r="O145">
            <v>0.139240506329114</v>
          </cell>
        </row>
        <row r="146">
          <cell r="B146" t="str">
            <v>Junio</v>
          </cell>
          <cell r="C146">
            <v>314</v>
          </cell>
          <cell r="G146">
            <v>380</v>
          </cell>
          <cell r="I146">
            <v>330</v>
          </cell>
          <cell r="K146">
            <v>472</v>
          </cell>
          <cell r="M146">
            <v>414</v>
          </cell>
          <cell r="N146">
            <v>-0.1228813559322034</v>
          </cell>
          <cell r="O146">
            <v>0.31847133757961776</v>
          </cell>
        </row>
        <row r="147">
          <cell r="B147" t="str">
            <v>Julio</v>
          </cell>
          <cell r="C147">
            <v>351</v>
          </cell>
          <cell r="G147">
            <v>460</v>
          </cell>
          <cell r="I147">
            <v>456</v>
          </cell>
          <cell r="K147">
            <v>509</v>
          </cell>
          <cell r="M147">
            <v>495</v>
          </cell>
          <cell r="N147">
            <v>-2.7504911591355596E-2</v>
          </cell>
          <cell r="O147">
            <v>0.41025641025641035</v>
          </cell>
        </row>
        <row r="148">
          <cell r="B148" t="str">
            <v>Agosto</v>
          </cell>
          <cell r="C148">
            <v>362</v>
          </cell>
          <cell r="G148">
            <v>399</v>
          </cell>
          <cell r="I148">
            <v>554</v>
          </cell>
          <cell r="K148">
            <v>557</v>
          </cell>
          <cell r="M148">
            <v>633</v>
          </cell>
          <cell r="N148">
            <v>0.13644524236983835</v>
          </cell>
          <cell r="O148">
            <v>0.74861878453038666</v>
          </cell>
        </row>
        <row r="149">
          <cell r="B149" t="str">
            <v>Septiembre</v>
          </cell>
          <cell r="C149">
            <v>374</v>
          </cell>
          <cell r="G149">
            <v>487</v>
          </cell>
          <cell r="I149">
            <v>710</v>
          </cell>
          <cell r="K149">
            <v>556</v>
          </cell>
          <cell r="M149">
            <v>520</v>
          </cell>
          <cell r="N149">
            <v>-6.4748201438848962E-2</v>
          </cell>
          <cell r="O149">
            <v>0.39037433155080214</v>
          </cell>
        </row>
        <row r="150">
          <cell r="B150" t="str">
            <v>Octubre</v>
          </cell>
          <cell r="C150">
            <v>772</v>
          </cell>
          <cell r="G150">
            <v>957</v>
          </cell>
          <cell r="I150">
            <v>1127</v>
          </cell>
          <cell r="K150">
            <v>849</v>
          </cell>
          <cell r="M150">
            <v>789</v>
          </cell>
          <cell r="N150">
            <v>-7.0671378091872739E-2</v>
          </cell>
          <cell r="O150">
            <v>2.2020725388601115E-2</v>
          </cell>
        </row>
        <row r="151">
          <cell r="B151" t="str">
            <v>Noviembre</v>
          </cell>
          <cell r="C151">
            <v>1065</v>
          </cell>
          <cell r="G151">
            <v>1541</v>
          </cell>
          <cell r="I151">
            <v>1713</v>
          </cell>
          <cell r="K151">
            <v>1379</v>
          </cell>
          <cell r="M151">
            <v>1624</v>
          </cell>
          <cell r="N151">
            <v>0.17766497461928932</v>
          </cell>
          <cell r="O151">
            <v>0.52488262910798111</v>
          </cell>
        </row>
        <row r="152">
          <cell r="B152" t="str">
            <v>Diciembre</v>
          </cell>
          <cell r="C152">
            <v>1219</v>
          </cell>
          <cell r="G152">
            <v>1347</v>
          </cell>
          <cell r="I152">
            <v>2050</v>
          </cell>
          <cell r="K152">
            <v>1862</v>
          </cell>
        </row>
        <row r="153">
          <cell r="C153">
            <v>9550</v>
          </cell>
          <cell r="G153">
            <v>7314</v>
          </cell>
          <cell r="I153">
            <v>11261</v>
          </cell>
          <cell r="K153">
            <v>13316</v>
          </cell>
          <cell r="M153">
            <v>11228</v>
          </cell>
          <cell r="N153">
            <v>-1.9731098306268513E-2</v>
          </cell>
          <cell r="O153">
            <v>0.34773736646260955</v>
          </cell>
        </row>
        <row r="161">
          <cell r="C161">
            <v>2019</v>
          </cell>
          <cell r="I161">
            <v>2022</v>
          </cell>
          <cell r="K161">
            <v>2023</v>
          </cell>
          <cell r="M161">
            <v>2024</v>
          </cell>
        </row>
        <row r="162">
          <cell r="N162" t="str">
            <v>var 24/23</v>
          </cell>
          <cell r="O162" t="str">
            <v>var 24/19</v>
          </cell>
        </row>
        <row r="163">
          <cell r="B163" t="str">
            <v>Enero</v>
          </cell>
          <cell r="C163">
            <v>638</v>
          </cell>
          <cell r="I163">
            <v>659</v>
          </cell>
          <cell r="K163">
            <v>1025</v>
          </cell>
          <cell r="M163">
            <v>851</v>
          </cell>
          <cell r="N163">
            <v>-0.16975609756097565</v>
          </cell>
          <cell r="O163">
            <v>0.33385579937304066</v>
          </cell>
        </row>
        <row r="164">
          <cell r="B164" t="str">
            <v>Febrero</v>
          </cell>
          <cell r="C164">
            <v>764</v>
          </cell>
          <cell r="I164">
            <v>884</v>
          </cell>
          <cell r="K164">
            <v>854</v>
          </cell>
          <cell r="M164">
            <v>776</v>
          </cell>
          <cell r="N164">
            <v>-9.1334894613583129E-2</v>
          </cell>
          <cell r="O164">
            <v>1.5706806282722585E-2</v>
          </cell>
        </row>
        <row r="165">
          <cell r="B165" t="str">
            <v>Marzo</v>
          </cell>
          <cell r="C165">
            <v>610</v>
          </cell>
          <cell r="I165">
            <v>918</v>
          </cell>
          <cell r="K165">
            <v>952</v>
          </cell>
          <cell r="M165">
            <v>929</v>
          </cell>
          <cell r="N165">
            <v>-2.4159663865546244E-2</v>
          </cell>
          <cell r="O165">
            <v>0.52295081967213108</v>
          </cell>
        </row>
        <row r="166">
          <cell r="B166" t="str">
            <v>Abril</v>
          </cell>
          <cell r="C166">
            <v>458</v>
          </cell>
          <cell r="I166">
            <v>591</v>
          </cell>
          <cell r="K166">
            <v>615</v>
          </cell>
          <cell r="M166">
            <v>585</v>
          </cell>
          <cell r="N166">
            <v>-4.8780487804878092E-2</v>
          </cell>
          <cell r="O166">
            <v>0.27729257641921401</v>
          </cell>
        </row>
        <row r="167">
          <cell r="B167" t="str">
            <v>Mayo</v>
          </cell>
          <cell r="C167">
            <v>632</v>
          </cell>
          <cell r="I167">
            <v>585</v>
          </cell>
          <cell r="K167">
            <v>589</v>
          </cell>
          <cell r="M167">
            <v>640</v>
          </cell>
          <cell r="N167">
            <v>8.6587436332767442E-2</v>
          </cell>
          <cell r="O167">
            <v>1.2658227848101333E-2</v>
          </cell>
        </row>
        <row r="168">
          <cell r="B168" t="str">
            <v>Junio</v>
          </cell>
          <cell r="C168">
            <v>335</v>
          </cell>
          <cell r="I168">
            <v>399</v>
          </cell>
          <cell r="K168">
            <v>441</v>
          </cell>
          <cell r="M168">
            <v>365</v>
          </cell>
          <cell r="N168">
            <v>-0.17233560090702948</v>
          </cell>
          <cell r="O168">
            <v>8.9552238805970186E-2</v>
          </cell>
        </row>
        <row r="169">
          <cell r="B169" t="str">
            <v>Julio</v>
          </cell>
          <cell r="C169">
            <v>424</v>
          </cell>
          <cell r="I169">
            <v>405</v>
          </cell>
          <cell r="K169">
            <v>479</v>
          </cell>
          <cell r="M169">
            <v>436</v>
          </cell>
          <cell r="N169">
            <v>-8.9770354906054228E-2</v>
          </cell>
          <cell r="O169">
            <v>2.8301886792452935E-2</v>
          </cell>
        </row>
        <row r="170">
          <cell r="B170" t="str">
            <v>Agosto</v>
          </cell>
          <cell r="C170">
            <v>589</v>
          </cell>
          <cell r="I170">
            <v>879</v>
          </cell>
          <cell r="K170">
            <v>818</v>
          </cell>
          <cell r="M170">
            <v>1062</v>
          </cell>
          <cell r="N170">
            <v>0.29828850855745714</v>
          </cell>
          <cell r="O170">
            <v>0.80305602716468583</v>
          </cell>
        </row>
        <row r="171">
          <cell r="B171" t="str">
            <v>Septiembre</v>
          </cell>
          <cell r="C171">
            <v>469</v>
          </cell>
          <cell r="I171">
            <v>557</v>
          </cell>
          <cell r="K171">
            <v>548</v>
          </cell>
          <cell r="M171">
            <v>597</v>
          </cell>
          <cell r="N171">
            <v>8.9416058394160558E-2</v>
          </cell>
          <cell r="O171">
            <v>0.27292110874200426</v>
          </cell>
        </row>
        <row r="172">
          <cell r="B172" t="str">
            <v>Octubre</v>
          </cell>
          <cell r="C172">
            <v>567</v>
          </cell>
          <cell r="I172">
            <v>660</v>
          </cell>
          <cell r="K172">
            <v>726</v>
          </cell>
          <cell r="M172">
            <v>682</v>
          </cell>
          <cell r="N172">
            <v>-6.0606060606060552E-2</v>
          </cell>
          <cell r="O172">
            <v>0.2028218694885362</v>
          </cell>
        </row>
        <row r="173">
          <cell r="B173" t="str">
            <v>Noviembre</v>
          </cell>
          <cell r="C173">
            <v>606</v>
          </cell>
          <cell r="I173">
            <v>960</v>
          </cell>
          <cell r="K173">
            <v>984</v>
          </cell>
          <cell r="M173">
            <v>797</v>
          </cell>
          <cell r="N173">
            <v>-0.19004065040650409</v>
          </cell>
          <cell r="O173">
            <v>0.31518151815181517</v>
          </cell>
        </row>
        <row r="174">
          <cell r="B174" t="str">
            <v>Diciembre</v>
          </cell>
          <cell r="C174">
            <v>617</v>
          </cell>
          <cell r="I174">
            <v>1027</v>
          </cell>
          <cell r="K174">
            <v>725</v>
          </cell>
        </row>
        <row r="175">
          <cell r="C175">
            <v>6709</v>
          </cell>
          <cell r="I175">
            <v>8524</v>
          </cell>
          <cell r="K175">
            <v>8756</v>
          </cell>
          <cell r="M175">
            <v>7720</v>
          </cell>
          <cell r="N175">
            <v>-3.8724940854189982E-2</v>
          </cell>
          <cell r="O175">
            <v>0.26723571897570575</v>
          </cell>
        </row>
        <row r="183">
          <cell r="C183">
            <v>2019</v>
          </cell>
          <cell r="I183">
            <v>2022</v>
          </cell>
          <cell r="K183">
            <v>2023</v>
          </cell>
          <cell r="M183">
            <v>2024</v>
          </cell>
        </row>
        <row r="184">
          <cell r="N184" t="str">
            <v>var 24/23</v>
          </cell>
          <cell r="O184" t="str">
            <v>var 24/19</v>
          </cell>
        </row>
        <row r="185">
          <cell r="B185" t="str">
            <v>Enero</v>
          </cell>
          <cell r="C185">
            <v>145</v>
          </cell>
          <cell r="I185">
            <v>170</v>
          </cell>
          <cell r="K185">
            <v>239</v>
          </cell>
          <cell r="M185">
            <v>277</v>
          </cell>
          <cell r="N185">
            <v>0.15899581589958167</v>
          </cell>
          <cell r="O185">
            <v>0.91034482758620694</v>
          </cell>
        </row>
        <row r="186">
          <cell r="B186" t="str">
            <v>Febrero</v>
          </cell>
          <cell r="C186">
            <v>138</v>
          </cell>
          <cell r="I186">
            <v>179</v>
          </cell>
          <cell r="K186">
            <v>200</v>
          </cell>
          <cell r="M186">
            <v>198</v>
          </cell>
          <cell r="N186">
            <v>-1.0000000000000009E-2</v>
          </cell>
          <cell r="O186">
            <v>0.43478260869565211</v>
          </cell>
        </row>
        <row r="187">
          <cell r="B187" t="str">
            <v>Marzo</v>
          </cell>
          <cell r="C187">
            <v>138</v>
          </cell>
          <cell r="I187">
            <v>197</v>
          </cell>
          <cell r="K187">
            <v>206</v>
          </cell>
          <cell r="M187">
            <v>181</v>
          </cell>
          <cell r="N187">
            <v>-0.12135922330097082</v>
          </cell>
          <cell r="O187">
            <v>0.31159420289855078</v>
          </cell>
        </row>
        <row r="188">
          <cell r="B188" t="str">
            <v>Abril</v>
          </cell>
          <cell r="C188">
            <v>120</v>
          </cell>
          <cell r="I188">
            <v>118</v>
          </cell>
          <cell r="K188">
            <v>119</v>
          </cell>
          <cell r="M188">
            <v>107</v>
          </cell>
          <cell r="N188">
            <v>-0.10084033613445376</v>
          </cell>
          <cell r="O188">
            <v>-0.10833333333333328</v>
          </cell>
        </row>
        <row r="189">
          <cell r="B189" t="str">
            <v>Mayo</v>
          </cell>
          <cell r="C189">
            <v>130</v>
          </cell>
          <cell r="I189">
            <v>117</v>
          </cell>
          <cell r="K189">
            <v>90</v>
          </cell>
          <cell r="M189">
            <v>133</v>
          </cell>
          <cell r="N189">
            <v>0.47777777777777786</v>
          </cell>
          <cell r="O189">
            <v>2.3076923076922995E-2</v>
          </cell>
        </row>
        <row r="190">
          <cell r="B190" t="str">
            <v>junio</v>
          </cell>
          <cell r="C190">
            <v>100</v>
          </cell>
          <cell r="I190">
            <v>96</v>
          </cell>
          <cell r="K190">
            <v>86</v>
          </cell>
          <cell r="M190">
            <v>117</v>
          </cell>
          <cell r="N190">
            <v>0.36046511627906974</v>
          </cell>
          <cell r="O190">
            <v>0.16999999999999993</v>
          </cell>
        </row>
        <row r="191">
          <cell r="B191" t="str">
            <v>Julio</v>
          </cell>
          <cell r="C191">
            <v>77</v>
          </cell>
          <cell r="I191">
            <v>109</v>
          </cell>
          <cell r="K191">
            <v>135</v>
          </cell>
          <cell r="M191">
            <v>123</v>
          </cell>
          <cell r="N191">
            <v>-8.8888888888888906E-2</v>
          </cell>
          <cell r="O191">
            <v>0.59740259740259738</v>
          </cell>
        </row>
        <row r="192">
          <cell r="B192" t="str">
            <v>Agosto</v>
          </cell>
          <cell r="C192">
            <v>80</v>
          </cell>
          <cell r="I192">
            <v>180</v>
          </cell>
          <cell r="K192">
            <v>119</v>
          </cell>
          <cell r="M192">
            <v>112</v>
          </cell>
          <cell r="N192">
            <v>-5.8823529411764719E-2</v>
          </cell>
          <cell r="O192">
            <v>0.39999999999999991</v>
          </cell>
        </row>
        <row r="193">
          <cell r="B193" t="str">
            <v>Septiembre</v>
          </cell>
          <cell r="C193">
            <v>107</v>
          </cell>
          <cell r="I193">
            <v>97</v>
          </cell>
          <cell r="K193">
            <v>102</v>
          </cell>
          <cell r="M193">
            <v>143</v>
          </cell>
          <cell r="N193">
            <v>0.40196078431372539</v>
          </cell>
          <cell r="O193">
            <v>0.33644859813084116</v>
          </cell>
        </row>
        <row r="194">
          <cell r="B194" t="str">
            <v>Octubre</v>
          </cell>
          <cell r="C194">
            <v>101</v>
          </cell>
          <cell r="I194">
            <v>110</v>
          </cell>
          <cell r="K194">
            <v>137</v>
          </cell>
          <cell r="M194">
            <v>155</v>
          </cell>
          <cell r="N194">
            <v>0.13138686131386867</v>
          </cell>
          <cell r="O194">
            <v>0.53465346534653468</v>
          </cell>
        </row>
        <row r="195">
          <cell r="B195" t="str">
            <v>Noviembre</v>
          </cell>
          <cell r="C195">
            <v>183</v>
          </cell>
          <cell r="I195">
            <v>182</v>
          </cell>
          <cell r="K195">
            <v>273</v>
          </cell>
          <cell r="M195">
            <v>235</v>
          </cell>
          <cell r="N195">
            <v>-0.13919413919413914</v>
          </cell>
          <cell r="O195">
            <v>0.28415300546448097</v>
          </cell>
        </row>
        <row r="196">
          <cell r="B196" t="str">
            <v>Diciembre</v>
          </cell>
          <cell r="C196">
            <v>165</v>
          </cell>
          <cell r="I196">
            <v>281</v>
          </cell>
          <cell r="K196">
            <v>228</v>
          </cell>
        </row>
        <row r="197">
          <cell r="C197">
            <v>1484</v>
          </cell>
          <cell r="I197">
            <v>1836</v>
          </cell>
          <cell r="K197">
            <v>1934</v>
          </cell>
          <cell r="M197">
            <v>1781</v>
          </cell>
          <cell r="N197">
            <v>4.3962485345838243E-2</v>
          </cell>
          <cell r="O197">
            <v>0.35026535253980295</v>
          </cell>
        </row>
        <row r="205">
          <cell r="C205">
            <v>2019</v>
          </cell>
          <cell r="I205">
            <v>2022</v>
          </cell>
          <cell r="K205">
            <v>2023</v>
          </cell>
          <cell r="M205">
            <v>2024</v>
          </cell>
        </row>
        <row r="206">
          <cell r="N206" t="str">
            <v>var 24/23</v>
          </cell>
          <cell r="O206" t="str">
            <v>var 24/19</v>
          </cell>
        </row>
        <row r="207">
          <cell r="B207" t="str">
            <v>Enero</v>
          </cell>
          <cell r="C207">
            <v>258</v>
          </cell>
          <cell r="I207">
            <v>270</v>
          </cell>
          <cell r="K207">
            <v>297</v>
          </cell>
          <cell r="M207">
            <v>273</v>
          </cell>
          <cell r="N207">
            <v>-8.0808080808080773E-2</v>
          </cell>
          <cell r="O207">
            <v>5.8139534883721034E-2</v>
          </cell>
        </row>
        <row r="208">
          <cell r="B208" t="str">
            <v>Febrero</v>
          </cell>
          <cell r="C208">
            <v>163</v>
          </cell>
          <cell r="I208">
            <v>270</v>
          </cell>
          <cell r="K208">
            <v>263</v>
          </cell>
          <cell r="M208">
            <v>326</v>
          </cell>
          <cell r="N208">
            <v>0.23954372623574138</v>
          </cell>
          <cell r="O208">
            <v>1</v>
          </cell>
        </row>
        <row r="209">
          <cell r="B209" t="str">
            <v>Marzo</v>
          </cell>
          <cell r="C209">
            <v>209</v>
          </cell>
          <cell r="I209">
            <v>212</v>
          </cell>
          <cell r="K209">
            <v>247</v>
          </cell>
          <cell r="M209">
            <v>210</v>
          </cell>
          <cell r="N209">
            <v>-0.1497975708502024</v>
          </cell>
          <cell r="O209">
            <v>4.7846889952152249E-3</v>
          </cell>
        </row>
        <row r="210">
          <cell r="B210" t="str">
            <v>Abril</v>
          </cell>
          <cell r="C210">
            <v>91</v>
          </cell>
          <cell r="I210">
            <v>157</v>
          </cell>
          <cell r="K210">
            <v>160</v>
          </cell>
          <cell r="M210">
            <v>191</v>
          </cell>
          <cell r="N210">
            <v>0.19375000000000009</v>
          </cell>
          <cell r="O210">
            <v>1.098901098901099</v>
          </cell>
        </row>
        <row r="211">
          <cell r="B211" t="str">
            <v>Mayo</v>
          </cell>
          <cell r="C211">
            <v>92</v>
          </cell>
          <cell r="I211">
            <v>143</v>
          </cell>
          <cell r="K211">
            <v>160</v>
          </cell>
          <cell r="M211">
            <v>146</v>
          </cell>
          <cell r="N211">
            <v>-8.7500000000000022E-2</v>
          </cell>
          <cell r="O211">
            <v>0.58695652173913038</v>
          </cell>
        </row>
        <row r="212">
          <cell r="B212" t="str">
            <v>Junio</v>
          </cell>
          <cell r="C212">
            <v>77</v>
          </cell>
          <cell r="I212">
            <v>125</v>
          </cell>
          <cell r="K212">
            <v>86</v>
          </cell>
          <cell r="M212">
            <v>103</v>
          </cell>
          <cell r="N212">
            <v>0.19767441860465107</v>
          </cell>
          <cell r="O212">
            <v>0.33766233766233755</v>
          </cell>
        </row>
        <row r="213">
          <cell r="B213" t="str">
            <v>Julio</v>
          </cell>
          <cell r="C213">
            <v>105</v>
          </cell>
          <cell r="I213">
            <v>98</v>
          </cell>
          <cell r="K213">
            <v>303</v>
          </cell>
          <cell r="M213">
            <v>146</v>
          </cell>
          <cell r="N213">
            <v>-0.51815181518151809</v>
          </cell>
          <cell r="O213">
            <v>0.39047619047619042</v>
          </cell>
        </row>
        <row r="214">
          <cell r="B214" t="str">
            <v>Agosto</v>
          </cell>
          <cell r="C214">
            <v>106</v>
          </cell>
          <cell r="I214">
            <v>369</v>
          </cell>
          <cell r="K214">
            <v>234</v>
          </cell>
          <cell r="M214">
            <v>193</v>
          </cell>
          <cell r="N214">
            <v>-0.17521367521367526</v>
          </cell>
          <cell r="O214">
            <v>0.820754716981132</v>
          </cell>
        </row>
        <row r="215">
          <cell r="B215" t="str">
            <v>Septiembre</v>
          </cell>
          <cell r="C215">
            <v>118</v>
          </cell>
          <cell r="I215">
            <v>209</v>
          </cell>
          <cell r="K215">
            <v>146</v>
          </cell>
          <cell r="M215">
            <v>101</v>
          </cell>
          <cell r="N215">
            <v>-0.30821917808219179</v>
          </cell>
          <cell r="O215">
            <v>-0.14406779661016944</v>
          </cell>
        </row>
        <row r="216">
          <cell r="B216" t="str">
            <v>Octubre</v>
          </cell>
          <cell r="C216">
            <v>107</v>
          </cell>
          <cell r="I216">
            <v>124</v>
          </cell>
          <cell r="K216">
            <v>156</v>
          </cell>
          <cell r="M216">
            <v>124</v>
          </cell>
          <cell r="N216">
            <v>-0.20512820512820518</v>
          </cell>
          <cell r="O216">
            <v>0.1588785046728971</v>
          </cell>
        </row>
        <row r="217">
          <cell r="B217" t="str">
            <v>Noviembre</v>
          </cell>
          <cell r="C217">
            <v>152</v>
          </cell>
          <cell r="I217">
            <v>302</v>
          </cell>
          <cell r="K217">
            <v>294</v>
          </cell>
          <cell r="M217">
            <v>296</v>
          </cell>
          <cell r="N217">
            <v>6.8027210884353817E-3</v>
          </cell>
          <cell r="O217">
            <v>0.94736842105263164</v>
          </cell>
        </row>
        <row r="218">
          <cell r="B218" t="str">
            <v>Diciembre</v>
          </cell>
          <cell r="C218">
            <v>388</v>
          </cell>
          <cell r="I218">
            <v>294</v>
          </cell>
          <cell r="K218">
            <v>291</v>
          </cell>
        </row>
        <row r="219">
          <cell r="C219">
            <v>1866</v>
          </cell>
          <cell r="I219">
            <v>2573</v>
          </cell>
          <cell r="K219">
            <v>2637</v>
          </cell>
          <cell r="M219">
            <v>2109</v>
          </cell>
          <cell r="N219">
            <v>-0.10102301790281332</v>
          </cell>
          <cell r="O219">
            <v>0.42692828146143436</v>
          </cell>
        </row>
        <row r="227">
          <cell r="C227">
            <v>2019</v>
          </cell>
          <cell r="I227">
            <v>2022</v>
          </cell>
          <cell r="K227">
            <v>2023</v>
          </cell>
          <cell r="M227">
            <v>2024</v>
          </cell>
        </row>
        <row r="228">
          <cell r="N228" t="str">
            <v>var 24/23</v>
          </cell>
          <cell r="O228" t="str">
            <v>var 24/19</v>
          </cell>
        </row>
        <row r="229">
          <cell r="B229" t="str">
            <v>Enero</v>
          </cell>
          <cell r="C229">
            <v>145</v>
          </cell>
          <cell r="I229">
            <v>170</v>
          </cell>
          <cell r="K229">
            <v>239</v>
          </cell>
          <cell r="M229">
            <v>277</v>
          </cell>
          <cell r="N229">
            <v>0.15899581589958167</v>
          </cell>
          <cell r="O229">
            <v>0.91034482758620694</v>
          </cell>
        </row>
        <row r="230">
          <cell r="B230" t="str">
            <v>Febrero</v>
          </cell>
          <cell r="C230">
            <v>138</v>
          </cell>
          <cell r="I230">
            <v>179</v>
          </cell>
          <cell r="K230">
            <v>200</v>
          </cell>
          <cell r="M230">
            <v>198</v>
          </cell>
          <cell r="N230">
            <v>-1.0000000000000009E-2</v>
          </cell>
          <cell r="O230">
            <v>0.43478260869565211</v>
          </cell>
        </row>
        <row r="231">
          <cell r="B231" t="str">
            <v>Marzo</v>
          </cell>
          <cell r="C231">
            <v>138</v>
          </cell>
          <cell r="I231">
            <v>197</v>
          </cell>
          <cell r="K231">
            <v>206</v>
          </cell>
          <cell r="M231">
            <v>181</v>
          </cell>
          <cell r="N231">
            <v>-0.12135922330097082</v>
          </cell>
          <cell r="O231">
            <v>0.31159420289855078</v>
          </cell>
        </row>
        <row r="232">
          <cell r="B232" t="str">
            <v>Abril</v>
          </cell>
          <cell r="C232">
            <v>120</v>
          </cell>
          <cell r="I232">
            <v>118</v>
          </cell>
          <cell r="K232">
            <v>119</v>
          </cell>
          <cell r="M232">
            <v>107</v>
          </cell>
          <cell r="N232">
            <v>-0.10084033613445376</v>
          </cell>
          <cell r="O232">
            <v>-0.10833333333333328</v>
          </cell>
        </row>
        <row r="233">
          <cell r="B233" t="str">
            <v>Mayo</v>
          </cell>
          <cell r="C233">
            <v>130</v>
          </cell>
          <cell r="I233">
            <v>117</v>
          </cell>
          <cell r="K233">
            <v>90</v>
          </cell>
          <cell r="M233">
            <v>133</v>
          </cell>
          <cell r="N233">
            <v>0.47777777777777786</v>
          </cell>
          <cell r="O233">
            <v>2.3076923076922995E-2</v>
          </cell>
        </row>
        <row r="234">
          <cell r="B234" t="str">
            <v>Junio</v>
          </cell>
          <cell r="C234">
            <v>100</v>
          </cell>
          <cell r="I234">
            <v>96</v>
          </cell>
          <cell r="K234">
            <v>86</v>
          </cell>
          <cell r="M234">
            <v>117</v>
          </cell>
          <cell r="N234">
            <v>0.36046511627906974</v>
          </cell>
          <cell r="O234">
            <v>0.16999999999999993</v>
          </cell>
        </row>
        <row r="235">
          <cell r="B235" t="str">
            <v>Julio</v>
          </cell>
          <cell r="C235">
            <v>77</v>
          </cell>
          <cell r="I235">
            <v>109</v>
          </cell>
          <cell r="K235">
            <v>135</v>
          </cell>
          <cell r="M235">
            <v>123</v>
          </cell>
          <cell r="N235">
            <v>-8.8888888888888906E-2</v>
          </cell>
          <cell r="O235">
            <v>0.59740259740259738</v>
          </cell>
        </row>
        <row r="236">
          <cell r="B236" t="str">
            <v>Agosto</v>
          </cell>
          <cell r="C236">
            <v>80</v>
          </cell>
          <cell r="I236">
            <v>180</v>
          </cell>
          <cell r="K236">
            <v>119</v>
          </cell>
          <cell r="M236">
            <v>112</v>
          </cell>
          <cell r="N236">
            <v>-5.8823529411764719E-2</v>
          </cell>
          <cell r="O236">
            <v>0.39999999999999991</v>
          </cell>
        </row>
        <row r="237">
          <cell r="B237" t="str">
            <v>Septiembre</v>
          </cell>
          <cell r="C237">
            <v>107</v>
          </cell>
          <cell r="I237">
            <v>97</v>
          </cell>
          <cell r="K237">
            <v>102</v>
          </cell>
          <cell r="M237">
            <v>143</v>
          </cell>
          <cell r="N237">
            <v>0.40196078431372539</v>
          </cell>
          <cell r="O237">
            <v>0.33644859813084116</v>
          </cell>
        </row>
        <row r="238">
          <cell r="B238" t="str">
            <v>Octubre</v>
          </cell>
          <cell r="C238">
            <v>101</v>
          </cell>
          <cell r="I238">
            <v>110</v>
          </cell>
          <cell r="K238">
            <v>137</v>
          </cell>
          <cell r="M238">
            <v>155</v>
          </cell>
          <cell r="N238">
            <v>0.13138686131386867</v>
          </cell>
          <cell r="O238">
            <v>0.53465346534653468</v>
          </cell>
        </row>
        <row r="239">
          <cell r="B239" t="str">
            <v>Noviembre</v>
          </cell>
          <cell r="C239">
            <v>183</v>
          </cell>
          <cell r="I239">
            <v>182</v>
          </cell>
          <cell r="K239">
            <v>273</v>
          </cell>
          <cell r="M239">
            <v>235</v>
          </cell>
          <cell r="N239">
            <v>-0.13919413919413914</v>
          </cell>
          <cell r="O239">
            <v>0.28415300546448097</v>
          </cell>
        </row>
        <row r="240">
          <cell r="B240" t="str">
            <v>Diciembre</v>
          </cell>
          <cell r="C240">
            <v>165</v>
          </cell>
          <cell r="I240">
            <v>281</v>
          </cell>
          <cell r="K240">
            <v>228</v>
          </cell>
        </row>
        <row r="241">
          <cell r="C241">
            <v>1484</v>
          </cell>
          <cell r="I241">
            <v>1836</v>
          </cell>
          <cell r="K241">
            <v>1934</v>
          </cell>
          <cell r="M241">
            <v>1781</v>
          </cell>
          <cell r="N241">
            <v>4.3962485345838243E-2</v>
          </cell>
          <cell r="O241">
            <v>0.35026535253980295</v>
          </cell>
        </row>
        <row r="249">
          <cell r="C249">
            <v>2019</v>
          </cell>
          <cell r="I249">
            <v>2022</v>
          </cell>
          <cell r="K249">
            <v>2023</v>
          </cell>
          <cell r="M249">
            <v>2024</v>
          </cell>
        </row>
        <row r="250">
          <cell r="N250" t="str">
            <v>var 24/23</v>
          </cell>
          <cell r="O250" t="str">
            <v>var 24/19</v>
          </cell>
        </row>
        <row r="251">
          <cell r="B251" t="str">
            <v>Enero</v>
          </cell>
          <cell r="C251">
            <v>287</v>
          </cell>
          <cell r="I251">
            <v>168</v>
          </cell>
          <cell r="K251">
            <v>190</v>
          </cell>
          <cell r="M251">
            <v>268</v>
          </cell>
          <cell r="N251">
            <v>0.41052631578947363</v>
          </cell>
          <cell r="O251">
            <v>-6.6202090592334506E-2</v>
          </cell>
        </row>
        <row r="252">
          <cell r="B252" t="str">
            <v>Febrero</v>
          </cell>
          <cell r="C252">
            <v>205</v>
          </cell>
          <cell r="I252">
            <v>110</v>
          </cell>
          <cell r="K252">
            <v>153</v>
          </cell>
          <cell r="M252">
            <v>235</v>
          </cell>
          <cell r="N252">
            <v>0.53594771241830075</v>
          </cell>
          <cell r="O252">
            <v>0.14634146341463405</v>
          </cell>
        </row>
        <row r="253">
          <cell r="B253" t="str">
            <v>Marzo</v>
          </cell>
          <cell r="C253">
            <v>308</v>
          </cell>
          <cell r="I253">
            <v>124</v>
          </cell>
          <cell r="K253">
            <v>264</v>
          </cell>
          <cell r="M253">
            <v>198</v>
          </cell>
          <cell r="N253">
            <v>-0.25</v>
          </cell>
          <cell r="O253">
            <v>-0.3571428571428571</v>
          </cell>
        </row>
        <row r="254">
          <cell r="B254" t="str">
            <v>Abril</v>
          </cell>
          <cell r="C254">
            <v>175</v>
          </cell>
          <cell r="I254">
            <v>101</v>
          </cell>
          <cell r="K254">
            <v>121</v>
          </cell>
          <cell r="M254">
            <v>105</v>
          </cell>
          <cell r="N254">
            <v>-0.13223140495867769</v>
          </cell>
          <cell r="O254">
            <v>-0.4</v>
          </cell>
        </row>
        <row r="255">
          <cell r="B255" t="str">
            <v>Mayo</v>
          </cell>
          <cell r="C255">
            <v>26</v>
          </cell>
          <cell r="I255">
            <v>33</v>
          </cell>
          <cell r="K255">
            <v>21</v>
          </cell>
          <cell r="M255">
            <v>13</v>
          </cell>
          <cell r="N255">
            <v>-0.38095238095238093</v>
          </cell>
          <cell r="O255">
            <v>-0.5</v>
          </cell>
        </row>
        <row r="256">
          <cell r="B256" t="str">
            <v>Junio</v>
          </cell>
          <cell r="C256">
            <v>14</v>
          </cell>
          <cell r="I256">
            <v>36</v>
          </cell>
          <cell r="K256">
            <v>26</v>
          </cell>
          <cell r="M256">
            <v>39</v>
          </cell>
          <cell r="N256">
            <v>0.5</v>
          </cell>
          <cell r="O256">
            <v>1.7857142857142856</v>
          </cell>
        </row>
        <row r="257">
          <cell r="B257" t="str">
            <v>Julio</v>
          </cell>
          <cell r="C257">
            <v>35</v>
          </cell>
          <cell r="I257">
            <v>30</v>
          </cell>
          <cell r="K257">
            <v>25</v>
          </cell>
          <cell r="M257">
            <v>46</v>
          </cell>
          <cell r="N257">
            <v>0.84000000000000008</v>
          </cell>
          <cell r="O257">
            <v>0.31428571428571428</v>
          </cell>
        </row>
        <row r="258">
          <cell r="B258" t="str">
            <v>Agosto</v>
          </cell>
          <cell r="C258">
            <v>36</v>
          </cell>
          <cell r="I258">
            <v>21</v>
          </cell>
          <cell r="K258">
            <v>33</v>
          </cell>
          <cell r="M258">
            <v>18</v>
          </cell>
          <cell r="N258">
            <v>-0.45454545454545459</v>
          </cell>
          <cell r="O258">
            <v>-0.5</v>
          </cell>
        </row>
        <row r="259">
          <cell r="B259" t="str">
            <v>Septiembre</v>
          </cell>
          <cell r="C259">
            <v>50</v>
          </cell>
          <cell r="I259">
            <v>32</v>
          </cell>
          <cell r="K259">
            <v>28</v>
          </cell>
          <cell r="M259">
            <v>24</v>
          </cell>
          <cell r="N259">
            <v>-0.1428571428571429</v>
          </cell>
          <cell r="O259">
            <v>-0.52</v>
          </cell>
        </row>
        <row r="260">
          <cell r="B260" t="str">
            <v>Octubre</v>
          </cell>
          <cell r="C260">
            <v>100</v>
          </cell>
          <cell r="I260">
            <v>130</v>
          </cell>
          <cell r="K260">
            <v>115</v>
          </cell>
          <cell r="M260">
            <v>112</v>
          </cell>
          <cell r="N260">
            <v>-2.6086956521739091E-2</v>
          </cell>
          <cell r="O260">
            <v>0.12000000000000011</v>
          </cell>
        </row>
        <row r="261">
          <cell r="B261" t="str">
            <v>Noviembre</v>
          </cell>
          <cell r="C261">
            <v>181</v>
          </cell>
          <cell r="I261">
            <v>126</v>
          </cell>
          <cell r="K261">
            <v>177</v>
          </cell>
          <cell r="M261">
            <v>118</v>
          </cell>
          <cell r="N261">
            <v>-0.33333333333333337</v>
          </cell>
          <cell r="O261">
            <v>-0.34806629834254144</v>
          </cell>
        </row>
        <row r="262">
          <cell r="B262" t="str">
            <v>Diciembre</v>
          </cell>
          <cell r="C262">
            <v>206</v>
          </cell>
          <cell r="I262">
            <v>164</v>
          </cell>
          <cell r="K262">
            <v>188</v>
          </cell>
        </row>
        <row r="263">
          <cell r="C263">
            <v>1623</v>
          </cell>
          <cell r="I263">
            <v>1075</v>
          </cell>
          <cell r="K263">
            <v>1341</v>
          </cell>
          <cell r="M263">
            <v>1176</v>
          </cell>
          <cell r="N263">
            <v>1.9947961838681749E-2</v>
          </cell>
          <cell r="O263">
            <v>-0.17007762879322508</v>
          </cell>
        </row>
        <row r="271">
          <cell r="C271">
            <v>2019</v>
          </cell>
          <cell r="I271">
            <v>2022</v>
          </cell>
          <cell r="K271">
            <v>2023</v>
          </cell>
          <cell r="M271">
            <v>2024</v>
          </cell>
        </row>
        <row r="272">
          <cell r="N272" t="str">
            <v>var 24/23</v>
          </cell>
          <cell r="O272" t="str">
            <v>var 24/19</v>
          </cell>
        </row>
        <row r="273">
          <cell r="B273" t="str">
            <v>Enero</v>
          </cell>
          <cell r="C273">
            <v>434</v>
          </cell>
          <cell r="I273">
            <v>275</v>
          </cell>
          <cell r="K273">
            <v>453</v>
          </cell>
          <cell r="M273">
            <v>381</v>
          </cell>
          <cell r="N273">
            <v>-0.15894039735099341</v>
          </cell>
          <cell r="O273">
            <v>-0.12211981566820274</v>
          </cell>
        </row>
        <row r="274">
          <cell r="B274" t="str">
            <v>Febrero</v>
          </cell>
          <cell r="C274">
            <v>374</v>
          </cell>
          <cell r="I274">
            <v>245</v>
          </cell>
          <cell r="K274">
            <v>313</v>
          </cell>
          <cell r="M274">
            <v>336</v>
          </cell>
          <cell r="N274">
            <v>7.348242811501593E-2</v>
          </cell>
          <cell r="O274">
            <v>-0.10160427807486627</v>
          </cell>
        </row>
        <row r="275">
          <cell r="B275" t="str">
            <v>Marzo</v>
          </cell>
          <cell r="C275">
            <v>443</v>
          </cell>
          <cell r="I275">
            <v>204</v>
          </cell>
          <cell r="K275">
            <v>321</v>
          </cell>
          <cell r="M275">
            <v>324</v>
          </cell>
          <cell r="N275">
            <v>9.3457943925232545E-3</v>
          </cell>
          <cell r="O275">
            <v>-0.26862302483069977</v>
          </cell>
        </row>
        <row r="276">
          <cell r="B276" t="str">
            <v>Abril</v>
          </cell>
          <cell r="C276">
            <v>246</v>
          </cell>
          <cell r="I276">
            <v>203</v>
          </cell>
          <cell r="K276">
            <v>279</v>
          </cell>
          <cell r="M276">
            <v>205</v>
          </cell>
          <cell r="N276">
            <v>-0.26523297491039421</v>
          </cell>
          <cell r="O276">
            <v>-0.16666666666666663</v>
          </cell>
        </row>
        <row r="277">
          <cell r="B277" t="str">
            <v>Mayo</v>
          </cell>
          <cell r="C277">
            <v>29</v>
          </cell>
          <cell r="I277">
            <v>52</v>
          </cell>
          <cell r="K277">
            <v>55</v>
          </cell>
          <cell r="M277">
            <v>46</v>
          </cell>
          <cell r="N277">
            <v>-0.16363636363636369</v>
          </cell>
          <cell r="O277">
            <v>0.5862068965517242</v>
          </cell>
        </row>
        <row r="278">
          <cell r="B278" t="str">
            <v>Junio</v>
          </cell>
          <cell r="C278">
            <v>38</v>
          </cell>
          <cell r="I278">
            <v>51</v>
          </cell>
          <cell r="K278">
            <v>33</v>
          </cell>
          <cell r="M278">
            <v>26</v>
          </cell>
          <cell r="N278">
            <v>-0.21212121212121215</v>
          </cell>
          <cell r="O278">
            <v>-0.31578947368421051</v>
          </cell>
        </row>
        <row r="279">
          <cell r="B279" t="str">
            <v>Julio</v>
          </cell>
          <cell r="C279">
            <v>52</v>
          </cell>
          <cell r="I279">
            <v>26</v>
          </cell>
          <cell r="K279">
            <v>39</v>
          </cell>
          <cell r="M279">
            <v>47</v>
          </cell>
          <cell r="N279">
            <v>0.20512820512820507</v>
          </cell>
          <cell r="O279">
            <v>-9.6153846153846145E-2</v>
          </cell>
        </row>
        <row r="280">
          <cell r="B280" t="str">
            <v>Agosto</v>
          </cell>
          <cell r="C280">
            <v>34</v>
          </cell>
          <cell r="I280">
            <v>15</v>
          </cell>
          <cell r="K280">
            <v>34</v>
          </cell>
          <cell r="M280">
            <v>38</v>
          </cell>
          <cell r="N280">
            <v>0.11764705882352944</v>
          </cell>
          <cell r="O280">
            <v>0.11764705882352944</v>
          </cell>
        </row>
        <row r="281">
          <cell r="B281" t="str">
            <v>Septiembre</v>
          </cell>
          <cell r="C281">
            <v>38</v>
          </cell>
          <cell r="I281">
            <v>34</v>
          </cell>
          <cell r="K281">
            <v>37</v>
          </cell>
          <cell r="M281">
            <v>24</v>
          </cell>
          <cell r="N281">
            <v>-0.35135135135135132</v>
          </cell>
          <cell r="O281">
            <v>-0.36842105263157898</v>
          </cell>
        </row>
        <row r="282">
          <cell r="B282" t="str">
            <v>Octubre</v>
          </cell>
          <cell r="C282">
            <v>255</v>
          </cell>
          <cell r="I282">
            <v>161</v>
          </cell>
          <cell r="K282">
            <v>242</v>
          </cell>
          <cell r="M282">
            <v>228</v>
          </cell>
          <cell r="N282">
            <v>-5.7851239669421517E-2</v>
          </cell>
          <cell r="O282">
            <v>-0.10588235294117643</v>
          </cell>
        </row>
        <row r="283">
          <cell r="B283" t="str">
            <v>Noviembre</v>
          </cell>
          <cell r="C283">
            <v>352</v>
          </cell>
          <cell r="I283">
            <v>262</v>
          </cell>
          <cell r="K283">
            <v>292</v>
          </cell>
          <cell r="M283">
            <v>371</v>
          </cell>
          <cell r="N283">
            <v>0.27054794520547953</v>
          </cell>
          <cell r="O283">
            <v>5.3977272727272707E-2</v>
          </cell>
        </row>
        <row r="284">
          <cell r="B284" t="str">
            <v>Diciembre</v>
          </cell>
          <cell r="C284">
            <v>386</v>
          </cell>
          <cell r="I284">
            <v>357</v>
          </cell>
          <cell r="K284">
            <v>357</v>
          </cell>
        </row>
        <row r="285">
          <cell r="C285">
            <v>2681</v>
          </cell>
          <cell r="I285">
            <v>1885</v>
          </cell>
          <cell r="K285">
            <v>2455</v>
          </cell>
          <cell r="M285">
            <v>2026</v>
          </cell>
          <cell r="N285">
            <v>-3.4318398474737832E-2</v>
          </cell>
          <cell r="O285">
            <v>-0.11721132897603481</v>
          </cell>
        </row>
      </sheetData>
      <sheetData sheetId="8"/>
      <sheetData sheetId="9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20553</v>
          </cell>
          <cell r="I9">
            <v>14146</v>
          </cell>
          <cell r="K9">
            <v>23609</v>
          </cell>
          <cell r="M9">
            <v>23867</v>
          </cell>
          <cell r="N9">
            <v>1.0928035918505552E-2</v>
          </cell>
          <cell r="O9">
            <v>0.16124166788303418</v>
          </cell>
        </row>
        <row r="10">
          <cell r="A10" t="str">
            <v>feb</v>
          </cell>
          <cell r="B10" t="str">
            <v>Febrero</v>
          </cell>
          <cell r="C10">
            <v>20929</v>
          </cell>
          <cell r="I10">
            <v>17059</v>
          </cell>
          <cell r="K10">
            <v>22775</v>
          </cell>
          <cell r="M10">
            <v>22625</v>
          </cell>
          <cell r="N10">
            <v>-6.5861690450055299E-3</v>
          </cell>
          <cell r="O10">
            <v>8.1035883224234384E-2</v>
          </cell>
        </row>
        <row r="11">
          <cell r="A11" t="str">
            <v>mar</v>
          </cell>
          <cell r="B11" t="str">
            <v>Marzo</v>
          </cell>
          <cell r="C11">
            <v>21779</v>
          </cell>
          <cell r="I11">
            <v>20054</v>
          </cell>
          <cell r="K11">
            <v>25174</v>
          </cell>
          <cell r="M11">
            <v>22971</v>
          </cell>
          <cell r="N11">
            <v>-8.7510923969174592E-2</v>
          </cell>
          <cell r="O11">
            <v>5.4731622204876151E-2</v>
          </cell>
        </row>
        <row r="12">
          <cell r="A12" t="str">
            <v>abr</v>
          </cell>
          <cell r="B12" t="str">
            <v>Abril</v>
          </cell>
          <cell r="C12">
            <v>16758</v>
          </cell>
          <cell r="I12">
            <v>17340</v>
          </cell>
          <cell r="K12">
            <v>19154</v>
          </cell>
          <cell r="M12">
            <v>19029</v>
          </cell>
          <cell r="N12">
            <v>-6.5260519995823385E-3</v>
          </cell>
          <cell r="O12">
            <v>0.13551736484067312</v>
          </cell>
        </row>
        <row r="13">
          <cell r="A13" t="str">
            <v>may</v>
          </cell>
          <cell r="B13" t="str">
            <v>Mayo</v>
          </cell>
          <cell r="C13">
            <v>17027</v>
          </cell>
          <cell r="I13">
            <v>18214</v>
          </cell>
          <cell r="K13">
            <v>17881</v>
          </cell>
          <cell r="M13">
            <v>17439</v>
          </cell>
          <cell r="N13">
            <v>-2.4718975448800418E-2</v>
          </cell>
          <cell r="O13">
            <v>2.4196863804545776E-2</v>
          </cell>
        </row>
        <row r="14">
          <cell r="A14" t="str">
            <v>jun</v>
          </cell>
          <cell r="B14" t="str">
            <v>Junio</v>
          </cell>
          <cell r="C14">
            <v>15071</v>
          </cell>
          <cell r="I14">
            <v>17608</v>
          </cell>
          <cell r="K14">
            <v>17983</v>
          </cell>
          <cell r="M14">
            <v>19479</v>
          </cell>
          <cell r="N14">
            <v>8.3189679141411288E-2</v>
          </cell>
          <cell r="O14">
            <v>0.29248225068011413</v>
          </cell>
        </row>
        <row r="15">
          <cell r="A15" t="str">
            <v>jul</v>
          </cell>
          <cell r="B15" t="str">
            <v>Julio</v>
          </cell>
          <cell r="C15">
            <v>17228</v>
          </cell>
          <cell r="I15">
            <v>18083</v>
          </cell>
          <cell r="K15">
            <v>16810</v>
          </cell>
          <cell r="M15">
            <v>21632</v>
          </cell>
          <cell r="N15">
            <v>0.28685306365258767</v>
          </cell>
          <cell r="O15">
            <v>0.25563036916647319</v>
          </cell>
        </row>
        <row r="16">
          <cell r="A16" t="str">
            <v>ago</v>
          </cell>
          <cell r="B16" t="str">
            <v>Agosto</v>
          </cell>
          <cell r="C16">
            <v>13793</v>
          </cell>
          <cell r="I16">
            <v>15520</v>
          </cell>
          <cell r="K16">
            <v>14993</v>
          </cell>
          <cell r="M16">
            <v>15201</v>
          </cell>
          <cell r="N16">
            <v>1.3873140799039563E-2</v>
          </cell>
          <cell r="O16">
            <v>0.10208076560574209</v>
          </cell>
        </row>
        <row r="17">
          <cell r="A17" t="str">
            <v>sep</v>
          </cell>
          <cell r="B17" t="str">
            <v>Septiembre</v>
          </cell>
          <cell r="C17">
            <v>15992</v>
          </cell>
          <cell r="I17">
            <v>19959</v>
          </cell>
          <cell r="K17">
            <v>15933</v>
          </cell>
          <cell r="M17">
            <v>19577</v>
          </cell>
          <cell r="N17">
            <v>0.22870771355049269</v>
          </cell>
          <cell r="O17">
            <v>0.22417458729364692</v>
          </cell>
        </row>
        <row r="18">
          <cell r="A18" t="str">
            <v>oct</v>
          </cell>
          <cell r="B18" t="str">
            <v>Octubre</v>
          </cell>
          <cell r="C18">
            <v>18677</v>
          </cell>
          <cell r="I18">
            <v>21932</v>
          </cell>
          <cell r="K18">
            <v>20553</v>
          </cell>
          <cell r="M18">
            <v>19337</v>
          </cell>
          <cell r="N18">
            <v>-5.9164112295042037E-2</v>
          </cell>
          <cell r="O18">
            <v>3.5337580981956496E-2</v>
          </cell>
        </row>
        <row r="19">
          <cell r="A19" t="str">
            <v>nov</v>
          </cell>
          <cell r="B19" t="str">
            <v>Noviembre</v>
          </cell>
          <cell r="C19">
            <v>21685</v>
          </cell>
          <cell r="I19">
            <v>25251</v>
          </cell>
          <cell r="K19">
            <v>23667</v>
          </cell>
          <cell r="M19">
            <v>25085</v>
          </cell>
          <cell r="N19">
            <v>5.9914649089449545E-2</v>
          </cell>
          <cell r="O19">
            <v>0.15679040811620926</v>
          </cell>
        </row>
        <row r="20">
          <cell r="A20" t="str">
            <v>dic</v>
          </cell>
          <cell r="B20" t="str">
            <v>Diciembre</v>
          </cell>
          <cell r="C20">
            <v>20923</v>
          </cell>
          <cell r="I20">
            <v>23965</v>
          </cell>
          <cell r="K20">
            <v>20577</v>
          </cell>
        </row>
        <row r="21">
          <cell r="A21" t="str">
            <v>Total</v>
          </cell>
          <cell r="C21">
            <v>220415</v>
          </cell>
          <cell r="I21">
            <v>229131</v>
          </cell>
          <cell r="K21">
            <v>239109</v>
          </cell>
          <cell r="M21">
            <v>226242</v>
          </cell>
          <cell r="N21">
            <v>3.5280874196913947E-2</v>
          </cell>
          <cell r="O21">
            <v>0.13409059009885116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20553</v>
          </cell>
          <cell r="I31">
            <v>14146</v>
          </cell>
          <cell r="K31">
            <v>23609</v>
          </cell>
          <cell r="M31">
            <v>23867</v>
          </cell>
          <cell r="N31">
            <v>1.0928035918505552E-2</v>
          </cell>
          <cell r="O31">
            <v>0.16124166788303418</v>
          </cell>
        </row>
        <row r="32">
          <cell r="B32" t="str">
            <v>Febrero</v>
          </cell>
          <cell r="C32">
            <v>20929</v>
          </cell>
          <cell r="I32">
            <v>17059</v>
          </cell>
          <cell r="K32">
            <v>22775</v>
          </cell>
          <cell r="M32">
            <v>22625</v>
          </cell>
          <cell r="N32">
            <v>-6.5861690450055299E-3</v>
          </cell>
          <cell r="O32">
            <v>8.1035883224234384E-2</v>
          </cell>
        </row>
        <row r="33">
          <cell r="B33" t="str">
            <v>Marzo</v>
          </cell>
          <cell r="C33">
            <v>21779</v>
          </cell>
          <cell r="I33">
            <v>20054</v>
          </cell>
          <cell r="K33">
            <v>25174</v>
          </cell>
          <cell r="M33">
            <v>22971</v>
          </cell>
          <cell r="N33">
            <v>-8.7510923969174592E-2</v>
          </cell>
          <cell r="O33">
            <v>5.4731622204876151E-2</v>
          </cell>
        </row>
        <row r="34">
          <cell r="B34" t="str">
            <v>Abril</v>
          </cell>
          <cell r="C34">
            <v>16758</v>
          </cell>
          <cell r="I34">
            <v>17340</v>
          </cell>
          <cell r="K34">
            <v>19154</v>
          </cell>
          <cell r="M34">
            <v>19029</v>
          </cell>
          <cell r="N34">
            <v>-6.5260519995823385E-3</v>
          </cell>
          <cell r="O34">
            <v>0.13551736484067312</v>
          </cell>
        </row>
        <row r="35">
          <cell r="B35" t="str">
            <v>Mayo</v>
          </cell>
          <cell r="C35">
            <v>17027</v>
          </cell>
          <cell r="I35">
            <v>18214</v>
          </cell>
          <cell r="K35">
            <v>17881</v>
          </cell>
          <cell r="M35">
            <v>17439</v>
          </cell>
          <cell r="N35">
            <v>-2.4718975448800418E-2</v>
          </cell>
          <cell r="O35">
            <v>2.4196863804545776E-2</v>
          </cell>
        </row>
        <row r="36">
          <cell r="B36" t="str">
            <v>Junio</v>
          </cell>
          <cell r="C36">
            <v>15071</v>
          </cell>
          <cell r="I36">
            <v>17608</v>
          </cell>
          <cell r="K36">
            <v>17983</v>
          </cell>
          <cell r="M36">
            <v>19479</v>
          </cell>
          <cell r="N36">
            <v>8.3189679141411288E-2</v>
          </cell>
          <cell r="O36">
            <v>0.29248225068011413</v>
          </cell>
        </row>
        <row r="37">
          <cell r="B37" t="str">
            <v>Julio</v>
          </cell>
          <cell r="C37">
            <v>17228</v>
          </cell>
          <cell r="I37">
            <v>18083</v>
          </cell>
          <cell r="K37">
            <v>16810</v>
          </cell>
          <cell r="M37">
            <v>21632</v>
          </cell>
          <cell r="N37">
            <v>0.28685306365258767</v>
          </cell>
          <cell r="O37">
            <v>0.25563036916647319</v>
          </cell>
        </row>
        <row r="38">
          <cell r="B38" t="str">
            <v>Agosto</v>
          </cell>
          <cell r="C38">
            <v>13793</v>
          </cell>
          <cell r="I38">
            <v>15520</v>
          </cell>
          <cell r="K38">
            <v>14993</v>
          </cell>
          <cell r="M38">
            <v>15201</v>
          </cell>
          <cell r="N38">
            <v>1.3873140799039563E-2</v>
          </cell>
          <cell r="O38">
            <v>0.10208076560574209</v>
          </cell>
        </row>
        <row r="39">
          <cell r="B39" t="str">
            <v>Septiembre</v>
          </cell>
          <cell r="C39">
            <v>15992</v>
          </cell>
          <cell r="I39">
            <v>19959</v>
          </cell>
          <cell r="K39">
            <v>15933</v>
          </cell>
          <cell r="M39">
            <v>19577</v>
          </cell>
          <cell r="N39">
            <v>0.22870771355049269</v>
          </cell>
          <cell r="O39">
            <v>0.22417458729364692</v>
          </cell>
        </row>
        <row r="40">
          <cell r="B40" t="str">
            <v>Octubre</v>
          </cell>
          <cell r="C40">
            <v>18677</v>
          </cell>
          <cell r="I40">
            <v>21932</v>
          </cell>
          <cell r="K40">
            <v>20553</v>
          </cell>
          <cell r="M40">
            <v>19337</v>
          </cell>
          <cell r="N40">
            <v>-5.9164112295042037E-2</v>
          </cell>
          <cell r="O40">
            <v>3.5337580981956496E-2</v>
          </cell>
        </row>
        <row r="41">
          <cell r="B41" t="str">
            <v>Noviembre</v>
          </cell>
          <cell r="C41">
            <v>21685</v>
          </cell>
          <cell r="I41">
            <v>25251</v>
          </cell>
          <cell r="K41">
            <v>23667</v>
          </cell>
          <cell r="M41">
            <v>25085</v>
          </cell>
          <cell r="N41">
            <v>5.9914649089449545E-2</v>
          </cell>
          <cell r="O41">
            <v>0.15679040811620926</v>
          </cell>
        </row>
        <row r="42">
          <cell r="B42" t="str">
            <v>Diciembre</v>
          </cell>
          <cell r="C42">
            <v>20923</v>
          </cell>
          <cell r="I42">
            <v>23965</v>
          </cell>
          <cell r="K42">
            <v>20577</v>
          </cell>
        </row>
        <row r="43">
          <cell r="C43">
            <v>220415</v>
          </cell>
          <cell r="I43">
            <v>229131</v>
          </cell>
          <cell r="K43">
            <v>239109</v>
          </cell>
          <cell r="M43">
            <v>226242</v>
          </cell>
          <cell r="N43">
            <v>3.5280874196913947E-2</v>
          </cell>
          <cell r="O43">
            <v>0.13409059009885116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10736</v>
          </cell>
          <cell r="I53">
            <v>8448</v>
          </cell>
          <cell r="K53">
            <v>14009</v>
          </cell>
          <cell r="M53">
            <v>13713</v>
          </cell>
          <cell r="N53">
            <v>-2.1129274038118373E-2</v>
          </cell>
          <cell r="O53">
            <v>0.27729135618479872</v>
          </cell>
        </row>
        <row r="54">
          <cell r="B54" t="str">
            <v>Febrero</v>
          </cell>
          <cell r="C54">
            <v>10604</v>
          </cell>
          <cell r="I54">
            <v>10670</v>
          </cell>
          <cell r="K54">
            <v>13831</v>
          </cell>
          <cell r="M54">
            <v>13097</v>
          </cell>
          <cell r="N54">
            <v>-5.3069192393897735E-2</v>
          </cell>
          <cell r="O54">
            <v>0.23509996227838559</v>
          </cell>
        </row>
        <row r="55">
          <cell r="B55" t="str">
            <v>Marzo</v>
          </cell>
          <cell r="C55">
            <v>11570</v>
          </cell>
          <cell r="I55">
            <v>12702</v>
          </cell>
          <cell r="K55">
            <v>15155</v>
          </cell>
          <cell r="M55">
            <v>13219</v>
          </cell>
          <cell r="N55">
            <v>-0.1277466182777961</v>
          </cell>
          <cell r="O55">
            <v>0.14252376836646508</v>
          </cell>
        </row>
        <row r="56">
          <cell r="B56" t="str">
            <v>Abril</v>
          </cell>
          <cell r="C56">
            <v>8983</v>
          </cell>
          <cell r="I56">
            <v>11294</v>
          </cell>
          <cell r="K56">
            <v>11713</v>
          </cell>
          <cell r="M56">
            <v>11165</v>
          </cell>
          <cell r="N56">
            <v>-4.6785622812259842E-2</v>
          </cell>
          <cell r="O56">
            <v>0.24290326171657584</v>
          </cell>
        </row>
        <row r="57">
          <cell r="B57" t="str">
            <v>Mayo</v>
          </cell>
          <cell r="C57">
            <v>8538</v>
          </cell>
          <cell r="I57">
            <v>10870</v>
          </cell>
          <cell r="K57">
            <v>10695</v>
          </cell>
          <cell r="M57">
            <v>10226</v>
          </cell>
          <cell r="N57">
            <v>-4.3852267414679735E-2</v>
          </cell>
          <cell r="O57">
            <v>0.19770438041695937</v>
          </cell>
        </row>
        <row r="58">
          <cell r="B58" t="str">
            <v>Junio</v>
          </cell>
          <cell r="C58">
            <v>7595</v>
          </cell>
          <cell r="I58">
            <v>10141</v>
          </cell>
          <cell r="K58">
            <v>10170</v>
          </cell>
          <cell r="M58">
            <v>11059</v>
          </cell>
          <cell r="N58">
            <v>8.7413962635201514E-2</v>
          </cell>
          <cell r="O58">
            <v>0.45608953258722851</v>
          </cell>
        </row>
        <row r="59">
          <cell r="B59" t="str">
            <v>Julio</v>
          </cell>
          <cell r="C59">
            <v>8161</v>
          </cell>
          <cell r="I59">
            <v>10838</v>
          </cell>
          <cell r="K59">
            <v>10021</v>
          </cell>
          <cell r="M59">
            <v>12572</v>
          </cell>
          <cell r="N59">
            <v>0.25456541263346977</v>
          </cell>
          <cell r="O59">
            <v>0.54049748805293474</v>
          </cell>
        </row>
        <row r="60">
          <cell r="B60" t="str">
            <v>Agosto</v>
          </cell>
          <cell r="C60">
            <v>6613</v>
          </cell>
          <cell r="I60">
            <v>8772</v>
          </cell>
          <cell r="K60">
            <v>9451</v>
          </cell>
          <cell r="M60">
            <v>9290</v>
          </cell>
          <cell r="N60">
            <v>-1.7035234366733709E-2</v>
          </cell>
          <cell r="O60">
            <v>0.40480871011643726</v>
          </cell>
        </row>
        <row r="61">
          <cell r="B61" t="str">
            <v>Septiembre</v>
          </cell>
          <cell r="C61">
            <v>7748</v>
          </cell>
          <cell r="I61">
            <v>11314</v>
          </cell>
          <cell r="K61">
            <v>9475</v>
          </cell>
          <cell r="M61">
            <v>12468</v>
          </cell>
          <cell r="N61">
            <v>0.31588390501319252</v>
          </cell>
          <cell r="O61">
            <v>0.60918946824987086</v>
          </cell>
        </row>
        <row r="62">
          <cell r="B62" t="str">
            <v>Octubre</v>
          </cell>
          <cell r="C62">
            <v>9146</v>
          </cell>
          <cell r="I62">
            <v>12410</v>
          </cell>
          <cell r="K62">
            <v>12972</v>
          </cell>
          <cell r="M62">
            <v>12954</v>
          </cell>
          <cell r="N62">
            <v>-1.3876040703052483E-3</v>
          </cell>
          <cell r="O62">
            <v>0.41635687732342008</v>
          </cell>
        </row>
        <row r="63">
          <cell r="B63" t="str">
            <v>Noviembre</v>
          </cell>
          <cell r="C63">
            <v>11261</v>
          </cell>
          <cell r="I63">
            <v>14671</v>
          </cell>
          <cell r="K63">
            <v>15154</v>
          </cell>
          <cell r="M63">
            <v>16047</v>
          </cell>
          <cell r="N63">
            <v>5.8928335752936434E-2</v>
          </cell>
          <cell r="O63">
            <v>0.42500666015451549</v>
          </cell>
        </row>
        <row r="64">
          <cell r="B64" t="str">
            <v>Diciembre</v>
          </cell>
          <cell r="C64">
            <v>9873</v>
          </cell>
          <cell r="I64">
            <v>13567</v>
          </cell>
          <cell r="K64">
            <v>12991</v>
          </cell>
        </row>
        <row r="65">
          <cell r="C65">
            <v>110828</v>
          </cell>
          <cell r="I65">
            <v>135697</v>
          </cell>
          <cell r="K65">
            <v>145637</v>
          </cell>
          <cell r="M65">
            <v>135810</v>
          </cell>
          <cell r="N65">
            <v>2.3852962019208945E-2</v>
          </cell>
          <cell r="O65">
            <v>0.34525283542172258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9817</v>
          </cell>
          <cell r="I75">
            <v>5698</v>
          </cell>
          <cell r="K75">
            <v>9600</v>
          </cell>
          <cell r="M75">
            <v>10154</v>
          </cell>
          <cell r="N75">
            <v>5.770833333333325E-2</v>
          </cell>
          <cell r="O75">
            <v>3.4328206172965281E-2</v>
          </cell>
        </row>
        <row r="76">
          <cell r="B76" t="str">
            <v>Febrero</v>
          </cell>
          <cell r="C76">
            <v>10325</v>
          </cell>
          <cell r="I76">
            <v>6389</v>
          </cell>
          <cell r="K76">
            <v>8944</v>
          </cell>
          <cell r="M76">
            <v>9528</v>
          </cell>
          <cell r="N76">
            <v>6.5295169946332665E-2</v>
          </cell>
          <cell r="O76">
            <v>-7.7191283292978197E-2</v>
          </cell>
        </row>
        <row r="77">
          <cell r="B77" t="str">
            <v>Marzo</v>
          </cell>
          <cell r="C77">
            <v>10209</v>
          </cell>
          <cell r="I77">
            <v>7352</v>
          </cell>
          <cell r="K77">
            <v>10019</v>
          </cell>
          <cell r="M77">
            <v>9752</v>
          </cell>
          <cell r="N77">
            <v>-2.6649366204211988E-2</v>
          </cell>
          <cell r="O77">
            <v>-4.476442354784993E-2</v>
          </cell>
        </row>
        <row r="78">
          <cell r="B78" t="str">
            <v>Abril</v>
          </cell>
          <cell r="C78">
            <v>7775</v>
          </cell>
          <cell r="I78">
            <v>6046</v>
          </cell>
          <cell r="K78">
            <v>7441</v>
          </cell>
          <cell r="M78">
            <v>7864</v>
          </cell>
          <cell r="N78">
            <v>5.6847197957263784E-2</v>
          </cell>
          <cell r="O78">
            <v>1.1446945337620473E-2</v>
          </cell>
        </row>
        <row r="79">
          <cell r="B79" t="str">
            <v>Mayo</v>
          </cell>
          <cell r="C79">
            <v>8489</v>
          </cell>
          <cell r="I79">
            <v>7344</v>
          </cell>
          <cell r="K79">
            <v>7186</v>
          </cell>
          <cell r="M79">
            <v>7213</v>
          </cell>
          <cell r="N79">
            <v>3.7573058725299813E-3</v>
          </cell>
          <cell r="O79">
            <v>-0.15031216868889152</v>
          </cell>
        </row>
        <row r="80">
          <cell r="B80" t="str">
            <v>Junio</v>
          </cell>
          <cell r="C80">
            <v>7476</v>
          </cell>
          <cell r="I80">
            <v>7467</v>
          </cell>
          <cell r="K80">
            <v>7813</v>
          </cell>
          <cell r="M80">
            <v>8420</v>
          </cell>
          <cell r="N80">
            <v>7.7691027774222432E-2</v>
          </cell>
          <cell r="O80">
            <v>0.12627073301230607</v>
          </cell>
        </row>
        <row r="81">
          <cell r="B81" t="str">
            <v>Julio</v>
          </cell>
          <cell r="C81">
            <v>9067</v>
          </cell>
          <cell r="I81">
            <v>7245</v>
          </cell>
          <cell r="K81">
            <v>6789</v>
          </cell>
          <cell r="M81">
            <v>9060</v>
          </cell>
          <cell r="N81">
            <v>0.33451171011931069</v>
          </cell>
          <cell r="O81">
            <v>-7.7203044005735855E-4</v>
          </cell>
        </row>
        <row r="82">
          <cell r="B82" t="str">
            <v>Agosto</v>
          </cell>
          <cell r="C82">
            <v>7180</v>
          </cell>
          <cell r="I82">
            <v>6748</v>
          </cell>
          <cell r="K82">
            <v>5542</v>
          </cell>
          <cell r="M82">
            <v>5911</v>
          </cell>
          <cell r="N82">
            <v>6.6582461205340948E-2</v>
          </cell>
          <cell r="O82">
            <v>-0.17674094707520893</v>
          </cell>
        </row>
        <row r="83">
          <cell r="B83" t="str">
            <v>Septiembre</v>
          </cell>
          <cell r="C83">
            <v>8244</v>
          </cell>
          <cell r="I83">
            <v>8645</v>
          </cell>
          <cell r="K83">
            <v>6458</v>
          </cell>
          <cell r="M83">
            <v>7109</v>
          </cell>
          <cell r="N83">
            <v>0.10080520284917927</v>
          </cell>
          <cell r="O83">
            <v>-0.13767588549247933</v>
          </cell>
        </row>
        <row r="84">
          <cell r="B84" t="str">
            <v>Octubre</v>
          </cell>
          <cell r="C84">
            <v>9531</v>
          </cell>
          <cell r="I84">
            <v>9522</v>
          </cell>
          <cell r="K84">
            <v>7581</v>
          </cell>
          <cell r="M84">
            <v>6383</v>
          </cell>
          <cell r="N84">
            <v>-0.15802664556127155</v>
          </cell>
          <cell r="O84">
            <v>-0.33029063057391672</v>
          </cell>
        </row>
        <row r="85">
          <cell r="B85" t="str">
            <v>Noviembre</v>
          </cell>
          <cell r="C85">
            <v>10424</v>
          </cell>
          <cell r="I85">
            <v>10580</v>
          </cell>
          <cell r="K85">
            <v>8513</v>
          </cell>
          <cell r="M85">
            <v>9038</v>
          </cell>
          <cell r="N85">
            <v>6.1670386467755245E-2</v>
          </cell>
          <cell r="O85">
            <v>-0.13296239447429015</v>
          </cell>
        </row>
        <row r="86">
          <cell r="B86" t="str">
            <v>Diciembre</v>
          </cell>
          <cell r="C86">
            <v>11050</v>
          </cell>
          <cell r="I86">
            <v>10398</v>
          </cell>
          <cell r="K86">
            <v>7586</v>
          </cell>
        </row>
        <row r="87">
          <cell r="C87">
            <v>109587</v>
          </cell>
          <cell r="I87">
            <v>93434</v>
          </cell>
          <cell r="K87">
            <v>93472</v>
          </cell>
          <cell r="M87">
            <v>90432</v>
          </cell>
          <cell r="N87">
            <v>5.2930628973290261E-2</v>
          </cell>
          <cell r="O87">
            <v>-8.2253366755634993E-2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50098</v>
          </cell>
          <cell r="I9">
            <v>40065</v>
          </cell>
          <cell r="K9">
            <v>59578</v>
          </cell>
          <cell r="M9">
            <v>62651</v>
          </cell>
          <cell r="N9">
            <v>5.1579442075934123E-2</v>
          </cell>
          <cell r="O9">
            <v>0.25056888498542862</v>
          </cell>
        </row>
        <row r="10">
          <cell r="A10" t="str">
            <v>feb</v>
          </cell>
          <cell r="B10" t="str">
            <v>Febrero</v>
          </cell>
          <cell r="C10">
            <v>47287</v>
          </cell>
          <cell r="I10">
            <v>41909</v>
          </cell>
          <cell r="K10">
            <v>52194</v>
          </cell>
          <cell r="M10">
            <v>55957</v>
          </cell>
          <cell r="N10">
            <v>7.2096409548990215E-2</v>
          </cell>
          <cell r="O10">
            <v>0.18334848901389389</v>
          </cell>
        </row>
        <row r="11">
          <cell r="A11" t="str">
            <v>mar</v>
          </cell>
          <cell r="B11" t="str">
            <v>Marzo</v>
          </cell>
          <cell r="C11">
            <v>49408</v>
          </cell>
          <cell r="I11">
            <v>47103</v>
          </cell>
          <cell r="K11">
            <v>58354</v>
          </cell>
          <cell r="M11">
            <v>58643</v>
          </cell>
          <cell r="N11">
            <v>4.9525311032663222E-3</v>
          </cell>
          <cell r="O11">
            <v>0.18691305051813467</v>
          </cell>
        </row>
        <row r="12">
          <cell r="A12" t="str">
            <v>abr</v>
          </cell>
          <cell r="B12" t="str">
            <v>Abril</v>
          </cell>
          <cell r="C12">
            <v>37600</v>
          </cell>
          <cell r="I12">
            <v>43531</v>
          </cell>
          <cell r="K12">
            <v>42717</v>
          </cell>
          <cell r="M12">
            <v>46133</v>
          </cell>
          <cell r="N12">
            <v>7.9968162558232025E-2</v>
          </cell>
          <cell r="O12">
            <v>0.22694148936170211</v>
          </cell>
        </row>
        <row r="13">
          <cell r="A13" t="str">
            <v>may</v>
          </cell>
          <cell r="B13" t="str">
            <v>Mayo</v>
          </cell>
          <cell r="C13">
            <v>35022</v>
          </cell>
          <cell r="I13">
            <v>44866</v>
          </cell>
          <cell r="K13">
            <v>42611</v>
          </cell>
          <cell r="M13">
            <v>38316</v>
          </cell>
          <cell r="N13">
            <v>-0.10079556921921573</v>
          </cell>
          <cell r="O13">
            <v>9.4055165324653078E-2</v>
          </cell>
        </row>
        <row r="14">
          <cell r="A14" t="str">
            <v>jun</v>
          </cell>
          <cell r="B14" t="str">
            <v>Junio</v>
          </cell>
          <cell r="C14">
            <v>31469</v>
          </cell>
          <cell r="I14">
            <v>40470</v>
          </cell>
          <cell r="K14">
            <v>38639</v>
          </cell>
          <cell r="M14">
            <v>40074</v>
          </cell>
          <cell r="N14">
            <v>3.7138642304407554E-2</v>
          </cell>
          <cell r="O14">
            <v>0.27344370650481431</v>
          </cell>
        </row>
        <row r="15">
          <cell r="A15" t="str">
            <v>jul</v>
          </cell>
          <cell r="B15" t="str">
            <v>Julio</v>
          </cell>
          <cell r="C15">
            <v>40659</v>
          </cell>
          <cell r="I15">
            <v>43286</v>
          </cell>
          <cell r="K15">
            <v>40407</v>
          </cell>
          <cell r="M15">
            <v>45242</v>
          </cell>
          <cell r="N15">
            <v>0.11965748508921714</v>
          </cell>
          <cell r="O15">
            <v>0.11271797142084172</v>
          </cell>
        </row>
        <row r="16">
          <cell r="A16" t="str">
            <v>ago</v>
          </cell>
          <cell r="B16" t="str">
            <v>Agosto</v>
          </cell>
          <cell r="C16">
            <v>38714</v>
          </cell>
          <cell r="I16">
            <v>41695</v>
          </cell>
          <cell r="K16">
            <v>43373</v>
          </cell>
          <cell r="M16">
            <v>42595</v>
          </cell>
          <cell r="N16">
            <v>-1.7937426509579746E-2</v>
          </cell>
          <cell r="O16">
            <v>0.10024797230975868</v>
          </cell>
        </row>
        <row r="17">
          <cell r="A17" t="str">
            <v>sep</v>
          </cell>
          <cell r="B17" t="str">
            <v>Septiembre</v>
          </cell>
          <cell r="C17">
            <v>36471</v>
          </cell>
          <cell r="I17">
            <v>42224</v>
          </cell>
          <cell r="K17">
            <v>40151</v>
          </cell>
          <cell r="M17">
            <v>43154</v>
          </cell>
          <cell r="N17">
            <v>7.479265771711785E-2</v>
          </cell>
          <cell r="O17">
            <v>0.18324147953168279</v>
          </cell>
        </row>
        <row r="18">
          <cell r="A18" t="str">
            <v>oct</v>
          </cell>
          <cell r="B18" t="str">
            <v>Octubre</v>
          </cell>
          <cell r="C18">
            <v>40116</v>
          </cell>
          <cell r="I18">
            <v>48246</v>
          </cell>
          <cell r="K18">
            <v>49321</v>
          </cell>
          <cell r="M18">
            <v>43124</v>
          </cell>
          <cell r="N18">
            <v>-0.1256462764339733</v>
          </cell>
          <cell r="O18">
            <v>7.4982550603250653E-2</v>
          </cell>
        </row>
        <row r="19">
          <cell r="A19" t="str">
            <v>nov</v>
          </cell>
          <cell r="B19" t="str">
            <v>Noviembre</v>
          </cell>
          <cell r="C19">
            <v>47646</v>
          </cell>
          <cell r="I19">
            <v>56046</v>
          </cell>
          <cell r="K19">
            <v>55991</v>
          </cell>
          <cell r="M19">
            <v>53169</v>
          </cell>
          <cell r="N19">
            <v>-5.0400957296708349E-2</v>
          </cell>
          <cell r="O19">
            <v>0.11591739075683161</v>
          </cell>
        </row>
        <row r="20">
          <cell r="A20" t="str">
            <v>dic</v>
          </cell>
          <cell r="B20" t="str">
            <v>Diciembre</v>
          </cell>
          <cell r="C20">
            <v>48947</v>
          </cell>
          <cell r="I20">
            <v>54058</v>
          </cell>
          <cell r="K20">
            <v>53126</v>
          </cell>
        </row>
        <row r="21">
          <cell r="A21" t="str">
            <v>Total</v>
          </cell>
          <cell r="C21">
            <v>503437</v>
          </cell>
          <cell r="I21">
            <v>543499</v>
          </cell>
          <cell r="K21">
            <v>576462</v>
          </cell>
          <cell r="M21">
            <v>529058</v>
          </cell>
          <cell r="N21">
            <v>1.0933702248650867E-2</v>
          </cell>
          <cell r="O21">
            <v>0.16406961649321228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18636</v>
          </cell>
          <cell r="I31">
            <v>15015</v>
          </cell>
          <cell r="K31">
            <v>21636</v>
          </cell>
          <cell r="M31">
            <v>25181</v>
          </cell>
          <cell r="N31">
            <v>0.16384729155111843</v>
          </cell>
          <cell r="O31">
            <v>0.35120197467267644</v>
          </cell>
        </row>
        <row r="32">
          <cell r="B32" t="str">
            <v>Febrero</v>
          </cell>
          <cell r="C32">
            <v>18723</v>
          </cell>
          <cell r="I32">
            <v>18026</v>
          </cell>
          <cell r="K32">
            <v>23651</v>
          </cell>
          <cell r="M32">
            <v>24442</v>
          </cell>
          <cell r="N32">
            <v>3.3444674643778205E-2</v>
          </cell>
          <cell r="O32">
            <v>0.30545318592105963</v>
          </cell>
        </row>
        <row r="33">
          <cell r="B33" t="str">
            <v>Marzo</v>
          </cell>
          <cell r="C33">
            <v>20072</v>
          </cell>
          <cell r="I33">
            <v>22226</v>
          </cell>
          <cell r="K33">
            <v>30146</v>
          </cell>
          <cell r="M33">
            <v>25658</v>
          </cell>
          <cell r="N33">
            <v>-0.14887547269952894</v>
          </cell>
          <cell r="O33">
            <v>0.27829812674372256</v>
          </cell>
        </row>
        <row r="34">
          <cell r="B34" t="str">
            <v>Abril</v>
          </cell>
          <cell r="C34">
            <v>17529</v>
          </cell>
          <cell r="I34">
            <v>22061</v>
          </cell>
          <cell r="K34">
            <v>25115</v>
          </cell>
          <cell r="M34">
            <v>22776</v>
          </cell>
          <cell r="N34">
            <v>-9.3131594664543127E-2</v>
          </cell>
          <cell r="O34">
            <v>0.29933253465685428</v>
          </cell>
        </row>
        <row r="35">
          <cell r="B35" t="str">
            <v>Mayo</v>
          </cell>
          <cell r="C35">
            <v>19316</v>
          </cell>
          <cell r="I35">
            <v>26282</v>
          </cell>
          <cell r="K35">
            <v>28209</v>
          </cell>
          <cell r="M35">
            <v>24741</v>
          </cell>
          <cell r="N35">
            <v>-0.12293948739763905</v>
          </cell>
          <cell r="O35">
            <v>0.28085524953406504</v>
          </cell>
        </row>
        <row r="36">
          <cell r="B36" t="str">
            <v>Junio</v>
          </cell>
          <cell r="C36">
            <v>18556</v>
          </cell>
          <cell r="I36">
            <v>24304</v>
          </cell>
          <cell r="K36">
            <v>25871</v>
          </cell>
          <cell r="M36">
            <v>28215</v>
          </cell>
          <cell r="N36">
            <v>9.0603378300027071E-2</v>
          </cell>
          <cell r="O36">
            <v>0.52053244233671059</v>
          </cell>
        </row>
        <row r="37">
          <cell r="B37" t="str">
            <v>Julio</v>
          </cell>
          <cell r="C37">
            <v>21704</v>
          </cell>
          <cell r="I37">
            <v>25584</v>
          </cell>
          <cell r="K37">
            <v>25078</v>
          </cell>
          <cell r="M37">
            <v>30089</v>
          </cell>
          <cell r="N37">
            <v>0.19981657229444139</v>
          </cell>
          <cell r="O37">
            <v>0.38633431625506809</v>
          </cell>
        </row>
        <row r="38">
          <cell r="B38" t="str">
            <v>Agosto</v>
          </cell>
          <cell r="C38">
            <v>19798</v>
          </cell>
          <cell r="I38">
            <v>20956</v>
          </cell>
          <cell r="K38">
            <v>22168</v>
          </cell>
          <cell r="M38">
            <v>21698</v>
          </cell>
          <cell r="N38">
            <v>-2.1201732226633019E-2</v>
          </cell>
          <cell r="O38">
            <v>9.5969289827255277E-2</v>
          </cell>
        </row>
        <row r="39">
          <cell r="B39" t="str">
            <v>Septiembre</v>
          </cell>
          <cell r="C39">
            <v>18123</v>
          </cell>
          <cell r="I39">
            <v>24548</v>
          </cell>
          <cell r="K39">
            <v>23087</v>
          </cell>
          <cell r="M39">
            <v>27092</v>
          </cell>
          <cell r="N39">
            <v>0.17347424957768443</v>
          </cell>
          <cell r="O39">
            <v>0.49489598852287142</v>
          </cell>
        </row>
        <row r="40">
          <cell r="B40" t="str">
            <v>Octubre</v>
          </cell>
          <cell r="C40">
            <v>20320</v>
          </cell>
          <cell r="I40">
            <v>26214</v>
          </cell>
          <cell r="K40">
            <v>28464</v>
          </cell>
          <cell r="M40">
            <v>24346</v>
          </cell>
          <cell r="N40">
            <v>-0.14467397414277683</v>
          </cell>
          <cell r="O40">
            <v>0.19812992125984241</v>
          </cell>
        </row>
        <row r="41">
          <cell r="B41" t="str">
            <v>Noviembre</v>
          </cell>
          <cell r="C41">
            <v>22096</v>
          </cell>
          <cell r="I41">
            <v>25866</v>
          </cell>
          <cell r="K41">
            <v>26745</v>
          </cell>
          <cell r="M41">
            <v>29114</v>
          </cell>
          <cell r="N41">
            <v>8.8577304169003446E-2</v>
          </cell>
          <cell r="O41">
            <v>0.31761404779145552</v>
          </cell>
        </row>
        <row r="42">
          <cell r="B42" t="str">
            <v>Diciembre</v>
          </cell>
          <cell r="C42">
            <v>20535</v>
          </cell>
          <cell r="I42">
            <v>20862</v>
          </cell>
          <cell r="K42">
            <v>22180</v>
          </cell>
        </row>
        <row r="43">
          <cell r="C43">
            <v>235408</v>
          </cell>
          <cell r="I43">
            <v>271944</v>
          </cell>
          <cell r="K43">
            <v>302350</v>
          </cell>
          <cell r="M43">
            <v>283352</v>
          </cell>
          <cell r="N43">
            <v>1.1357390155976699E-2</v>
          </cell>
          <cell r="O43">
            <v>0.31869522927496718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10363</v>
          </cell>
          <cell r="I53">
            <v>9522</v>
          </cell>
          <cell r="K53">
            <v>11784</v>
          </cell>
          <cell r="M53">
            <v>14922</v>
          </cell>
          <cell r="N53">
            <v>0.2662932790224033</v>
          </cell>
          <cell r="O53">
            <v>0.43993052204959948</v>
          </cell>
        </row>
        <row r="54">
          <cell r="B54" t="str">
            <v>Febrero</v>
          </cell>
          <cell r="C54">
            <v>11006</v>
          </cell>
          <cell r="I54">
            <v>10749</v>
          </cell>
          <cell r="K54">
            <v>13893</v>
          </cell>
          <cell r="M54">
            <v>15680</v>
          </cell>
          <cell r="N54">
            <v>0.12862592672568929</v>
          </cell>
          <cell r="O54">
            <v>0.42467744866436496</v>
          </cell>
        </row>
        <row r="55">
          <cell r="B55" t="str">
            <v>Marzo</v>
          </cell>
          <cell r="C55">
            <v>12047</v>
          </cell>
          <cell r="I55">
            <v>12631</v>
          </cell>
          <cell r="K55">
            <v>18087</v>
          </cell>
          <cell r="M55">
            <v>14870</v>
          </cell>
          <cell r="N55">
            <v>-0.17786255321501632</v>
          </cell>
          <cell r="O55">
            <v>0.23433219888768986</v>
          </cell>
        </row>
        <row r="56">
          <cell r="B56" t="str">
            <v>Abril</v>
          </cell>
          <cell r="C56">
            <v>8927</v>
          </cell>
          <cell r="I56">
            <v>10238</v>
          </cell>
          <cell r="K56">
            <v>14354</v>
          </cell>
          <cell r="M56">
            <v>13713</v>
          </cell>
          <cell r="N56">
            <v>-4.4656541730528021E-2</v>
          </cell>
          <cell r="O56">
            <v>0.53612635823905008</v>
          </cell>
        </row>
        <row r="57">
          <cell r="B57" t="str">
            <v>Mayo</v>
          </cell>
          <cell r="C57">
            <v>10073</v>
          </cell>
          <cell r="I57">
            <v>14454</v>
          </cell>
          <cell r="K57">
            <v>16688</v>
          </cell>
          <cell r="M57">
            <v>14967</v>
          </cell>
          <cell r="N57">
            <v>-0.10312799616490886</v>
          </cell>
          <cell r="O57">
            <v>0.48585327112081811</v>
          </cell>
        </row>
        <row r="58">
          <cell r="B58" t="str">
            <v>Junio</v>
          </cell>
          <cell r="C58">
            <v>9826</v>
          </cell>
          <cell r="I58">
            <v>12044</v>
          </cell>
          <cell r="K58">
            <v>14668</v>
          </cell>
          <cell r="M58">
            <v>15572</v>
          </cell>
          <cell r="N58">
            <v>6.1630760839923582E-2</v>
          </cell>
          <cell r="O58">
            <v>0.58477508650519039</v>
          </cell>
        </row>
        <row r="59">
          <cell r="B59" t="str">
            <v>Julio</v>
          </cell>
          <cell r="C59">
            <v>11056</v>
          </cell>
          <cell r="I59">
            <v>12331</v>
          </cell>
          <cell r="K59">
            <v>16466</v>
          </cell>
          <cell r="M59">
            <v>13056</v>
          </cell>
          <cell r="N59">
            <v>-0.20709340459127901</v>
          </cell>
          <cell r="O59">
            <v>0.18089725036179449</v>
          </cell>
        </row>
        <row r="60">
          <cell r="B60" t="str">
            <v>Agosto</v>
          </cell>
          <cell r="C60">
            <v>8655</v>
          </cell>
          <cell r="I60">
            <v>9178</v>
          </cell>
          <cell r="K60">
            <v>13548</v>
          </cell>
          <cell r="M60">
            <v>9705</v>
          </cell>
          <cell r="N60">
            <v>-0.28365810451727191</v>
          </cell>
          <cell r="O60">
            <v>0.12131715771230511</v>
          </cell>
        </row>
        <row r="61">
          <cell r="B61" t="str">
            <v>Septiembre</v>
          </cell>
          <cell r="C61">
            <v>9923</v>
          </cell>
          <cell r="I61">
            <v>13050</v>
          </cell>
          <cell r="K61">
            <v>15730</v>
          </cell>
          <cell r="M61">
            <v>13601</v>
          </cell>
          <cell r="N61">
            <v>-0.13534647171010805</v>
          </cell>
          <cell r="O61">
            <v>0.37065403607779901</v>
          </cell>
        </row>
        <row r="62">
          <cell r="B62" t="str">
            <v>Octubre</v>
          </cell>
          <cell r="C62">
            <v>10354</v>
          </cell>
          <cell r="I62">
            <v>14337</v>
          </cell>
          <cell r="K62">
            <v>16623</v>
          </cell>
          <cell r="M62">
            <v>16019</v>
          </cell>
          <cell r="N62">
            <v>-3.6335198219334619E-2</v>
          </cell>
          <cell r="O62">
            <v>0.54713154336488312</v>
          </cell>
        </row>
        <row r="63">
          <cell r="B63" t="str">
            <v>Noviembre</v>
          </cell>
          <cell r="C63">
            <v>12679</v>
          </cell>
          <cell r="I63">
            <v>14216</v>
          </cell>
          <cell r="K63">
            <v>17852</v>
          </cell>
          <cell r="M63">
            <v>19160</v>
          </cell>
          <cell r="N63">
            <v>7.3269101501232337E-2</v>
          </cell>
          <cell r="O63">
            <v>0.51116018613455316</v>
          </cell>
        </row>
        <row r="64">
          <cell r="B64" t="str">
            <v>Diciembre</v>
          </cell>
          <cell r="C64">
            <v>9788</v>
          </cell>
          <cell r="I64">
            <v>10635</v>
          </cell>
          <cell r="K64">
            <v>11703</v>
          </cell>
        </row>
        <row r="65">
          <cell r="C65">
            <v>124697</v>
          </cell>
          <cell r="I65">
            <v>143385</v>
          </cell>
          <cell r="K65">
            <v>181396</v>
          </cell>
          <cell r="M65">
            <v>161265</v>
          </cell>
          <cell r="N65">
            <v>-4.9666161833428646E-2</v>
          </cell>
          <cell r="O65">
            <v>0.40341487611936411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8273</v>
          </cell>
          <cell r="I75">
            <v>5493</v>
          </cell>
          <cell r="K75">
            <v>9852</v>
          </cell>
          <cell r="M75">
            <v>10259</v>
          </cell>
          <cell r="N75">
            <v>4.1311408850994713E-2</v>
          </cell>
          <cell r="O75">
            <v>0.24005802006527266</v>
          </cell>
        </row>
        <row r="76">
          <cell r="B76" t="str">
            <v>Febrero</v>
          </cell>
          <cell r="C76">
            <v>7717</v>
          </cell>
          <cell r="I76">
            <v>7277</v>
          </cell>
          <cell r="K76">
            <v>9758</v>
          </cell>
          <cell r="M76">
            <v>8762</v>
          </cell>
          <cell r="N76">
            <v>-0.10207009633121544</v>
          </cell>
          <cell r="O76">
            <v>0.13541531683296615</v>
          </cell>
        </row>
        <row r="77">
          <cell r="B77" t="str">
            <v>Marzo</v>
          </cell>
          <cell r="C77">
            <v>8025</v>
          </cell>
          <cell r="I77">
            <v>9595</v>
          </cell>
          <cell r="K77">
            <v>12059</v>
          </cell>
          <cell r="M77">
            <v>10788</v>
          </cell>
          <cell r="N77">
            <v>-0.1053984575835476</v>
          </cell>
          <cell r="O77">
            <v>0.34429906542056066</v>
          </cell>
        </row>
        <row r="78">
          <cell r="B78" t="str">
            <v>Abril</v>
          </cell>
          <cell r="C78">
            <v>8602</v>
          </cell>
          <cell r="I78">
            <v>11823</v>
          </cell>
          <cell r="K78">
            <v>10761</v>
          </cell>
          <cell r="M78">
            <v>9063</v>
          </cell>
          <cell r="N78">
            <v>-0.15779202676331194</v>
          </cell>
          <cell r="O78">
            <v>5.3592187863287677E-2</v>
          </cell>
        </row>
        <row r="79">
          <cell r="B79" t="str">
            <v>Mayo</v>
          </cell>
          <cell r="C79">
            <v>9243</v>
          </cell>
          <cell r="I79">
            <v>11828</v>
          </cell>
          <cell r="K79">
            <v>11521</v>
          </cell>
          <cell r="M79">
            <v>9774</v>
          </cell>
          <cell r="N79">
            <v>-0.1516361426959465</v>
          </cell>
          <cell r="O79">
            <v>5.7448880233690325E-2</v>
          </cell>
        </row>
        <row r="80">
          <cell r="B80" t="str">
            <v>Junio</v>
          </cell>
          <cell r="C80">
            <v>8730</v>
          </cell>
          <cell r="I80">
            <v>12260</v>
          </cell>
          <cell r="K80">
            <v>11203</v>
          </cell>
          <cell r="M80">
            <v>12643</v>
          </cell>
          <cell r="N80">
            <v>0.12853699901812021</v>
          </cell>
          <cell r="O80">
            <v>0.44822451317296674</v>
          </cell>
        </row>
        <row r="81">
          <cell r="B81" t="str">
            <v>Julio</v>
          </cell>
          <cell r="C81">
            <v>10648</v>
          </cell>
          <cell r="I81">
            <v>13253</v>
          </cell>
          <cell r="K81">
            <v>8612</v>
          </cell>
          <cell r="M81">
            <v>17033</v>
          </cell>
          <cell r="N81">
            <v>0.97782164421737106</v>
          </cell>
          <cell r="O81">
            <v>0.59964312546957177</v>
          </cell>
        </row>
        <row r="82">
          <cell r="B82" t="str">
            <v>Agosto</v>
          </cell>
          <cell r="C82">
            <v>11143</v>
          </cell>
          <cell r="I82">
            <v>11778</v>
          </cell>
          <cell r="K82">
            <v>8620</v>
          </cell>
          <cell r="M82">
            <v>11993</v>
          </cell>
          <cell r="N82">
            <v>0.39129930394431556</v>
          </cell>
          <cell r="O82">
            <v>7.6281073319572901E-2</v>
          </cell>
        </row>
        <row r="83">
          <cell r="B83" t="str">
            <v>Septiembre</v>
          </cell>
          <cell r="C83">
            <v>8200</v>
          </cell>
          <cell r="I83">
            <v>11498</v>
          </cell>
          <cell r="K83">
            <v>7357</v>
          </cell>
          <cell r="M83">
            <v>13491</v>
          </cell>
          <cell r="N83">
            <v>0.83376376240315353</v>
          </cell>
          <cell r="O83">
            <v>0.64524390243902441</v>
          </cell>
        </row>
        <row r="84">
          <cell r="B84" t="str">
            <v>Octubre</v>
          </cell>
          <cell r="C84">
            <v>9966</v>
          </cell>
          <cell r="I84">
            <v>11877</v>
          </cell>
          <cell r="K84">
            <v>11841</v>
          </cell>
          <cell r="M84">
            <v>8327</v>
          </cell>
          <cell r="N84">
            <v>-0.29676547588886071</v>
          </cell>
          <cell r="O84">
            <v>-0.16445916114790282</v>
          </cell>
        </row>
        <row r="85">
          <cell r="B85" t="str">
            <v>Noviembre</v>
          </cell>
          <cell r="C85">
            <v>9417</v>
          </cell>
          <cell r="I85">
            <v>11650</v>
          </cell>
          <cell r="K85">
            <v>8893</v>
          </cell>
          <cell r="M85">
            <v>9954</v>
          </cell>
          <cell r="N85">
            <v>0.11930732036433156</v>
          </cell>
          <cell r="O85">
            <v>5.702453010512909E-2</v>
          </cell>
        </row>
        <row r="86">
          <cell r="B86" t="str">
            <v>Diciembre</v>
          </cell>
          <cell r="C86">
            <v>10747</v>
          </cell>
          <cell r="I86">
            <v>10227</v>
          </cell>
          <cell r="K86">
            <v>10477</v>
          </cell>
        </row>
        <row r="87">
          <cell r="C87">
            <v>110711</v>
          </cell>
          <cell r="I87">
            <v>128559</v>
          </cell>
          <cell r="K87">
            <v>120954</v>
          </cell>
          <cell r="M87">
            <v>122087</v>
          </cell>
          <cell r="N87">
            <v>0.10508974718719744</v>
          </cell>
          <cell r="O87">
            <v>0.22130967148173353</v>
          </cell>
        </row>
        <row r="95">
          <cell r="C95">
            <v>2019</v>
          </cell>
          <cell r="I95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31462</v>
          </cell>
          <cell r="I97">
            <v>25050</v>
          </cell>
          <cell r="K97">
            <v>37942</v>
          </cell>
          <cell r="M97">
            <v>37470</v>
          </cell>
          <cell r="N97">
            <v>-1.2440040061145963E-2</v>
          </cell>
          <cell r="O97">
            <v>0.19096052380649664</v>
          </cell>
        </row>
        <row r="98">
          <cell r="B98" t="str">
            <v>Febrero</v>
          </cell>
          <cell r="C98">
            <v>28564</v>
          </cell>
          <cell r="I98">
            <v>23883</v>
          </cell>
          <cell r="K98">
            <v>28543</v>
          </cell>
          <cell r="M98">
            <v>31515</v>
          </cell>
          <cell r="N98">
            <v>0.10412360298497014</v>
          </cell>
          <cell r="O98">
            <v>0.10331186108388191</v>
          </cell>
        </row>
        <row r="99">
          <cell r="B99" t="str">
            <v>Marzo</v>
          </cell>
          <cell r="C99">
            <v>29336</v>
          </cell>
          <cell r="I99">
            <v>24877</v>
          </cell>
          <cell r="K99">
            <v>28208</v>
          </cell>
          <cell r="M99">
            <v>32985</v>
          </cell>
          <cell r="N99">
            <v>0.16934912081678966</v>
          </cell>
          <cell r="O99">
            <v>0.12438641941641659</v>
          </cell>
        </row>
        <row r="100">
          <cell r="B100" t="str">
            <v>Abril</v>
          </cell>
          <cell r="C100">
            <v>20071</v>
          </cell>
          <cell r="I100">
            <v>21470</v>
          </cell>
          <cell r="K100">
            <v>17602</v>
          </cell>
          <cell r="M100">
            <v>23357</v>
          </cell>
          <cell r="N100">
            <v>0.32695148278604713</v>
          </cell>
          <cell r="O100">
            <v>0.16371879826615521</v>
          </cell>
        </row>
        <row r="101">
          <cell r="B101" t="str">
            <v>Mayo</v>
          </cell>
          <cell r="C101">
            <v>15706</v>
          </cell>
          <cell r="I101">
            <v>18584</v>
          </cell>
          <cell r="K101">
            <v>14402</v>
          </cell>
          <cell r="M101">
            <v>13575</v>
          </cell>
          <cell r="N101">
            <v>-5.7422580197194817E-2</v>
          </cell>
          <cell r="O101">
            <v>-0.13568063160575572</v>
          </cell>
        </row>
        <row r="102">
          <cell r="B102" t="str">
            <v>Junio</v>
          </cell>
          <cell r="C102">
            <v>12913</v>
          </cell>
          <cell r="I102">
            <v>16166</v>
          </cell>
          <cell r="K102">
            <v>12768</v>
          </cell>
          <cell r="M102">
            <v>11859</v>
          </cell>
          <cell r="N102">
            <v>-7.1193609022556337E-2</v>
          </cell>
          <cell r="O102">
            <v>-8.1623170448385296E-2</v>
          </cell>
        </row>
        <row r="103">
          <cell r="B103" t="str">
            <v>Julio</v>
          </cell>
          <cell r="C103">
            <v>18955</v>
          </cell>
          <cell r="I103">
            <v>17702</v>
          </cell>
          <cell r="K103">
            <v>15329</v>
          </cell>
          <cell r="M103">
            <v>15153</v>
          </cell>
          <cell r="N103">
            <v>-1.148150564289907E-2</v>
          </cell>
          <cell r="O103">
            <v>-0.20058032181482455</v>
          </cell>
        </row>
        <row r="104">
          <cell r="B104" t="str">
            <v>Agosto</v>
          </cell>
          <cell r="C104">
            <v>18916</v>
          </cell>
          <cell r="I104">
            <v>20739</v>
          </cell>
          <cell r="K104">
            <v>21205</v>
          </cell>
          <cell r="M104">
            <v>20897</v>
          </cell>
          <cell r="N104">
            <v>-1.4524876208441451E-2</v>
          </cell>
          <cell r="O104">
            <v>0.1047261577500529</v>
          </cell>
        </row>
        <row r="105">
          <cell r="B105" t="str">
            <v>Septiembre</v>
          </cell>
          <cell r="C105">
            <v>18348</v>
          </cell>
          <cell r="I105">
            <v>17676</v>
          </cell>
          <cell r="K105">
            <v>17064</v>
          </cell>
          <cell r="M105">
            <v>16062</v>
          </cell>
          <cell r="N105">
            <v>-5.8720112517580914E-2</v>
          </cell>
          <cell r="O105">
            <v>-0.12459123610202749</v>
          </cell>
        </row>
        <row r="106">
          <cell r="B106" t="str">
            <v>Octubre</v>
          </cell>
          <cell r="C106">
            <v>19796</v>
          </cell>
          <cell r="I106">
            <v>22032</v>
          </cell>
          <cell r="K106">
            <v>20857</v>
          </cell>
          <cell r="M106">
            <v>18778</v>
          </cell>
          <cell r="N106">
            <v>-9.9678764923047392E-2</v>
          </cell>
          <cell r="O106">
            <v>-5.1424530208122876E-2</v>
          </cell>
        </row>
        <row r="107">
          <cell r="B107" t="str">
            <v>Noviembre</v>
          </cell>
          <cell r="C107">
            <v>25550</v>
          </cell>
          <cell r="I107">
            <v>30180</v>
          </cell>
          <cell r="K107">
            <v>29246</v>
          </cell>
          <cell r="M107">
            <v>24055</v>
          </cell>
          <cell r="N107">
            <v>-0.1774943582028311</v>
          </cell>
          <cell r="O107">
            <v>-5.8512720156555731E-2</v>
          </cell>
        </row>
        <row r="108">
          <cell r="B108" t="str">
            <v>Diciembre</v>
          </cell>
          <cell r="C108">
            <v>28412</v>
          </cell>
          <cell r="I108">
            <v>33196</v>
          </cell>
          <cell r="K108">
            <v>30946</v>
          </cell>
        </row>
        <row r="109">
          <cell r="C109">
            <v>268029</v>
          </cell>
          <cell r="I109">
            <v>271555</v>
          </cell>
          <cell r="K109">
            <v>274112</v>
          </cell>
          <cell r="M109">
            <v>245706</v>
          </cell>
          <cell r="N109">
            <v>1.0445539261245473E-2</v>
          </cell>
          <cell r="O109">
            <v>2.5411385669631192E-2</v>
          </cell>
        </row>
        <row r="117">
          <cell r="C117">
            <v>2019</v>
          </cell>
          <cell r="I117">
            <v>2022</v>
          </cell>
          <cell r="K117">
            <v>2023</v>
          </cell>
          <cell r="M117">
            <v>2024</v>
          </cell>
        </row>
        <row r="118">
          <cell r="N118" t="str">
            <v>var 24/23</v>
          </cell>
          <cell r="O118" t="str">
            <v>var 24/19</v>
          </cell>
        </row>
        <row r="119">
          <cell r="B119" t="str">
            <v>Enero</v>
          </cell>
          <cell r="C119">
            <v>4130</v>
          </cell>
          <cell r="I119">
            <v>3433</v>
          </cell>
          <cell r="K119">
            <v>5079</v>
          </cell>
          <cell r="M119">
            <v>5741</v>
          </cell>
          <cell r="N119">
            <v>0.13034061823193532</v>
          </cell>
          <cell r="O119">
            <v>0.39007263922518165</v>
          </cell>
        </row>
        <row r="120">
          <cell r="B120" t="str">
            <v>Febrero</v>
          </cell>
          <cell r="C120">
            <v>4194</v>
          </cell>
          <cell r="I120">
            <v>3574</v>
          </cell>
          <cell r="K120">
            <v>3403</v>
          </cell>
          <cell r="M120">
            <v>4850</v>
          </cell>
          <cell r="N120">
            <v>0.42521304731119591</v>
          </cell>
          <cell r="O120">
            <v>0.15641392465426796</v>
          </cell>
        </row>
        <row r="121">
          <cell r="B121" t="str">
            <v>Marzo</v>
          </cell>
          <cell r="C121">
            <v>3947</v>
          </cell>
          <cell r="I121">
            <v>3753</v>
          </cell>
          <cell r="K121">
            <v>3286</v>
          </cell>
          <cell r="M121">
            <v>4425</v>
          </cell>
          <cell r="N121">
            <v>0.34662203286670734</v>
          </cell>
          <cell r="O121">
            <v>0.12110463643273373</v>
          </cell>
        </row>
        <row r="122">
          <cell r="B122" t="str">
            <v>Abril</v>
          </cell>
          <cell r="C122">
            <v>2305</v>
          </cell>
          <cell r="I122">
            <v>2500</v>
          </cell>
          <cell r="K122">
            <v>2023</v>
          </cell>
          <cell r="M122">
            <v>3860</v>
          </cell>
          <cell r="N122">
            <v>0.90805734058329213</v>
          </cell>
          <cell r="O122">
            <v>0.67462039045553146</v>
          </cell>
        </row>
        <row r="123">
          <cell r="B123" t="str">
            <v>Mayo</v>
          </cell>
          <cell r="C123">
            <v>1499</v>
          </cell>
          <cell r="I123">
            <v>1644</v>
          </cell>
          <cell r="K123">
            <v>1553</v>
          </cell>
          <cell r="M123">
            <v>1323</v>
          </cell>
          <cell r="N123">
            <v>-0.14810045074050227</v>
          </cell>
          <cell r="O123">
            <v>-0.11741160773849235</v>
          </cell>
        </row>
        <row r="124">
          <cell r="B124" t="str">
            <v>Junio</v>
          </cell>
          <cell r="C124">
            <v>1360</v>
          </cell>
          <cell r="I124">
            <v>2004</v>
          </cell>
          <cell r="K124">
            <v>1777</v>
          </cell>
          <cell r="M124">
            <v>1481</v>
          </cell>
          <cell r="N124">
            <v>-0.16657287563308942</v>
          </cell>
          <cell r="O124">
            <v>8.8970588235294024E-2</v>
          </cell>
        </row>
        <row r="125">
          <cell r="B125" t="str">
            <v>Julio</v>
          </cell>
          <cell r="C125">
            <v>2375</v>
          </cell>
          <cell r="I125">
            <v>2896</v>
          </cell>
          <cell r="K125">
            <v>1965</v>
          </cell>
          <cell r="M125">
            <v>1886</v>
          </cell>
          <cell r="N125">
            <v>-4.0203562340966892E-2</v>
          </cell>
          <cell r="O125">
            <v>-0.20589473684210524</v>
          </cell>
        </row>
        <row r="126">
          <cell r="B126" t="str">
            <v>Agosto</v>
          </cell>
          <cell r="C126">
            <v>2246</v>
          </cell>
          <cell r="I126">
            <v>2814</v>
          </cell>
          <cell r="K126">
            <v>4366</v>
          </cell>
          <cell r="M126">
            <v>2083</v>
          </cell>
          <cell r="N126">
            <v>-0.52290426019239578</v>
          </cell>
          <cell r="O126">
            <v>-7.257346393588604E-2</v>
          </cell>
        </row>
        <row r="127">
          <cell r="B127" t="str">
            <v>Septiembre</v>
          </cell>
          <cell r="C127">
            <v>2147</v>
          </cell>
          <cell r="I127">
            <v>2245</v>
          </cell>
          <cell r="K127">
            <v>4909</v>
          </cell>
          <cell r="M127">
            <v>2363</v>
          </cell>
          <cell r="N127">
            <v>-0.51863923405988999</v>
          </cell>
          <cell r="O127">
            <v>0.10060549604098745</v>
          </cell>
        </row>
        <row r="128">
          <cell r="B128" t="str">
            <v>Octubre</v>
          </cell>
          <cell r="C128">
            <v>2070</v>
          </cell>
          <cell r="I128">
            <v>2166</v>
          </cell>
          <cell r="K128">
            <v>4936</v>
          </cell>
          <cell r="M128">
            <v>1826</v>
          </cell>
          <cell r="N128">
            <v>-0.63006482982171796</v>
          </cell>
          <cell r="O128">
            <v>-0.11787439613526574</v>
          </cell>
        </row>
        <row r="129">
          <cell r="B129" t="str">
            <v>Noviembre</v>
          </cell>
          <cell r="C129">
            <v>3126</v>
          </cell>
          <cell r="I129">
            <v>2705</v>
          </cell>
          <cell r="K129">
            <v>3283</v>
          </cell>
          <cell r="M129">
            <v>2998</v>
          </cell>
          <cell r="N129">
            <v>-8.6810843740481314E-2</v>
          </cell>
          <cell r="O129">
            <v>-4.0946896992962278E-2</v>
          </cell>
        </row>
        <row r="130">
          <cell r="B130" t="str">
            <v>Diciembre</v>
          </cell>
          <cell r="C130">
            <v>3601</v>
          </cell>
          <cell r="I130">
            <v>3617</v>
          </cell>
          <cell r="K130">
            <v>3687</v>
          </cell>
        </row>
        <row r="131">
          <cell r="C131">
            <v>33000</v>
          </cell>
          <cell r="I131">
            <v>33351</v>
          </cell>
          <cell r="K131">
            <v>40267</v>
          </cell>
          <cell r="M131">
            <v>32836</v>
          </cell>
          <cell r="N131">
            <v>-0.10235101148168402</v>
          </cell>
          <cell r="O131">
            <v>0.1169087383924623</v>
          </cell>
        </row>
        <row r="139">
          <cell r="C139">
            <v>2019</v>
          </cell>
          <cell r="I139">
            <v>2022</v>
          </cell>
          <cell r="K139">
            <v>2023</v>
          </cell>
          <cell r="M139">
            <v>2024</v>
          </cell>
        </row>
        <row r="140">
          <cell r="N140" t="str">
            <v>var 24/23</v>
          </cell>
          <cell r="O140" t="str">
            <v>var 24/19</v>
          </cell>
        </row>
        <row r="141">
          <cell r="B141" t="str">
            <v>Enero</v>
          </cell>
          <cell r="C141">
            <v>4801</v>
          </cell>
          <cell r="I141">
            <v>3311</v>
          </cell>
          <cell r="K141">
            <v>6542</v>
          </cell>
          <cell r="M141">
            <v>6067</v>
          </cell>
          <cell r="N141">
            <v>-7.2607765209416031E-2</v>
          </cell>
          <cell r="O141">
            <v>0.26369506352843164</v>
          </cell>
        </row>
        <row r="142">
          <cell r="B142" t="str">
            <v>Febrero</v>
          </cell>
          <cell r="C142">
            <v>3264</v>
          </cell>
          <cell r="I142">
            <v>2826</v>
          </cell>
          <cell r="K142">
            <v>4664</v>
          </cell>
          <cell r="M142">
            <v>4561</v>
          </cell>
          <cell r="N142">
            <v>-2.2084048027444236E-2</v>
          </cell>
          <cell r="O142">
            <v>0.39736519607843146</v>
          </cell>
        </row>
        <row r="143">
          <cell r="B143" t="str">
            <v>Marzo</v>
          </cell>
          <cell r="C143">
            <v>3606</v>
          </cell>
          <cell r="I143">
            <v>3699</v>
          </cell>
          <cell r="K143">
            <v>5403</v>
          </cell>
          <cell r="M143">
            <v>5795</v>
          </cell>
          <cell r="N143">
            <v>7.2552285767166325E-2</v>
          </cell>
          <cell r="O143">
            <v>0.60704381586245137</v>
          </cell>
        </row>
        <row r="144">
          <cell r="B144" t="str">
            <v>Abril</v>
          </cell>
          <cell r="C144">
            <v>2384</v>
          </cell>
          <cell r="I144">
            <v>3126</v>
          </cell>
          <cell r="K144">
            <v>3248</v>
          </cell>
          <cell r="M144">
            <v>3013</v>
          </cell>
          <cell r="N144">
            <v>-7.2352216748768461E-2</v>
          </cell>
          <cell r="O144">
            <v>0.26384228187919456</v>
          </cell>
        </row>
        <row r="145">
          <cell r="B145" t="str">
            <v>Mayo</v>
          </cell>
          <cell r="C145">
            <v>1291</v>
          </cell>
          <cell r="I145">
            <v>1982</v>
          </cell>
          <cell r="K145">
            <v>1617</v>
          </cell>
          <cell r="M145">
            <v>1644</v>
          </cell>
          <cell r="N145">
            <v>1.6697588126159513E-2</v>
          </cell>
          <cell r="O145">
            <v>0.27343144848954304</v>
          </cell>
        </row>
        <row r="146">
          <cell r="B146" t="str">
            <v>Junio</v>
          </cell>
          <cell r="C146">
            <v>907</v>
          </cell>
          <cell r="I146">
            <v>1123</v>
          </cell>
          <cell r="K146">
            <v>1064</v>
          </cell>
          <cell r="M146">
            <v>1312</v>
          </cell>
          <cell r="N146">
            <v>0.23308270676691722</v>
          </cell>
          <cell r="O146">
            <v>0.44652701212789414</v>
          </cell>
        </row>
        <row r="147">
          <cell r="B147" t="str">
            <v>Julio</v>
          </cell>
          <cell r="C147">
            <v>1493</v>
          </cell>
          <cell r="I147">
            <v>2041</v>
          </cell>
          <cell r="K147">
            <v>1913</v>
          </cell>
          <cell r="M147">
            <v>1547</v>
          </cell>
          <cell r="N147">
            <v>-0.19132253005750133</v>
          </cell>
          <cell r="O147">
            <v>3.6168787675820546E-2</v>
          </cell>
        </row>
        <row r="148">
          <cell r="B148" t="str">
            <v>Agosto</v>
          </cell>
          <cell r="C148">
            <v>1907</v>
          </cell>
          <cell r="I148">
            <v>1858</v>
          </cell>
          <cell r="K148">
            <v>2985</v>
          </cell>
          <cell r="M148">
            <v>2860</v>
          </cell>
          <cell r="N148">
            <v>-4.1876046901172526E-2</v>
          </cell>
          <cell r="O148">
            <v>0.49973780807551127</v>
          </cell>
        </row>
        <row r="149">
          <cell r="B149" t="str">
            <v>Septiembre</v>
          </cell>
          <cell r="C149">
            <v>1505</v>
          </cell>
          <cell r="I149">
            <v>1872</v>
          </cell>
          <cell r="K149">
            <v>2184</v>
          </cell>
          <cell r="M149">
            <v>2212</v>
          </cell>
          <cell r="N149">
            <v>1.2820512820512775E-2</v>
          </cell>
          <cell r="O149">
            <v>0.46976744186046515</v>
          </cell>
        </row>
        <row r="150">
          <cell r="B150" t="str">
            <v>Octubre</v>
          </cell>
          <cell r="C150">
            <v>2455</v>
          </cell>
          <cell r="I150">
            <v>2874</v>
          </cell>
          <cell r="K150">
            <v>3162</v>
          </cell>
          <cell r="M150">
            <v>3189</v>
          </cell>
          <cell r="N150">
            <v>8.5388994307400434E-3</v>
          </cell>
          <cell r="O150">
            <v>0.29898167006109988</v>
          </cell>
        </row>
        <row r="151">
          <cell r="B151" t="str">
            <v>Noviembre</v>
          </cell>
          <cell r="C151">
            <v>3469</v>
          </cell>
          <cell r="I151">
            <v>4788</v>
          </cell>
          <cell r="K151">
            <v>4616</v>
          </cell>
          <cell r="M151">
            <v>4412</v>
          </cell>
          <cell r="N151">
            <v>-4.4194107452339648E-2</v>
          </cell>
          <cell r="O151">
            <v>0.27183626405304118</v>
          </cell>
        </row>
        <row r="152">
          <cell r="B152" t="str">
            <v>Diciembre</v>
          </cell>
          <cell r="C152">
            <v>3783</v>
          </cell>
          <cell r="I152">
            <v>5291</v>
          </cell>
          <cell r="K152">
            <v>6047</v>
          </cell>
        </row>
        <row r="153">
          <cell r="C153">
            <v>30865</v>
          </cell>
          <cell r="I153">
            <v>34791</v>
          </cell>
          <cell r="K153">
            <v>43445</v>
          </cell>
          <cell r="M153">
            <v>36612</v>
          </cell>
          <cell r="N153">
            <v>-2.1017166693406031E-2</v>
          </cell>
          <cell r="O153">
            <v>0.35189424710139572</v>
          </cell>
        </row>
        <row r="161">
          <cell r="C161">
            <v>2019</v>
          </cell>
          <cell r="I161">
            <v>2022</v>
          </cell>
          <cell r="K161">
            <v>2023</v>
          </cell>
          <cell r="M161">
            <v>2024</v>
          </cell>
        </row>
        <row r="162">
          <cell r="N162" t="str">
            <v>var 24/23</v>
          </cell>
          <cell r="O162" t="str">
            <v>var 24/19</v>
          </cell>
        </row>
        <row r="163">
          <cell r="B163" t="str">
            <v>Enero</v>
          </cell>
          <cell r="C163">
            <v>1809</v>
          </cell>
          <cell r="I163">
            <v>1697</v>
          </cell>
          <cell r="K163">
            <v>3344</v>
          </cell>
          <cell r="M163">
            <v>2895</v>
          </cell>
          <cell r="N163">
            <v>-0.13427033492822971</v>
          </cell>
          <cell r="O163">
            <v>0.60033167495854056</v>
          </cell>
        </row>
        <row r="164">
          <cell r="B164" t="str">
            <v>Febrero</v>
          </cell>
          <cell r="C164">
            <v>2212</v>
          </cell>
          <cell r="I164">
            <v>2208</v>
          </cell>
          <cell r="K164">
            <v>2356</v>
          </cell>
          <cell r="M164">
            <v>2461</v>
          </cell>
          <cell r="N164">
            <v>4.4567062818336112E-2</v>
          </cell>
          <cell r="O164">
            <v>0.11256781193490051</v>
          </cell>
        </row>
        <row r="165">
          <cell r="B165" t="str">
            <v>Marzo</v>
          </cell>
          <cell r="C165">
            <v>1654</v>
          </cell>
          <cell r="I165">
            <v>2855</v>
          </cell>
          <cell r="K165">
            <v>2785</v>
          </cell>
          <cell r="M165">
            <v>2820</v>
          </cell>
          <cell r="N165">
            <v>1.2567324955116588E-2</v>
          </cell>
          <cell r="O165">
            <v>0.70495767835550183</v>
          </cell>
        </row>
        <row r="166">
          <cell r="B166" t="str">
            <v>Abril</v>
          </cell>
          <cell r="C166">
            <v>1396</v>
          </cell>
          <cell r="I166">
            <v>1982</v>
          </cell>
          <cell r="K166">
            <v>1759</v>
          </cell>
          <cell r="M166">
            <v>1879</v>
          </cell>
          <cell r="N166">
            <v>6.8220579874928911E-2</v>
          </cell>
          <cell r="O166">
            <v>0.34598853868194834</v>
          </cell>
        </row>
        <row r="167">
          <cell r="B167" t="str">
            <v>Mayo</v>
          </cell>
          <cell r="C167">
            <v>1484</v>
          </cell>
          <cell r="I167">
            <v>1622</v>
          </cell>
          <cell r="K167">
            <v>2014</v>
          </cell>
          <cell r="M167">
            <v>1952</v>
          </cell>
          <cell r="N167">
            <v>-3.0784508440913627E-2</v>
          </cell>
          <cell r="O167">
            <v>0.31536388140161731</v>
          </cell>
        </row>
        <row r="168">
          <cell r="B168" t="str">
            <v>Junio</v>
          </cell>
          <cell r="C168">
            <v>920</v>
          </cell>
          <cell r="I168">
            <v>1049</v>
          </cell>
          <cell r="K168">
            <v>1678</v>
          </cell>
          <cell r="M168">
            <v>905</v>
          </cell>
          <cell r="N168">
            <v>-0.46066746126340885</v>
          </cell>
          <cell r="O168">
            <v>-1.6304347826086918E-2</v>
          </cell>
        </row>
        <row r="169">
          <cell r="B169" t="str">
            <v>Julio</v>
          </cell>
          <cell r="C169">
            <v>1498</v>
          </cell>
          <cell r="I169">
            <v>1231</v>
          </cell>
          <cell r="K169">
            <v>1543</v>
          </cell>
          <cell r="M169">
            <v>1293</v>
          </cell>
          <cell r="N169">
            <v>-0.1620220349967596</v>
          </cell>
          <cell r="O169">
            <v>-0.13684913217623496</v>
          </cell>
        </row>
        <row r="170">
          <cell r="B170" t="str">
            <v>Agosto</v>
          </cell>
          <cell r="C170">
            <v>2197</v>
          </cell>
          <cell r="I170">
            <v>2883</v>
          </cell>
          <cell r="K170">
            <v>3093</v>
          </cell>
          <cell r="M170">
            <v>3962</v>
          </cell>
          <cell r="N170">
            <v>0.28095699967668919</v>
          </cell>
          <cell r="O170">
            <v>0.80336822940373231</v>
          </cell>
        </row>
        <row r="171">
          <cell r="B171" t="str">
            <v>Septiembre</v>
          </cell>
          <cell r="C171">
            <v>1701</v>
          </cell>
          <cell r="I171">
            <v>1536</v>
          </cell>
          <cell r="K171">
            <v>1358</v>
          </cell>
          <cell r="M171">
            <v>2078</v>
          </cell>
          <cell r="N171">
            <v>0.53019145802650947</v>
          </cell>
          <cell r="O171">
            <v>0.22163433274544375</v>
          </cell>
        </row>
        <row r="172">
          <cell r="B172" t="str">
            <v>Octubre</v>
          </cell>
          <cell r="C172">
            <v>1738</v>
          </cell>
          <cell r="I172">
            <v>1751</v>
          </cell>
          <cell r="K172">
            <v>1685</v>
          </cell>
          <cell r="M172">
            <v>1740</v>
          </cell>
          <cell r="N172">
            <v>3.2640949554896048E-2</v>
          </cell>
          <cell r="O172">
            <v>1.1507479861909697E-3</v>
          </cell>
        </row>
        <row r="173">
          <cell r="B173" t="str">
            <v>Noviembre</v>
          </cell>
          <cell r="C173">
            <v>1784</v>
          </cell>
          <cell r="I173">
            <v>2465</v>
          </cell>
          <cell r="K173">
            <v>2852</v>
          </cell>
          <cell r="M173">
            <v>2022</v>
          </cell>
          <cell r="N173">
            <v>-0.29102384291725103</v>
          </cell>
          <cell r="O173">
            <v>0.13340807174887903</v>
          </cell>
        </row>
        <row r="174">
          <cell r="B174" t="str">
            <v>Diciembre</v>
          </cell>
          <cell r="C174">
            <v>1917</v>
          </cell>
          <cell r="I174">
            <v>2595</v>
          </cell>
          <cell r="K174">
            <v>2270</v>
          </cell>
        </row>
        <row r="175">
          <cell r="C175">
            <v>20310</v>
          </cell>
          <cell r="I175">
            <v>23874</v>
          </cell>
          <cell r="K175">
            <v>26737</v>
          </cell>
          <cell r="M175">
            <v>24007</v>
          </cell>
          <cell r="N175">
            <v>-1.880083377610664E-2</v>
          </cell>
          <cell r="O175">
            <v>0.30522481378785415</v>
          </cell>
        </row>
        <row r="183">
          <cell r="C183">
            <v>2019</v>
          </cell>
          <cell r="I183">
            <v>2022</v>
          </cell>
          <cell r="K183">
            <v>2023</v>
          </cell>
          <cell r="M183">
            <v>2024</v>
          </cell>
        </row>
        <row r="184">
          <cell r="N184" t="str">
            <v>var 24/23</v>
          </cell>
          <cell r="O184" t="str">
            <v>var 24/19</v>
          </cell>
        </row>
        <row r="185">
          <cell r="B185" t="str">
            <v>Enero</v>
          </cell>
          <cell r="C185">
            <v>323</v>
          </cell>
          <cell r="I185">
            <v>413</v>
          </cell>
          <cell r="K185">
            <v>618</v>
          </cell>
          <cell r="M185">
            <v>796</v>
          </cell>
          <cell r="N185">
            <v>0.28802588996763756</v>
          </cell>
          <cell r="O185">
            <v>1.4643962848297214</v>
          </cell>
        </row>
        <row r="186">
          <cell r="B186" t="str">
            <v>Febrero</v>
          </cell>
          <cell r="C186">
            <v>356</v>
          </cell>
          <cell r="I186">
            <v>507</v>
          </cell>
          <cell r="K186">
            <v>515</v>
          </cell>
          <cell r="M186">
            <v>580</v>
          </cell>
          <cell r="N186">
            <v>0.12621359223300965</v>
          </cell>
          <cell r="O186">
            <v>0.6292134831460674</v>
          </cell>
        </row>
        <row r="187">
          <cell r="B187" t="str">
            <v>Marzo</v>
          </cell>
          <cell r="C187">
            <v>421</v>
          </cell>
          <cell r="I187">
            <v>494</v>
          </cell>
          <cell r="K187">
            <v>852</v>
          </cell>
          <cell r="M187">
            <v>529</v>
          </cell>
          <cell r="N187">
            <v>-0.37910798122065725</v>
          </cell>
          <cell r="O187">
            <v>0.25653206650831351</v>
          </cell>
        </row>
        <row r="188">
          <cell r="B188" t="str">
            <v>Abril</v>
          </cell>
          <cell r="C188">
            <v>301</v>
          </cell>
          <cell r="I188">
            <v>320</v>
          </cell>
          <cell r="K188">
            <v>425</v>
          </cell>
          <cell r="M188">
            <v>432</v>
          </cell>
          <cell r="N188">
            <v>1.6470588235294015E-2</v>
          </cell>
          <cell r="O188">
            <v>0.4352159468438539</v>
          </cell>
        </row>
        <row r="189">
          <cell r="B189" t="str">
            <v>Mayo</v>
          </cell>
          <cell r="C189">
            <v>265</v>
          </cell>
          <cell r="I189">
            <v>325</v>
          </cell>
          <cell r="K189">
            <v>258</v>
          </cell>
          <cell r="M189">
            <v>367</v>
          </cell>
          <cell r="N189">
            <v>0.42248062015503884</v>
          </cell>
          <cell r="O189">
            <v>0.38490566037735841</v>
          </cell>
        </row>
        <row r="190">
          <cell r="B190" t="str">
            <v>junio</v>
          </cell>
          <cell r="C190">
            <v>253</v>
          </cell>
          <cell r="I190">
            <v>268</v>
          </cell>
          <cell r="K190">
            <v>221</v>
          </cell>
          <cell r="M190">
            <v>272</v>
          </cell>
          <cell r="N190">
            <v>0.23076923076923084</v>
          </cell>
          <cell r="O190">
            <v>7.5098814229249022E-2</v>
          </cell>
        </row>
        <row r="191">
          <cell r="B191" t="str">
            <v>Julio</v>
          </cell>
          <cell r="C191">
            <v>276</v>
          </cell>
          <cell r="I191">
            <v>406</v>
          </cell>
          <cell r="K191">
            <v>344</v>
          </cell>
          <cell r="M191">
            <v>325</v>
          </cell>
          <cell r="N191">
            <v>-5.5232558139534871E-2</v>
          </cell>
          <cell r="O191">
            <v>0.17753623188405787</v>
          </cell>
        </row>
        <row r="192">
          <cell r="B192" t="str">
            <v>Agosto</v>
          </cell>
          <cell r="C192">
            <v>226</v>
          </cell>
          <cell r="I192">
            <v>450</v>
          </cell>
          <cell r="K192">
            <v>416</v>
          </cell>
          <cell r="M192">
            <v>463</v>
          </cell>
          <cell r="N192">
            <v>0.11298076923076916</v>
          </cell>
          <cell r="O192">
            <v>1.0486725663716814</v>
          </cell>
        </row>
        <row r="193">
          <cell r="B193" t="str">
            <v>Septiembre</v>
          </cell>
          <cell r="C193">
            <v>328</v>
          </cell>
          <cell r="I193">
            <v>243</v>
          </cell>
          <cell r="K193">
            <v>288</v>
          </cell>
          <cell r="M193">
            <v>439</v>
          </cell>
          <cell r="N193">
            <v>0.52430555555555558</v>
          </cell>
          <cell r="O193">
            <v>0.33841463414634143</v>
          </cell>
        </row>
        <row r="194">
          <cell r="B194" t="str">
            <v>Octubre</v>
          </cell>
          <cell r="C194">
            <v>285</v>
          </cell>
          <cell r="I194">
            <v>291</v>
          </cell>
          <cell r="K194">
            <v>386</v>
          </cell>
          <cell r="M194">
            <v>369</v>
          </cell>
          <cell r="N194">
            <v>-4.4041450777202118E-2</v>
          </cell>
          <cell r="O194">
            <v>0.29473684210526319</v>
          </cell>
        </row>
        <row r="195">
          <cell r="B195" t="str">
            <v>Noviembre</v>
          </cell>
          <cell r="C195">
            <v>523</v>
          </cell>
          <cell r="I195">
            <v>472</v>
          </cell>
          <cell r="K195">
            <v>961</v>
          </cell>
          <cell r="M195">
            <v>532</v>
          </cell>
          <cell r="N195">
            <v>-0.44640998959417277</v>
          </cell>
          <cell r="O195">
            <v>1.7208413001912115E-2</v>
          </cell>
        </row>
        <row r="196">
          <cell r="B196" t="str">
            <v>Diciembre</v>
          </cell>
          <cell r="C196">
            <v>366</v>
          </cell>
          <cell r="I196">
            <v>662</v>
          </cell>
          <cell r="K196">
            <v>674</v>
          </cell>
        </row>
        <row r="197">
          <cell r="C197">
            <v>3923</v>
          </cell>
          <cell r="I197">
            <v>4851</v>
          </cell>
          <cell r="K197">
            <v>5958</v>
          </cell>
          <cell r="M197">
            <v>5104</v>
          </cell>
          <cell r="N197">
            <v>-3.4065102195306562E-2</v>
          </cell>
          <cell r="O197">
            <v>0.43491706494236726</v>
          </cell>
        </row>
        <row r="205">
          <cell r="C205">
            <v>2019</v>
          </cell>
          <cell r="I205">
            <v>2022</v>
          </cell>
          <cell r="K205">
            <v>2023</v>
          </cell>
          <cell r="M205">
            <v>2024</v>
          </cell>
        </row>
        <row r="206">
          <cell r="N206" t="str">
            <v>var 24/23</v>
          </cell>
          <cell r="O206" t="str">
            <v>var 24/19</v>
          </cell>
        </row>
        <row r="207">
          <cell r="B207" t="str">
            <v>Enero</v>
          </cell>
          <cell r="C207">
            <v>645</v>
          </cell>
          <cell r="I207">
            <v>841</v>
          </cell>
          <cell r="K207">
            <v>839</v>
          </cell>
          <cell r="M207">
            <v>913</v>
          </cell>
          <cell r="N207">
            <v>8.8200238379022577E-2</v>
          </cell>
          <cell r="O207">
            <v>0.41550387596899219</v>
          </cell>
        </row>
        <row r="208">
          <cell r="B208" t="str">
            <v>Febrero</v>
          </cell>
          <cell r="C208">
            <v>446</v>
          </cell>
          <cell r="I208">
            <v>652</v>
          </cell>
          <cell r="K208">
            <v>647</v>
          </cell>
          <cell r="M208">
            <v>794</v>
          </cell>
          <cell r="N208">
            <v>0.22720247295208651</v>
          </cell>
          <cell r="O208">
            <v>0.78026905829596416</v>
          </cell>
        </row>
        <row r="209">
          <cell r="B209" t="str">
            <v>Marzo</v>
          </cell>
          <cell r="C209">
            <v>550</v>
          </cell>
          <cell r="I209">
            <v>550</v>
          </cell>
          <cell r="K209">
            <v>645</v>
          </cell>
          <cell r="M209">
            <v>658</v>
          </cell>
          <cell r="N209">
            <v>2.0155038759689825E-2</v>
          </cell>
          <cell r="O209">
            <v>0.1963636363636363</v>
          </cell>
        </row>
        <row r="210">
          <cell r="B210" t="str">
            <v>Abril</v>
          </cell>
          <cell r="C210">
            <v>183</v>
          </cell>
          <cell r="I210">
            <v>388</v>
          </cell>
          <cell r="K210">
            <v>482</v>
          </cell>
          <cell r="M210">
            <v>538</v>
          </cell>
          <cell r="N210">
            <v>0.11618257261410792</v>
          </cell>
          <cell r="O210">
            <v>1.9398907103825138</v>
          </cell>
        </row>
        <row r="211">
          <cell r="B211" t="str">
            <v>Mayo</v>
          </cell>
          <cell r="C211">
            <v>227</v>
          </cell>
          <cell r="I211">
            <v>435</v>
          </cell>
          <cell r="K211">
            <v>431</v>
          </cell>
          <cell r="M211">
            <v>534</v>
          </cell>
          <cell r="N211">
            <v>0.23897911832946628</v>
          </cell>
          <cell r="O211">
            <v>1.3524229074889869</v>
          </cell>
        </row>
        <row r="212">
          <cell r="B212" t="str">
            <v>Junio</v>
          </cell>
          <cell r="C212">
            <v>252</v>
          </cell>
          <cell r="I212">
            <v>373</v>
          </cell>
          <cell r="K212">
            <v>225</v>
          </cell>
          <cell r="M212">
            <v>267</v>
          </cell>
          <cell r="N212">
            <v>0.18666666666666676</v>
          </cell>
          <cell r="O212">
            <v>5.9523809523809534E-2</v>
          </cell>
        </row>
        <row r="213">
          <cell r="B213" t="str">
            <v>Julio</v>
          </cell>
          <cell r="C213">
            <v>388</v>
          </cell>
          <cell r="I213">
            <v>244</v>
          </cell>
          <cell r="K213">
            <v>569</v>
          </cell>
          <cell r="M213">
            <v>431</v>
          </cell>
          <cell r="N213">
            <v>-0.24253075571177507</v>
          </cell>
          <cell r="O213">
            <v>0.11082474226804129</v>
          </cell>
        </row>
        <row r="214">
          <cell r="B214" t="str">
            <v>Agosto</v>
          </cell>
          <cell r="C214">
            <v>437</v>
          </cell>
          <cell r="I214">
            <v>636</v>
          </cell>
          <cell r="K214">
            <v>720</v>
          </cell>
          <cell r="M214">
            <v>977</v>
          </cell>
          <cell r="N214">
            <v>0.35694444444444451</v>
          </cell>
          <cell r="O214">
            <v>1.2356979405034325</v>
          </cell>
        </row>
        <row r="215">
          <cell r="B215" t="str">
            <v>Septiembre</v>
          </cell>
          <cell r="C215">
            <v>361</v>
          </cell>
          <cell r="I215">
            <v>373</v>
          </cell>
          <cell r="K215">
            <v>576</v>
          </cell>
          <cell r="M215">
            <v>351</v>
          </cell>
          <cell r="N215">
            <v>-0.390625</v>
          </cell>
          <cell r="O215">
            <v>-2.7700831024930705E-2</v>
          </cell>
        </row>
        <row r="216">
          <cell r="B216" t="str">
            <v>Octubre</v>
          </cell>
          <cell r="C216">
            <v>306</v>
          </cell>
          <cell r="I216">
            <v>371</v>
          </cell>
          <cell r="K216">
            <v>441</v>
          </cell>
          <cell r="M216">
            <v>517</v>
          </cell>
          <cell r="N216">
            <v>0.17233560090702937</v>
          </cell>
          <cell r="O216">
            <v>0.68954248366013071</v>
          </cell>
        </row>
        <row r="217">
          <cell r="B217" t="str">
            <v>Noviembre</v>
          </cell>
          <cell r="C217">
            <v>367</v>
          </cell>
          <cell r="I217">
            <v>765</v>
          </cell>
          <cell r="K217">
            <v>827</v>
          </cell>
          <cell r="M217">
            <v>704</v>
          </cell>
          <cell r="N217">
            <v>-0.14873035066505447</v>
          </cell>
          <cell r="O217">
            <v>0.91825613079019064</v>
          </cell>
        </row>
        <row r="218">
          <cell r="B218" t="str">
            <v>Diciembre</v>
          </cell>
          <cell r="C218">
            <v>768</v>
          </cell>
          <cell r="I218">
            <v>835</v>
          </cell>
          <cell r="K218">
            <v>981</v>
          </cell>
        </row>
        <row r="219">
          <cell r="C219">
            <v>4930</v>
          </cell>
          <cell r="I219">
            <v>6463</v>
          </cell>
          <cell r="K219">
            <v>7383</v>
          </cell>
          <cell r="M219">
            <v>6684</v>
          </cell>
          <cell r="N219">
            <v>4.4048734770384179E-2</v>
          </cell>
          <cell r="O219">
            <v>0.60595867371456036</v>
          </cell>
        </row>
        <row r="227">
          <cell r="C227">
            <v>2019</v>
          </cell>
          <cell r="I227">
            <v>2022</v>
          </cell>
          <cell r="K227">
            <v>2023</v>
          </cell>
          <cell r="M227">
            <v>2024</v>
          </cell>
        </row>
        <row r="228">
          <cell r="N228" t="str">
            <v>var 24/23</v>
          </cell>
          <cell r="O228" t="str">
            <v>var 24/19</v>
          </cell>
        </row>
        <row r="229">
          <cell r="B229" t="str">
            <v>Enero</v>
          </cell>
          <cell r="C229">
            <v>816</v>
          </cell>
          <cell r="I229">
            <v>507</v>
          </cell>
          <cell r="K229">
            <v>531</v>
          </cell>
          <cell r="M229">
            <v>839</v>
          </cell>
          <cell r="N229">
            <v>0.58003766478342755</v>
          </cell>
          <cell r="O229">
            <v>2.8186274509803821E-2</v>
          </cell>
        </row>
        <row r="230">
          <cell r="B230" t="str">
            <v>Febrero</v>
          </cell>
          <cell r="C230">
            <v>537</v>
          </cell>
          <cell r="I230">
            <v>218</v>
          </cell>
          <cell r="K230">
            <v>389</v>
          </cell>
          <cell r="M230">
            <v>667</v>
          </cell>
          <cell r="N230">
            <v>0.71465295629820047</v>
          </cell>
          <cell r="O230">
            <v>0.24208566108007457</v>
          </cell>
        </row>
        <row r="231">
          <cell r="B231" t="str">
            <v>Marzo</v>
          </cell>
          <cell r="C231">
            <v>925</v>
          </cell>
          <cell r="I231">
            <v>305</v>
          </cell>
          <cell r="K231">
            <v>538</v>
          </cell>
          <cell r="M231">
            <v>523</v>
          </cell>
          <cell r="N231">
            <v>-2.7881040892193343E-2</v>
          </cell>
          <cell r="O231">
            <v>-0.4345945945945946</v>
          </cell>
        </row>
        <row r="232">
          <cell r="B232" t="str">
            <v>Abril</v>
          </cell>
          <cell r="C232">
            <v>371</v>
          </cell>
          <cell r="I232">
            <v>251</v>
          </cell>
          <cell r="K232">
            <v>210</v>
          </cell>
          <cell r="M232">
            <v>220</v>
          </cell>
          <cell r="N232">
            <v>4.7619047619047672E-2</v>
          </cell>
          <cell r="O232">
            <v>-0.40700808625336926</v>
          </cell>
        </row>
        <row r="233">
          <cell r="B233" t="str">
            <v>Mayo</v>
          </cell>
          <cell r="C233">
            <v>85</v>
          </cell>
          <cell r="I233">
            <v>88</v>
          </cell>
          <cell r="K233">
            <v>51</v>
          </cell>
          <cell r="M233">
            <v>37</v>
          </cell>
          <cell r="N233">
            <v>-0.27450980392156865</v>
          </cell>
          <cell r="O233">
            <v>-0.56470588235294117</v>
          </cell>
        </row>
        <row r="234">
          <cell r="B234" t="str">
            <v>Junio</v>
          </cell>
          <cell r="C234">
            <v>61</v>
          </cell>
          <cell r="I234">
            <v>91</v>
          </cell>
          <cell r="K234">
            <v>162</v>
          </cell>
          <cell r="M234">
            <v>228</v>
          </cell>
          <cell r="N234">
            <v>0.40740740740740744</v>
          </cell>
          <cell r="O234">
            <v>2.737704918032787</v>
          </cell>
        </row>
        <row r="235">
          <cell r="B235" t="str">
            <v>Julio</v>
          </cell>
          <cell r="C235">
            <v>142</v>
          </cell>
          <cell r="I235">
            <v>118</v>
          </cell>
          <cell r="K235">
            <v>144</v>
          </cell>
          <cell r="M235">
            <v>319</v>
          </cell>
          <cell r="N235">
            <v>1.2152777777777777</v>
          </cell>
          <cell r="O235">
            <v>1.2464788732394365</v>
          </cell>
        </row>
        <row r="236">
          <cell r="B236" t="str">
            <v>Agosto</v>
          </cell>
          <cell r="C236">
            <v>196</v>
          </cell>
          <cell r="I236">
            <v>75</v>
          </cell>
          <cell r="K236">
            <v>234</v>
          </cell>
          <cell r="M236">
            <v>102</v>
          </cell>
          <cell r="N236">
            <v>-0.5641025641025641</v>
          </cell>
          <cell r="O236">
            <v>-0.47959183673469385</v>
          </cell>
        </row>
        <row r="237">
          <cell r="B237" t="str">
            <v>Septiembre</v>
          </cell>
          <cell r="C237">
            <v>237</v>
          </cell>
          <cell r="I237">
            <v>50</v>
          </cell>
          <cell r="K237">
            <v>136</v>
          </cell>
          <cell r="M237">
            <v>55</v>
          </cell>
          <cell r="N237">
            <v>-0.59558823529411764</v>
          </cell>
          <cell r="O237">
            <v>-0.76793248945147674</v>
          </cell>
        </row>
        <row r="238">
          <cell r="B238" t="str">
            <v>Octubre</v>
          </cell>
          <cell r="C238">
            <v>168</v>
          </cell>
          <cell r="I238">
            <v>275</v>
          </cell>
          <cell r="K238">
            <v>223</v>
          </cell>
          <cell r="M238">
            <v>251</v>
          </cell>
          <cell r="N238">
            <v>0.12556053811659185</v>
          </cell>
          <cell r="O238">
            <v>0.49404761904761907</v>
          </cell>
        </row>
        <row r="239">
          <cell r="B239" t="str">
            <v>Noviembre</v>
          </cell>
          <cell r="C239">
            <v>317</v>
          </cell>
          <cell r="I239">
            <v>369</v>
          </cell>
          <cell r="K239">
            <v>445</v>
          </cell>
          <cell r="M239">
            <v>252</v>
          </cell>
          <cell r="N239">
            <v>-0.43370786516853932</v>
          </cell>
          <cell r="O239">
            <v>-0.20504731861198733</v>
          </cell>
        </row>
        <row r="240">
          <cell r="B240" t="str">
            <v>Diciembre</v>
          </cell>
          <cell r="C240">
            <v>448</v>
          </cell>
          <cell r="I240">
            <v>400</v>
          </cell>
          <cell r="K240">
            <v>442</v>
          </cell>
        </row>
        <row r="241">
          <cell r="C241">
            <v>4303</v>
          </cell>
          <cell r="I241">
            <v>2747</v>
          </cell>
          <cell r="K241">
            <v>3505</v>
          </cell>
          <cell r="M241">
            <v>3493</v>
          </cell>
          <cell r="N241">
            <v>0.14038524322559587</v>
          </cell>
          <cell r="O241">
            <v>-9.3904020752269779E-2</v>
          </cell>
        </row>
        <row r="253">
          <cell r="C253">
            <v>2019</v>
          </cell>
          <cell r="I253">
            <v>2022</v>
          </cell>
          <cell r="K253">
            <v>2023</v>
          </cell>
          <cell r="M253">
            <v>2024</v>
          </cell>
        </row>
        <row r="254">
          <cell r="N254" t="str">
            <v>var 24/23</v>
          </cell>
          <cell r="O254" t="str">
            <v>var 24/19</v>
          </cell>
        </row>
        <row r="255">
          <cell r="B255" t="str">
            <v>Enero</v>
          </cell>
          <cell r="C255">
            <v>1087</v>
          </cell>
          <cell r="I255">
            <v>571</v>
          </cell>
          <cell r="K255">
            <v>1003</v>
          </cell>
          <cell r="M255">
            <v>905</v>
          </cell>
          <cell r="N255">
            <v>-9.7706879361914245E-2</v>
          </cell>
          <cell r="O255">
            <v>-0.16743330266789325</v>
          </cell>
        </row>
        <row r="256">
          <cell r="B256" t="str">
            <v>Febrero</v>
          </cell>
          <cell r="C256">
            <v>944</v>
          </cell>
          <cell r="I256">
            <v>551</v>
          </cell>
          <cell r="K256">
            <v>608</v>
          </cell>
          <cell r="M256">
            <v>788</v>
          </cell>
          <cell r="N256">
            <v>0.29605263157894735</v>
          </cell>
          <cell r="O256">
            <v>-0.1652542372881356</v>
          </cell>
        </row>
        <row r="257">
          <cell r="B257" t="str">
            <v>Marzo</v>
          </cell>
          <cell r="C257">
            <v>806</v>
          </cell>
          <cell r="I257">
            <v>386</v>
          </cell>
          <cell r="K257">
            <v>626</v>
          </cell>
          <cell r="M257">
            <v>694</v>
          </cell>
          <cell r="N257">
            <v>0.10862619808306717</v>
          </cell>
          <cell r="O257">
            <v>-0.13895781637717119</v>
          </cell>
        </row>
        <row r="258">
          <cell r="B258" t="str">
            <v>Abril</v>
          </cell>
          <cell r="C258">
            <v>457</v>
          </cell>
          <cell r="I258">
            <v>324</v>
          </cell>
          <cell r="K258">
            <v>411</v>
          </cell>
          <cell r="M258">
            <v>581</v>
          </cell>
          <cell r="N258">
            <v>0.41362530413625298</v>
          </cell>
          <cell r="O258">
            <v>0.27133479212253819</v>
          </cell>
        </row>
        <row r="259">
          <cell r="B259" t="str">
            <v>Mayo</v>
          </cell>
          <cell r="C259">
            <v>96</v>
          </cell>
          <cell r="I259">
            <v>196</v>
          </cell>
          <cell r="K259">
            <v>95</v>
          </cell>
          <cell r="M259">
            <v>78</v>
          </cell>
          <cell r="N259">
            <v>-0.17894736842105263</v>
          </cell>
          <cell r="O259">
            <v>-0.1875</v>
          </cell>
        </row>
        <row r="260">
          <cell r="B260" t="str">
            <v>Junio</v>
          </cell>
          <cell r="C260">
            <v>80</v>
          </cell>
          <cell r="I260">
            <v>343</v>
          </cell>
          <cell r="K260">
            <v>78</v>
          </cell>
          <cell r="M260">
            <v>57</v>
          </cell>
          <cell r="N260">
            <v>-0.26923076923076927</v>
          </cell>
          <cell r="O260">
            <v>-0.28749999999999998</v>
          </cell>
        </row>
        <row r="261">
          <cell r="B261" t="str">
            <v>Julio</v>
          </cell>
          <cell r="C261">
            <v>188</v>
          </cell>
          <cell r="I261">
            <v>64</v>
          </cell>
          <cell r="K261">
            <v>141</v>
          </cell>
          <cell r="M261">
            <v>175</v>
          </cell>
          <cell r="N261">
            <v>0.24113475177304955</v>
          </cell>
          <cell r="O261">
            <v>-6.9148936170212782E-2</v>
          </cell>
        </row>
        <row r="262">
          <cell r="B262" t="str">
            <v>Agosto</v>
          </cell>
          <cell r="C262">
            <v>162</v>
          </cell>
          <cell r="I262">
            <v>25</v>
          </cell>
          <cell r="K262">
            <v>102</v>
          </cell>
          <cell r="M262">
            <v>168</v>
          </cell>
          <cell r="N262">
            <v>0.64705882352941169</v>
          </cell>
          <cell r="O262">
            <v>3.7037037037036979E-2</v>
          </cell>
        </row>
        <row r="263">
          <cell r="B263" t="str">
            <v>Septiembre</v>
          </cell>
          <cell r="C263">
            <v>101</v>
          </cell>
          <cell r="I263">
            <v>73</v>
          </cell>
          <cell r="K263">
            <v>105</v>
          </cell>
          <cell r="M263">
            <v>48</v>
          </cell>
          <cell r="N263">
            <v>-0.54285714285714293</v>
          </cell>
          <cell r="O263">
            <v>-0.52475247524752477</v>
          </cell>
        </row>
        <row r="264">
          <cell r="B264" t="str">
            <v>Octubre</v>
          </cell>
          <cell r="C264">
            <v>472</v>
          </cell>
          <cell r="I264">
            <v>286</v>
          </cell>
          <cell r="K264">
            <v>452</v>
          </cell>
          <cell r="M264">
            <v>379</v>
          </cell>
          <cell r="N264">
            <v>-0.16150442477876104</v>
          </cell>
          <cell r="O264">
            <v>-0.19703389830508478</v>
          </cell>
        </row>
        <row r="265">
          <cell r="B265" t="str">
            <v>Noviembre</v>
          </cell>
          <cell r="C265">
            <v>649</v>
          </cell>
          <cell r="I265">
            <v>541</v>
          </cell>
          <cell r="K265">
            <v>635</v>
          </cell>
          <cell r="M265">
            <v>655</v>
          </cell>
          <cell r="N265">
            <v>3.1496062992125928E-2</v>
          </cell>
          <cell r="O265">
            <v>9.244992295839749E-3</v>
          </cell>
        </row>
        <row r="266">
          <cell r="B266" t="str">
            <v>Diciembre</v>
          </cell>
          <cell r="C266">
            <v>837</v>
          </cell>
          <cell r="I266">
            <v>662</v>
          </cell>
          <cell r="K266">
            <v>656</v>
          </cell>
        </row>
        <row r="267">
          <cell r="C267">
            <v>5879</v>
          </cell>
          <cell r="I267">
            <v>4022</v>
          </cell>
          <cell r="K267">
            <v>4912</v>
          </cell>
          <cell r="M267">
            <v>4528</v>
          </cell>
          <cell r="N267">
            <v>6.3909774436090139E-2</v>
          </cell>
          <cell r="O267">
            <v>-0.10194367314557717</v>
          </cell>
        </row>
      </sheetData>
      <sheetData sheetId="24">
        <row r="7">
          <cell r="C7">
            <v>2019</v>
          </cell>
          <cell r="I7" t="str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50098</v>
          </cell>
          <cell r="I9">
            <v>40065</v>
          </cell>
          <cell r="K9">
            <v>59578</v>
          </cell>
          <cell r="M9">
            <v>62651</v>
          </cell>
          <cell r="N9">
            <v>5.1579442075934123E-2</v>
          </cell>
          <cell r="O9">
            <v>0.25056888498542862</v>
          </cell>
        </row>
        <row r="10">
          <cell r="A10" t="str">
            <v>feb</v>
          </cell>
          <cell r="B10" t="str">
            <v>Febrero</v>
          </cell>
          <cell r="C10">
            <v>47287</v>
          </cell>
          <cell r="I10">
            <v>41909</v>
          </cell>
          <cell r="K10">
            <v>52194</v>
          </cell>
          <cell r="M10">
            <v>55957</v>
          </cell>
          <cell r="N10">
            <v>7.2096409548990215E-2</v>
          </cell>
          <cell r="O10">
            <v>0.18334848901389389</v>
          </cell>
        </row>
        <row r="11">
          <cell r="A11" t="str">
            <v>mar</v>
          </cell>
          <cell r="B11" t="str">
            <v>Marzo</v>
          </cell>
          <cell r="C11">
            <v>49408</v>
          </cell>
          <cell r="I11">
            <v>47103</v>
          </cell>
          <cell r="K11">
            <v>58354</v>
          </cell>
          <cell r="M11">
            <v>58643</v>
          </cell>
          <cell r="N11">
            <v>4.9525311032663222E-3</v>
          </cell>
          <cell r="O11">
            <v>0.18691305051813467</v>
          </cell>
        </row>
        <row r="12">
          <cell r="A12" t="str">
            <v>abr</v>
          </cell>
          <cell r="B12" t="str">
            <v>Abril</v>
          </cell>
          <cell r="C12">
            <v>37600</v>
          </cell>
          <cell r="I12">
            <v>43531</v>
          </cell>
          <cell r="K12">
            <v>42717</v>
          </cell>
          <cell r="M12">
            <v>46133</v>
          </cell>
          <cell r="N12">
            <v>7.9968162558232025E-2</v>
          </cell>
          <cell r="O12">
            <v>0.22694148936170211</v>
          </cell>
        </row>
        <row r="13">
          <cell r="A13" t="str">
            <v>may</v>
          </cell>
          <cell r="B13" t="str">
            <v>Mayo</v>
          </cell>
          <cell r="C13">
            <v>35022</v>
          </cell>
          <cell r="I13">
            <v>44866</v>
          </cell>
          <cell r="K13">
            <v>42611</v>
          </cell>
          <cell r="M13">
            <v>38316</v>
          </cell>
          <cell r="N13">
            <v>-0.10079556921921573</v>
          </cell>
          <cell r="O13">
            <v>9.4055165324653078E-2</v>
          </cell>
        </row>
        <row r="14">
          <cell r="A14" t="str">
            <v>jun</v>
          </cell>
          <cell r="B14" t="str">
            <v>Junio</v>
          </cell>
          <cell r="C14">
            <v>31469</v>
          </cell>
          <cell r="I14">
            <v>40470</v>
          </cell>
          <cell r="K14">
            <v>38639</v>
          </cell>
          <cell r="M14">
            <v>40074</v>
          </cell>
          <cell r="N14">
            <v>3.7138642304407554E-2</v>
          </cell>
          <cell r="O14">
            <v>0.27344370650481431</v>
          </cell>
        </row>
        <row r="15">
          <cell r="A15" t="str">
            <v>jul</v>
          </cell>
          <cell r="B15" t="str">
            <v>Julio</v>
          </cell>
          <cell r="C15">
            <v>40659</v>
          </cell>
          <cell r="I15">
            <v>43286</v>
          </cell>
          <cell r="K15">
            <v>40407</v>
          </cell>
          <cell r="M15">
            <v>45242</v>
          </cell>
          <cell r="N15">
            <v>0.11965748508921714</v>
          </cell>
          <cell r="O15">
            <v>0.11271797142084172</v>
          </cell>
        </row>
        <row r="16">
          <cell r="A16" t="str">
            <v>ago</v>
          </cell>
          <cell r="B16" t="str">
            <v>Agosto</v>
          </cell>
          <cell r="C16">
            <v>38714</v>
          </cell>
          <cell r="I16">
            <v>41695</v>
          </cell>
          <cell r="K16">
            <v>43373</v>
          </cell>
          <cell r="M16">
            <v>42595</v>
          </cell>
          <cell r="N16">
            <v>-1.7937426509579746E-2</v>
          </cell>
          <cell r="O16">
            <v>0.10024797230975868</v>
          </cell>
        </row>
        <row r="17">
          <cell r="A17" t="str">
            <v>sep</v>
          </cell>
          <cell r="B17" t="str">
            <v>Septiembre</v>
          </cell>
          <cell r="C17">
            <v>36471</v>
          </cell>
          <cell r="I17">
            <v>42224</v>
          </cell>
          <cell r="K17">
            <v>40151</v>
          </cell>
          <cell r="M17">
            <v>43154</v>
          </cell>
          <cell r="N17">
            <v>7.479265771711785E-2</v>
          </cell>
          <cell r="O17">
            <v>0.18324147953168279</v>
          </cell>
        </row>
        <row r="18">
          <cell r="A18" t="str">
            <v>oct</v>
          </cell>
          <cell r="B18" t="str">
            <v>Octubre</v>
          </cell>
          <cell r="C18">
            <v>40116</v>
          </cell>
          <cell r="I18">
            <v>48246</v>
          </cell>
          <cell r="K18">
            <v>49321</v>
          </cell>
          <cell r="M18">
            <v>43124</v>
          </cell>
          <cell r="N18">
            <v>-0.1256462764339733</v>
          </cell>
          <cell r="O18">
            <v>7.4982550603250653E-2</v>
          </cell>
        </row>
        <row r="19">
          <cell r="A19" t="str">
            <v>nov</v>
          </cell>
          <cell r="B19" t="str">
            <v>Noviembre</v>
          </cell>
          <cell r="C19">
            <v>47646</v>
          </cell>
          <cell r="I19">
            <v>56046</v>
          </cell>
          <cell r="K19">
            <v>55991</v>
          </cell>
          <cell r="M19">
            <v>53169</v>
          </cell>
          <cell r="N19">
            <v>-5.0400957296708349E-2</v>
          </cell>
          <cell r="O19">
            <v>0.11591739075683161</v>
          </cell>
        </row>
        <row r="20">
          <cell r="A20" t="str">
            <v>dic</v>
          </cell>
          <cell r="B20" t="str">
            <v>Diciembre</v>
          </cell>
          <cell r="C20">
            <v>48947</v>
          </cell>
          <cell r="I20">
            <v>54058</v>
          </cell>
          <cell r="K20">
            <v>53126</v>
          </cell>
        </row>
        <row r="21">
          <cell r="C21">
            <v>503437</v>
          </cell>
          <cell r="I21">
            <v>543499</v>
          </cell>
          <cell r="K21">
            <v>576462</v>
          </cell>
          <cell r="M21">
            <v>529058</v>
          </cell>
          <cell r="N21">
            <v>1.0933702248650867E-2</v>
          </cell>
          <cell r="O21">
            <v>0.16406961649321228</v>
          </cell>
        </row>
        <row r="29">
          <cell r="C29">
            <v>2019</v>
          </cell>
          <cell r="I29" t="str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50098</v>
          </cell>
          <cell r="I31">
            <v>40065</v>
          </cell>
          <cell r="K31">
            <v>59578</v>
          </cell>
          <cell r="M31">
            <v>62651</v>
          </cell>
          <cell r="N31">
            <v>5.1579442075934123E-2</v>
          </cell>
          <cell r="O31">
            <v>0.25056888498542862</v>
          </cell>
        </row>
        <row r="32">
          <cell r="B32" t="str">
            <v>Febrero</v>
          </cell>
          <cell r="C32">
            <v>47287</v>
          </cell>
          <cell r="I32">
            <v>41909</v>
          </cell>
          <cell r="K32">
            <v>52194</v>
          </cell>
          <cell r="M32">
            <v>55957</v>
          </cell>
          <cell r="N32">
            <v>7.2096409548990215E-2</v>
          </cell>
          <cell r="O32">
            <v>0.18334848901389389</v>
          </cell>
        </row>
        <row r="33">
          <cell r="B33" t="str">
            <v>Marzo</v>
          </cell>
          <cell r="C33">
            <v>49408</v>
          </cell>
          <cell r="I33">
            <v>47103</v>
          </cell>
          <cell r="K33">
            <v>58354</v>
          </cell>
          <cell r="M33">
            <v>58643</v>
          </cell>
          <cell r="N33">
            <v>4.9525311032663222E-3</v>
          </cell>
          <cell r="O33">
            <v>0.18691305051813467</v>
          </cell>
        </row>
        <row r="34">
          <cell r="B34" t="str">
            <v>Abril</v>
          </cell>
          <cell r="C34">
            <v>37600</v>
          </cell>
          <cell r="I34">
            <v>43531</v>
          </cell>
          <cell r="K34">
            <v>42717</v>
          </cell>
          <cell r="M34">
            <v>46133</v>
          </cell>
          <cell r="N34">
            <v>7.9968162558232025E-2</v>
          </cell>
          <cell r="O34">
            <v>0.22694148936170211</v>
          </cell>
        </row>
        <row r="35">
          <cell r="B35" t="str">
            <v>Mayo</v>
          </cell>
          <cell r="C35">
            <v>35022</v>
          </cell>
          <cell r="I35">
            <v>44866</v>
          </cell>
          <cell r="K35">
            <v>42611</v>
          </cell>
          <cell r="M35">
            <v>38316</v>
          </cell>
          <cell r="N35">
            <v>-0.10079556921921573</v>
          </cell>
          <cell r="O35">
            <v>9.4055165324653078E-2</v>
          </cell>
        </row>
        <row r="36">
          <cell r="B36" t="str">
            <v>Junio</v>
          </cell>
          <cell r="C36">
            <v>31469</v>
          </cell>
          <cell r="I36">
            <v>40470</v>
          </cell>
          <cell r="K36">
            <v>38639</v>
          </cell>
          <cell r="M36">
            <v>40074</v>
          </cell>
          <cell r="N36">
            <v>3.7138642304407554E-2</v>
          </cell>
          <cell r="O36">
            <v>0.27344370650481431</v>
          </cell>
        </row>
        <row r="37">
          <cell r="B37" t="str">
            <v>Julio</v>
          </cell>
          <cell r="C37">
            <v>40659</v>
          </cell>
          <cell r="I37">
            <v>43286</v>
          </cell>
          <cell r="K37">
            <v>40407</v>
          </cell>
          <cell r="M37">
            <v>45242</v>
          </cell>
          <cell r="N37">
            <v>0.11965748508921714</v>
          </cell>
          <cell r="O37">
            <v>0.11271797142084172</v>
          </cell>
        </row>
        <row r="38">
          <cell r="B38" t="str">
            <v>Agosto</v>
          </cell>
          <cell r="C38">
            <v>38714</v>
          </cell>
          <cell r="I38">
            <v>41695</v>
          </cell>
          <cell r="K38">
            <v>43373</v>
          </cell>
          <cell r="M38">
            <v>42595</v>
          </cell>
          <cell r="N38">
            <v>-1.7937426509579746E-2</v>
          </cell>
          <cell r="O38">
            <v>0.10024797230975868</v>
          </cell>
        </row>
        <row r="39">
          <cell r="B39" t="str">
            <v>Septiembre</v>
          </cell>
          <cell r="C39">
            <v>36471</v>
          </cell>
          <cell r="I39">
            <v>42224</v>
          </cell>
          <cell r="K39">
            <v>40151</v>
          </cell>
          <cell r="M39">
            <v>43154</v>
          </cell>
          <cell r="N39">
            <v>7.479265771711785E-2</v>
          </cell>
          <cell r="O39">
            <v>0.18324147953168279</v>
          </cell>
        </row>
        <row r="40">
          <cell r="B40" t="str">
            <v>Octubre</v>
          </cell>
          <cell r="C40">
            <v>40116</v>
          </cell>
          <cell r="I40">
            <v>48246</v>
          </cell>
          <cell r="K40">
            <v>49321</v>
          </cell>
          <cell r="M40">
            <v>43124</v>
          </cell>
          <cell r="N40">
            <v>-0.1256462764339733</v>
          </cell>
          <cell r="O40">
            <v>7.4982550603250653E-2</v>
          </cell>
        </row>
        <row r="41">
          <cell r="B41" t="str">
            <v>Noviembre</v>
          </cell>
          <cell r="C41">
            <v>47646</v>
          </cell>
          <cell r="I41">
            <v>56046</v>
          </cell>
          <cell r="K41">
            <v>55991</v>
          </cell>
          <cell r="M41">
            <v>53169</v>
          </cell>
          <cell r="N41">
            <v>-5.0400957296708349E-2</v>
          </cell>
          <cell r="O41">
            <v>0.11591739075683161</v>
          </cell>
        </row>
        <row r="42">
          <cell r="B42" t="str">
            <v>Diciembre</v>
          </cell>
          <cell r="C42">
            <v>48947</v>
          </cell>
          <cell r="I42">
            <v>54058</v>
          </cell>
          <cell r="K42">
            <v>53126</v>
          </cell>
        </row>
        <row r="43">
          <cell r="C43">
            <v>503437</v>
          </cell>
          <cell r="I43">
            <v>543499</v>
          </cell>
          <cell r="K43">
            <v>576462</v>
          </cell>
          <cell r="M43">
            <v>529058</v>
          </cell>
          <cell r="N43">
            <v>1.0933702248650867E-2</v>
          </cell>
          <cell r="O43">
            <v>0.16406961649321228</v>
          </cell>
        </row>
        <row r="51">
          <cell r="C51">
            <v>2019</v>
          </cell>
          <cell r="I51" t="str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26360</v>
          </cell>
          <cell r="I53">
            <v>25732</v>
          </cell>
          <cell r="K53">
            <v>35523</v>
          </cell>
          <cell r="M53">
            <v>36719</v>
          </cell>
          <cell r="N53">
            <v>3.3668327562424327E-2</v>
          </cell>
          <cell r="O53">
            <v>0.39298179059180582</v>
          </cell>
        </row>
        <row r="54">
          <cell r="B54" t="str">
            <v>Febrero</v>
          </cell>
          <cell r="C54">
            <v>25016</v>
          </cell>
          <cell r="I54">
            <v>27332</v>
          </cell>
          <cell r="K54">
            <v>32889</v>
          </cell>
          <cell r="M54">
            <v>33731</v>
          </cell>
          <cell r="N54">
            <v>2.5601264860591666E-2</v>
          </cell>
          <cell r="O54">
            <v>0.34837703869523495</v>
          </cell>
        </row>
        <row r="55">
          <cell r="B55" t="str">
            <v>Marzo</v>
          </cell>
          <cell r="C55">
            <v>26899</v>
          </cell>
          <cell r="I55">
            <v>30980</v>
          </cell>
          <cell r="K55">
            <v>34565</v>
          </cell>
          <cell r="M55">
            <v>33512</v>
          </cell>
          <cell r="N55">
            <v>-3.0464342543034872E-2</v>
          </cell>
          <cell r="O55">
            <v>0.24584557046730371</v>
          </cell>
        </row>
        <row r="56">
          <cell r="B56" t="str">
            <v>Abril</v>
          </cell>
          <cell r="C56">
            <v>21696</v>
          </cell>
          <cell r="I56">
            <v>29287</v>
          </cell>
          <cell r="K56">
            <v>27273</v>
          </cell>
          <cell r="M56">
            <v>28433</v>
          </cell>
          <cell r="N56">
            <v>4.2532908004253356E-2</v>
          </cell>
          <cell r="O56">
            <v>0.31051806784660774</v>
          </cell>
        </row>
        <row r="57">
          <cell r="B57" t="str">
            <v>Mayo</v>
          </cell>
          <cell r="C57">
            <v>17980</v>
          </cell>
          <cell r="I57">
            <v>26797</v>
          </cell>
          <cell r="K57">
            <v>24835</v>
          </cell>
          <cell r="M57">
            <v>22675</v>
          </cell>
          <cell r="N57">
            <v>-8.6974028588685304E-2</v>
          </cell>
          <cell r="O57">
            <v>0.26112347052280316</v>
          </cell>
        </row>
        <row r="58">
          <cell r="B58" t="str">
            <v>Junio</v>
          </cell>
          <cell r="C58">
            <v>16631</v>
          </cell>
          <cell r="I58">
            <v>24434</v>
          </cell>
          <cell r="K58">
            <v>22412</v>
          </cell>
          <cell r="M58">
            <v>24289</v>
          </cell>
          <cell r="N58">
            <v>8.3749776905229334E-2</v>
          </cell>
          <cell r="O58">
            <v>0.46046539594732727</v>
          </cell>
        </row>
        <row r="59">
          <cell r="B59" t="str">
            <v>Julio</v>
          </cell>
          <cell r="C59">
            <v>22079</v>
          </cell>
          <cell r="I59">
            <v>27739</v>
          </cell>
          <cell r="K59">
            <v>26095</v>
          </cell>
          <cell r="M59">
            <v>28719</v>
          </cell>
          <cell r="N59">
            <v>0.1005556620042154</v>
          </cell>
          <cell r="O59">
            <v>0.30073825807328225</v>
          </cell>
        </row>
        <row r="60">
          <cell r="B60" t="str">
            <v>Agosto</v>
          </cell>
          <cell r="C60">
            <v>22120</v>
          </cell>
          <cell r="I60">
            <v>26708</v>
          </cell>
          <cell r="K60">
            <v>29282</v>
          </cell>
          <cell r="M60">
            <v>30070</v>
          </cell>
          <cell r="N60">
            <v>2.6910730141383787E-2</v>
          </cell>
          <cell r="O60">
            <v>0.35940325497287517</v>
          </cell>
        </row>
        <row r="61">
          <cell r="B61" t="str">
            <v>Septiembre</v>
          </cell>
          <cell r="C61">
            <v>18388</v>
          </cell>
          <cell r="I61">
            <v>24257</v>
          </cell>
          <cell r="K61">
            <v>26434</v>
          </cell>
          <cell r="M61">
            <v>29036</v>
          </cell>
          <cell r="N61">
            <v>9.8433835212226706E-2</v>
          </cell>
          <cell r="O61">
            <v>0.57907330867957363</v>
          </cell>
        </row>
        <row r="62">
          <cell r="B62" t="str">
            <v>Octubre</v>
          </cell>
          <cell r="C62">
            <v>20627</v>
          </cell>
          <cell r="I62">
            <v>27227</v>
          </cell>
          <cell r="K62">
            <v>31067</v>
          </cell>
          <cell r="M62">
            <v>29987</v>
          </cell>
          <cell r="N62">
            <v>-3.4763575498116928E-2</v>
          </cell>
          <cell r="O62">
            <v>0.45377417947350551</v>
          </cell>
        </row>
        <row r="63">
          <cell r="B63" t="str">
            <v>Noviembre</v>
          </cell>
          <cell r="C63">
            <v>25700</v>
          </cell>
          <cell r="I63">
            <v>33332</v>
          </cell>
          <cell r="K63">
            <v>34767</v>
          </cell>
          <cell r="M63">
            <v>36706</v>
          </cell>
          <cell r="N63">
            <v>5.5771277360715521E-2</v>
          </cell>
          <cell r="O63">
            <v>0.42824902723735403</v>
          </cell>
        </row>
        <row r="64">
          <cell r="B64" t="str">
            <v>Diciembre</v>
          </cell>
          <cell r="C64">
            <v>24184</v>
          </cell>
          <cell r="I64">
            <v>31034</v>
          </cell>
          <cell r="K64">
            <v>32286</v>
          </cell>
        </row>
        <row r="65">
          <cell r="C65">
            <v>267680</v>
          </cell>
          <cell r="I65">
            <v>334859</v>
          </cell>
          <cell r="K65">
            <v>357428</v>
          </cell>
          <cell r="M65">
            <v>333877</v>
          </cell>
          <cell r="N65">
            <v>2.6865185057605601E-2</v>
          </cell>
          <cell r="O65">
            <v>0.37118063541084867</v>
          </cell>
        </row>
        <row r="73">
          <cell r="C73">
            <v>2019</v>
          </cell>
          <cell r="I73" t="str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23738</v>
          </cell>
          <cell r="I75">
            <v>14333</v>
          </cell>
          <cell r="K75">
            <v>24055</v>
          </cell>
          <cell r="M75">
            <v>25932</v>
          </cell>
          <cell r="N75">
            <v>7.8029515693203155E-2</v>
          </cell>
          <cell r="O75">
            <v>9.2425646642514181E-2</v>
          </cell>
        </row>
        <row r="76">
          <cell r="B76" t="str">
            <v>Febrero</v>
          </cell>
          <cell r="C76">
            <v>22271</v>
          </cell>
          <cell r="I76">
            <v>14577</v>
          </cell>
          <cell r="K76">
            <v>19305</v>
          </cell>
          <cell r="M76">
            <v>22226</v>
          </cell>
          <cell r="N76">
            <v>0.15130795130795138</v>
          </cell>
          <cell r="O76">
            <v>-2.0205648601320236E-3</v>
          </cell>
        </row>
        <row r="77">
          <cell r="B77" t="str">
            <v>Marzo</v>
          </cell>
          <cell r="C77">
            <v>22509</v>
          </cell>
          <cell r="I77">
            <v>16123</v>
          </cell>
          <cell r="K77">
            <v>23789</v>
          </cell>
          <cell r="M77">
            <v>25131</v>
          </cell>
          <cell r="N77">
            <v>5.6412627685064498E-2</v>
          </cell>
          <cell r="O77">
            <v>0.11648673863787828</v>
          </cell>
        </row>
        <row r="78">
          <cell r="B78" t="str">
            <v>Abril</v>
          </cell>
          <cell r="C78">
            <v>15904</v>
          </cell>
          <cell r="I78">
            <v>14244</v>
          </cell>
          <cell r="K78">
            <v>15444</v>
          </cell>
          <cell r="M78">
            <v>17700</v>
          </cell>
          <cell r="N78">
            <v>0.14607614607614616</v>
          </cell>
          <cell r="O78">
            <v>0.11292756539235405</v>
          </cell>
        </row>
        <row r="79">
          <cell r="B79" t="str">
            <v>Mayo</v>
          </cell>
          <cell r="C79">
            <v>17042</v>
          </cell>
          <cell r="I79">
            <v>18069</v>
          </cell>
          <cell r="K79">
            <v>17776</v>
          </cell>
          <cell r="M79">
            <v>15641</v>
          </cell>
          <cell r="N79">
            <v>-0.1201057605760576</v>
          </cell>
          <cell r="O79">
            <v>-8.2208660955286894E-2</v>
          </cell>
        </row>
        <row r="80">
          <cell r="B80" t="str">
            <v>Junio</v>
          </cell>
          <cell r="C80">
            <v>14838</v>
          </cell>
          <cell r="I80">
            <v>16036</v>
          </cell>
          <cell r="K80">
            <v>16227</v>
          </cell>
          <cell r="M80">
            <v>15785</v>
          </cell>
          <cell r="N80">
            <v>-2.7238553028902435E-2</v>
          </cell>
          <cell r="O80">
            <v>6.3822617603450649E-2</v>
          </cell>
        </row>
        <row r="81">
          <cell r="B81" t="str">
            <v>Julio</v>
          </cell>
          <cell r="C81">
            <v>18580</v>
          </cell>
          <cell r="I81">
            <v>15547</v>
          </cell>
          <cell r="K81">
            <v>14312</v>
          </cell>
          <cell r="M81">
            <v>16523</v>
          </cell>
          <cell r="N81">
            <v>0.15448574622694244</v>
          </cell>
          <cell r="O81">
            <v>-0.11071044133476859</v>
          </cell>
        </row>
        <row r="82">
          <cell r="B82" t="str">
            <v>Agosto</v>
          </cell>
          <cell r="C82">
            <v>16594</v>
          </cell>
          <cell r="I82">
            <v>14987</v>
          </cell>
          <cell r="K82">
            <v>14091</v>
          </cell>
          <cell r="M82">
            <v>12525</v>
          </cell>
          <cell r="N82">
            <v>-0.11113476687247181</v>
          </cell>
          <cell r="O82">
            <v>-0.24520911172713034</v>
          </cell>
        </row>
        <row r="83">
          <cell r="B83" t="str">
            <v>Septiembre</v>
          </cell>
          <cell r="C83">
            <v>18083</v>
          </cell>
          <cell r="I83">
            <v>17967</v>
          </cell>
          <cell r="K83">
            <v>13717</v>
          </cell>
          <cell r="M83">
            <v>14118</v>
          </cell>
          <cell r="N83">
            <v>2.9233797477582479E-2</v>
          </cell>
          <cell r="O83">
            <v>-0.21926671459381741</v>
          </cell>
        </row>
        <row r="84">
          <cell r="B84" t="str">
            <v>Octubre</v>
          </cell>
          <cell r="C84">
            <v>19489</v>
          </cell>
          <cell r="I84">
            <v>21019</v>
          </cell>
          <cell r="K84">
            <v>18254</v>
          </cell>
          <cell r="M84">
            <v>13137</v>
          </cell>
          <cell r="N84">
            <v>-0.28032212117891964</v>
          </cell>
          <cell r="O84">
            <v>-0.32592744625173176</v>
          </cell>
        </row>
        <row r="85">
          <cell r="B85" t="str">
            <v>Noviembre</v>
          </cell>
          <cell r="C85">
            <v>21946</v>
          </cell>
          <cell r="I85">
            <v>22714</v>
          </cell>
          <cell r="K85">
            <v>21224</v>
          </cell>
          <cell r="M85">
            <v>16463</v>
          </cell>
          <cell r="N85">
            <v>-0.22432152280437245</v>
          </cell>
          <cell r="O85">
            <v>-0.24984051763419302</v>
          </cell>
        </row>
        <row r="86">
          <cell r="B86" t="str">
            <v>Diciembre</v>
          </cell>
          <cell r="C86">
            <v>24763</v>
          </cell>
          <cell r="I86">
            <v>23024</v>
          </cell>
          <cell r="K86">
            <v>20840</v>
          </cell>
        </row>
        <row r="87">
          <cell r="C87">
            <v>235757</v>
          </cell>
          <cell r="I87">
            <v>208640</v>
          </cell>
          <cell r="K87">
            <v>219034</v>
          </cell>
          <cell r="M87">
            <v>195181</v>
          </cell>
          <cell r="N87">
            <v>-1.5202276557312544E-2</v>
          </cell>
          <cell r="O87">
            <v>-7.494525910689398E-2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3ED8F-9F7B-4924-A1A3-7592874B6C32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51</v>
      </c>
    </row>
    <row r="4" spans="2:13" ht="24" x14ac:dyDescent="0.4">
      <c r="B4" s="3" t="s">
        <v>207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208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209</v>
      </c>
    </row>
    <row r="20" spans="2:2" ht="15.75" x14ac:dyDescent="0.25">
      <c r="B20" s="6" t="s">
        <v>210</v>
      </c>
    </row>
    <row r="21" spans="2:2" ht="15.75" x14ac:dyDescent="0.25">
      <c r="B21" s="6" t="s">
        <v>211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212</v>
      </c>
    </row>
    <row r="36" spans="2:2" ht="15.75" x14ac:dyDescent="0.25">
      <c r="B36" s="6" t="s">
        <v>213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214</v>
      </c>
    </row>
    <row r="42" spans="2:2" ht="15.75" x14ac:dyDescent="0.25">
      <c r="B42" s="6" t="s">
        <v>215</v>
      </c>
    </row>
    <row r="43" spans="2:2" ht="15.75" x14ac:dyDescent="0.25">
      <c r="B43" s="10" t="s">
        <v>23</v>
      </c>
    </row>
    <row r="44" spans="2:2" ht="15.75" x14ac:dyDescent="0.25">
      <c r="B44" s="6" t="s">
        <v>216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217</v>
      </c>
    </row>
    <row r="49" spans="2:2" ht="15.75" x14ac:dyDescent="0.25">
      <c r="B49" s="6" t="s">
        <v>218</v>
      </c>
    </row>
    <row r="50" spans="2:2" ht="15.75" x14ac:dyDescent="0.25">
      <c r="B50" s="6" t="s">
        <v>219</v>
      </c>
    </row>
    <row r="51" spans="2:2" ht="15.75" x14ac:dyDescent="0.25">
      <c r="B51" s="6" t="s">
        <v>220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D4C81802-872B-40A5-8DFA-BB4AA810B972}"/>
    <hyperlink ref="B19" location="'Viajeros entr evol mensu TF'!A1" tooltip="Evolución mensual de viajeros entrentrados en Tenerife según lugar de residencia" display="Evolución mensual de viajeros entrados en Tenerife según lugar de residencia" xr:uid="{288B3299-6FA0-491E-811B-2B7037CBADDF}"/>
    <hyperlink ref="B14" location="'Establecim aloj islas cat y tip'!A1" tooltip="Establecimientos alojativos Canarias e islas" display="Establecimientos alojativos Canarias e islas" xr:uid="{1927744E-65C1-4308-8782-E77EED06F7FC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4B0FA9B4-E683-4034-A243-22A8ECFB5F3B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7C5D711F-58BA-4199-AA3E-6276A07F1FCF}"/>
    <hyperlink ref="B37" location="'Pernoctaciones lugar reside'!A1" tooltip="Pernoctaciones registradas en establecimientos alojativos de Canarias e islas según tipología y categoría" display="'Pernoctaciones lugar reside'!A1" xr:uid="{A31687F9-59DE-429B-832B-135E39FD8A78}"/>
    <hyperlink ref="B8" location="'Resumen indicadores (aloj)'!A1" tooltip="Resumen indicadores Tenerife" display="'Resumen indicadores (aloj)'!A1" xr:uid="{7D50598E-2A3C-4F00-B281-1F4CA89B634D}"/>
    <hyperlink ref="B9" location="'Resumen indicadores municipios '!A1" tooltip="Resumen indicadores municipios Tenerife" display="Resumen indicadores municipios Tenerife" xr:uid="{B22FC84D-F849-4A2B-8A45-16538D822A27}"/>
    <hyperlink ref="B20" location="'Viajeros entr evol mensu TF cat'!A1" tooltip="Evolución mensual de viajeros entrentrados en Tenerife según lugar de residencia" display="'Viajeros entr evol mensu TF cat'!A1" xr:uid="{087D527C-2290-436C-BD24-8A31278AC475}"/>
    <hyperlink ref="B21" location="'Viajeros entr evol anual TF cat'!A1" tooltip="Evolución mensual de viajeros entrentrados en Tenerife según lugar de residencia" display="'Viajeros entr evol anual TF cat'!A1" xr:uid="{716A797F-B000-405F-89C3-404F531E6B53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1B9DBD47-5F4A-4458-A6CA-37855507A1D2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CFC5D758-E562-4B05-ADF9-EDC95CE08E48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85D36CCE-51C2-45AD-A39A-059DA9C63C2E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40E741FF-0302-4961-8528-241DB3443AC3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08FA3299-B21F-4ED3-AD50-EC9F12E69E2A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AB7E90BB-A886-43CD-8F20-B77AFFFAB860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8804492C-DAB4-4BDB-A283-7D96517841D1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295259E6-76AC-40C8-945E-6CE83B5A90D2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AE48C5B3-EBA8-43FA-800F-617E6B75E400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E28C4399-617B-47B8-8A2C-7A04635A713D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0BE10B4A-BE61-407D-B1C9-282638E50764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CA3206A4-C099-40F1-BD82-19D653D753DB}"/>
    <hyperlink ref="B35" location="'Pernoctaciones evol mensu TF'!A1" tooltip="Evolución mensual de pernoctaciones en Tenerife según lugar de residencia" display="'Pernoctaciones evol mensu TF'!A1" xr:uid="{2FCCE3C2-00AE-4EAB-8C8E-B6A3ACFC2865}"/>
    <hyperlink ref="B36" location="'Pernocta evol mensu TF cat'!A1" tooltip="Evolución mensual de pernoctaciones en Tenerife según lugar de residencia" display="'Pernocta evol mensu TF cat'!A1" xr:uid="{FF0812C7-4AA2-4EB6-A3A2-048F8439E35D}"/>
    <hyperlink ref="B38" location="'Pernoctaciones lugar residen ac'!A1" tooltip="Pernoctaciones registradas en establecimientos alojativos de Canarias e islas según tipología y categoría" display="'Pernoctaciones lugar residen ac'!A1" xr:uid="{EAF6C374-4839-435F-8B7A-B0E045EA93DB}"/>
    <hyperlink ref="B39" location="'Pernoctaciones lugar reside año'!A1" tooltip="Pernoctaciones registradas en establecimientos alojativos de Canarias e islas según tipología y categoría" display="'Pernoctaciones lugar reside año'!A1" xr:uid="{C8FA6CBF-CB70-4434-918D-33650D69A6E7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D6125B7B-DA42-4C14-ADD9-DE19A0EF3E2C}"/>
    <hyperlink ref="B41" location="'EM evol menusual lugar resd'!A1" tooltip="Evolución mensual de estancia media en Tenerife según lugar de residencia" display="'EM evol menusual lugar resd'!A1" xr:uid="{CFB01FF8-D431-41D9-9221-44A10ADA56C2}"/>
    <hyperlink ref="B42" location="'EM evol mensu TF cat '!A1" tooltip="Evolución mensual de estancia media en Tenerife según lugar de residencia" display="'EM evol mensu TF cat '!A1" xr:uid="{88077025-E35E-4D29-8A82-3047A31CE018}"/>
    <hyperlink ref="B44" location="'tasa de ocupación evol mens'!A1" tooltip="Evolución mensual de estancia media en Tenerife según lugar de residencia" display="'tasa de ocupación evol mens'!A1" xr:uid="{3667758E-4758-4439-A00D-ECE76E0D21BD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47124B64-A428-42A6-8988-47A0FB2963B5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7ECD9D25-50F0-47E0-A9D8-EB1A4067ACBB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ACDD37AC-F7B3-44AD-86B3-EFC05EC9B7A2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9DB661FD-F068-4FC9-AAED-802150172760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E51350C2-A783-4AD3-BB7D-9DE0430B5BA7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24009-FAB0-4BF6-A2DC-A0DFE9ACCE20}">
  <sheetPr>
    <tabColor theme="7" tint="0.79998168889431442"/>
  </sheetPr>
  <dimension ref="A4:P9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6" t="s">
        <v>248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8" t="s">
        <v>132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90"/>
    </row>
    <row r="7" spans="1:16" ht="22.5" thickTop="1" thickBot="1" x14ac:dyDescent="0.3">
      <c r="B7" s="109"/>
      <c r="C7" s="291">
        <f>2019</f>
        <v>2019</v>
      </c>
      <c r="D7" s="292"/>
      <c r="E7" s="293">
        <v>2020</v>
      </c>
      <c r="F7" s="292"/>
      <c r="G7" s="293">
        <v>2021</v>
      </c>
      <c r="H7" s="292"/>
      <c r="I7" s="293">
        <v>2022</v>
      </c>
      <c r="J7" s="292"/>
      <c r="K7" s="293">
        <v>2023</v>
      </c>
      <c r="L7" s="292"/>
      <c r="M7" s="293">
        <v>2024</v>
      </c>
      <c r="N7" s="294"/>
      <c r="O7" s="295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20553</v>
      </c>
      <c r="D9" s="116">
        <v>-2.1239106624124982E-2</v>
      </c>
      <c r="E9" s="115">
        <v>20553</v>
      </c>
      <c r="F9" s="116">
        <f t="shared" ref="F9:L21" si="0">IFERROR(E9/C9-1,"-")</f>
        <v>0</v>
      </c>
      <c r="G9" s="115">
        <v>4767</v>
      </c>
      <c r="H9" s="116">
        <f t="shared" si="0"/>
        <v>-0.76806305648810391</v>
      </c>
      <c r="I9" s="115">
        <v>14146</v>
      </c>
      <c r="J9" s="116">
        <f t="shared" si="0"/>
        <v>1.9674847912733373</v>
      </c>
      <c r="K9" s="115">
        <v>23609</v>
      </c>
      <c r="L9" s="116">
        <f t="shared" si="0"/>
        <v>0.66895235402233855</v>
      </c>
      <c r="M9" s="115">
        <v>23867</v>
      </c>
      <c r="N9" s="116">
        <f t="shared" ref="N9:N17" si="1">IFERROR(M9/K9-1,"-")</f>
        <v>1.0928035918505552E-2</v>
      </c>
      <c r="O9" s="116">
        <f>M9/C9-1</f>
        <v>0.16124166788303418</v>
      </c>
    </row>
    <row r="10" spans="1:16" x14ac:dyDescent="0.25">
      <c r="A10" s="1" t="s">
        <v>72</v>
      </c>
      <c r="B10" s="114" t="s">
        <v>73</v>
      </c>
      <c r="C10" s="115">
        <v>20929</v>
      </c>
      <c r="D10" s="116">
        <v>-5.9032461109612466E-2</v>
      </c>
      <c r="E10" s="115">
        <v>23364</v>
      </c>
      <c r="F10" s="116">
        <f t="shared" si="0"/>
        <v>0.11634574036026568</v>
      </c>
      <c r="G10" s="115">
        <v>8041</v>
      </c>
      <c r="H10" s="116">
        <f t="shared" si="0"/>
        <v>-0.65583804143126179</v>
      </c>
      <c r="I10" s="115">
        <v>17059</v>
      </c>
      <c r="J10" s="116">
        <f t="shared" si="0"/>
        <v>1.1215023007088671</v>
      </c>
      <c r="K10" s="115">
        <v>22775</v>
      </c>
      <c r="L10" s="116">
        <f t="shared" si="0"/>
        <v>0.33507239580280213</v>
      </c>
      <c r="M10" s="115">
        <v>22625</v>
      </c>
      <c r="N10" s="116">
        <f>IFERROR(M10/K10-1,"-")</f>
        <v>-6.5861690450055299E-3</v>
      </c>
      <c r="O10" s="116">
        <f>IFERROR(M10/C10-1,"-")</f>
        <v>8.1035883224234384E-2</v>
      </c>
    </row>
    <row r="11" spans="1:16" x14ac:dyDescent="0.25">
      <c r="A11" s="1" t="s">
        <v>74</v>
      </c>
      <c r="B11" s="114" t="s">
        <v>75</v>
      </c>
      <c r="C11" s="115">
        <v>21779</v>
      </c>
      <c r="D11" s="116">
        <v>-1.6172019695532391E-2</v>
      </c>
      <c r="E11" s="115">
        <v>8936</v>
      </c>
      <c r="F11" s="116">
        <f t="shared" si="0"/>
        <v>-0.58969649662518941</v>
      </c>
      <c r="G11" s="115">
        <v>10312</v>
      </c>
      <c r="H11" s="116">
        <f t="shared" si="0"/>
        <v>0.15398388540734098</v>
      </c>
      <c r="I11" s="115">
        <v>20054</v>
      </c>
      <c r="J11" s="116">
        <f t="shared" si="0"/>
        <v>0.94472459270752518</v>
      </c>
      <c r="K11" s="115">
        <v>25174</v>
      </c>
      <c r="L11" s="116">
        <f t="shared" si="0"/>
        <v>0.25531066121472024</v>
      </c>
      <c r="M11" s="115">
        <v>22971</v>
      </c>
      <c r="N11" s="116">
        <f t="shared" si="1"/>
        <v>-8.7510923969174592E-2</v>
      </c>
      <c r="O11" s="116">
        <f t="shared" ref="O11:O20" si="2">IFERROR(M11/C11-1,"-")</f>
        <v>5.4731622204876151E-2</v>
      </c>
    </row>
    <row r="12" spans="1:16" x14ac:dyDescent="0.25">
      <c r="A12" s="1" t="s">
        <v>76</v>
      </c>
      <c r="B12" s="114" t="s">
        <v>77</v>
      </c>
      <c r="C12" s="115">
        <v>16758</v>
      </c>
      <c r="D12" s="116">
        <v>-0.13676402410755684</v>
      </c>
      <c r="E12" s="115">
        <v>0</v>
      </c>
      <c r="F12" s="116">
        <f t="shared" si="0"/>
        <v>-1</v>
      </c>
      <c r="G12" s="115">
        <v>9597</v>
      </c>
      <c r="H12" s="116" t="str">
        <f t="shared" si="0"/>
        <v>-</v>
      </c>
      <c r="I12" s="115">
        <v>17340</v>
      </c>
      <c r="J12" s="116">
        <f t="shared" si="0"/>
        <v>0.8068146295717411</v>
      </c>
      <c r="K12" s="115">
        <v>19154</v>
      </c>
      <c r="L12" s="116">
        <f t="shared" si="0"/>
        <v>0.10461361014994242</v>
      </c>
      <c r="M12" s="115">
        <v>19029</v>
      </c>
      <c r="N12" s="116">
        <f t="shared" si="1"/>
        <v>-6.5260519995823385E-3</v>
      </c>
      <c r="O12" s="116">
        <f t="shared" si="2"/>
        <v>0.13551736484067312</v>
      </c>
    </row>
    <row r="13" spans="1:16" x14ac:dyDescent="0.25">
      <c r="A13" s="1" t="s">
        <v>78</v>
      </c>
      <c r="B13" s="114" t="s">
        <v>79</v>
      </c>
      <c r="C13" s="115">
        <v>17027</v>
      </c>
      <c r="D13" s="116">
        <v>-0.10900052328623755</v>
      </c>
      <c r="E13" s="115">
        <v>0</v>
      </c>
      <c r="F13" s="116">
        <f t="shared" si="0"/>
        <v>-1</v>
      </c>
      <c r="G13" s="115">
        <v>12545</v>
      </c>
      <c r="H13" s="116" t="str">
        <f t="shared" si="0"/>
        <v>-</v>
      </c>
      <c r="I13" s="115">
        <v>18214</v>
      </c>
      <c r="J13" s="116">
        <f t="shared" si="0"/>
        <v>0.45189318453567151</v>
      </c>
      <c r="K13" s="115">
        <v>17881</v>
      </c>
      <c r="L13" s="116">
        <f t="shared" si="0"/>
        <v>-1.828263972768196E-2</v>
      </c>
      <c r="M13" s="115">
        <v>17439</v>
      </c>
      <c r="N13" s="116">
        <f t="shared" si="1"/>
        <v>-2.4718975448800418E-2</v>
      </c>
      <c r="O13" s="116">
        <f t="shared" si="2"/>
        <v>2.4196863804545776E-2</v>
      </c>
    </row>
    <row r="14" spans="1:16" x14ac:dyDescent="0.25">
      <c r="A14" s="1" t="s">
        <v>80</v>
      </c>
      <c r="B14" s="114" t="s">
        <v>81</v>
      </c>
      <c r="C14" s="115">
        <v>15071</v>
      </c>
      <c r="D14" s="116">
        <v>-0.16794567437751895</v>
      </c>
      <c r="E14" s="115">
        <v>0</v>
      </c>
      <c r="F14" s="116">
        <f t="shared" si="0"/>
        <v>-1</v>
      </c>
      <c r="G14" s="115">
        <v>13541</v>
      </c>
      <c r="H14" s="116" t="str">
        <f t="shared" si="0"/>
        <v>-</v>
      </c>
      <c r="I14" s="115">
        <v>17608</v>
      </c>
      <c r="J14" s="116">
        <f t="shared" si="0"/>
        <v>0.30034709401078197</v>
      </c>
      <c r="K14" s="115">
        <v>17983</v>
      </c>
      <c r="L14" s="116">
        <f t="shared" si="0"/>
        <v>2.1297137664697763E-2</v>
      </c>
      <c r="M14" s="115">
        <v>19479</v>
      </c>
      <c r="N14" s="116">
        <f t="shared" si="1"/>
        <v>8.3189679141411288E-2</v>
      </c>
      <c r="O14" s="116">
        <f t="shared" si="2"/>
        <v>0.29248225068011413</v>
      </c>
    </row>
    <row r="15" spans="1:16" x14ac:dyDescent="0.25">
      <c r="A15" s="1" t="s">
        <v>82</v>
      </c>
      <c r="B15" s="114" t="s">
        <v>83</v>
      </c>
      <c r="C15" s="115">
        <v>17228</v>
      </c>
      <c r="D15" s="116">
        <v>-3.5062170942085857E-2</v>
      </c>
      <c r="E15" s="115">
        <v>0</v>
      </c>
      <c r="F15" s="116">
        <f t="shared" si="0"/>
        <v>-1</v>
      </c>
      <c r="G15" s="115">
        <v>14398</v>
      </c>
      <c r="H15" s="116" t="str">
        <f t="shared" si="0"/>
        <v>-</v>
      </c>
      <c r="I15" s="115">
        <v>18083</v>
      </c>
      <c r="J15" s="116">
        <f t="shared" si="0"/>
        <v>0.25593832476732881</v>
      </c>
      <c r="K15" s="115">
        <v>16810</v>
      </c>
      <c r="L15" s="116">
        <f t="shared" si="0"/>
        <v>-7.0397611015871275E-2</v>
      </c>
      <c r="M15" s="115">
        <v>21632</v>
      </c>
      <c r="N15" s="116">
        <f t="shared" si="1"/>
        <v>0.28685306365258767</v>
      </c>
      <c r="O15" s="116">
        <f t="shared" si="2"/>
        <v>0.25563036916647319</v>
      </c>
    </row>
    <row r="16" spans="1:16" x14ac:dyDescent="0.25">
      <c r="A16" s="1" t="s">
        <v>84</v>
      </c>
      <c r="B16" s="114" t="s">
        <v>85</v>
      </c>
      <c r="C16" s="115">
        <v>13793</v>
      </c>
      <c r="D16" s="116">
        <v>-3.6868933733677833E-2</v>
      </c>
      <c r="E16" s="115">
        <v>6776</v>
      </c>
      <c r="F16" s="116">
        <f t="shared" si="0"/>
        <v>-0.50873631552236642</v>
      </c>
      <c r="G16" s="115">
        <v>13925</v>
      </c>
      <c r="H16" s="116">
        <f t="shared" si="0"/>
        <v>1.0550472255017711</v>
      </c>
      <c r="I16" s="115">
        <v>15520</v>
      </c>
      <c r="J16" s="116">
        <f t="shared" si="0"/>
        <v>0.1145421903052064</v>
      </c>
      <c r="K16" s="115">
        <v>14993</v>
      </c>
      <c r="L16" s="116">
        <f t="shared" si="0"/>
        <v>-3.39561855670103E-2</v>
      </c>
      <c r="M16" s="115">
        <v>15201</v>
      </c>
      <c r="N16" s="116">
        <f t="shared" si="1"/>
        <v>1.3873140799039563E-2</v>
      </c>
      <c r="O16" s="116">
        <f t="shared" si="2"/>
        <v>0.10208076560574209</v>
      </c>
    </row>
    <row r="17" spans="1:16" x14ac:dyDescent="0.25">
      <c r="A17" s="1" t="s">
        <v>86</v>
      </c>
      <c r="B17" s="114" t="s">
        <v>87</v>
      </c>
      <c r="C17" s="115">
        <v>15992</v>
      </c>
      <c r="D17" s="116">
        <v>2.2833386632555186E-2</v>
      </c>
      <c r="E17" s="115">
        <v>7423</v>
      </c>
      <c r="F17" s="116">
        <f t="shared" si="0"/>
        <v>-0.53583041520760388</v>
      </c>
      <c r="G17" s="115">
        <v>16473</v>
      </c>
      <c r="H17" s="116">
        <f t="shared" si="0"/>
        <v>1.2191836184830929</v>
      </c>
      <c r="I17" s="115">
        <v>19959</v>
      </c>
      <c r="J17" s="116">
        <f t="shared" si="0"/>
        <v>0.21161901293024954</v>
      </c>
      <c r="K17" s="115">
        <v>15933</v>
      </c>
      <c r="L17" s="116">
        <f t="shared" si="0"/>
        <v>-0.2017135127010371</v>
      </c>
      <c r="M17" s="115">
        <v>19577</v>
      </c>
      <c r="N17" s="116">
        <f t="shared" si="1"/>
        <v>0.22870771355049269</v>
      </c>
      <c r="O17" s="116">
        <f t="shared" si="2"/>
        <v>0.22417458729364692</v>
      </c>
    </row>
    <row r="18" spans="1:16" x14ac:dyDescent="0.25">
      <c r="A18" s="1" t="s">
        <v>88</v>
      </c>
      <c r="B18" s="114" t="s">
        <v>89</v>
      </c>
      <c r="C18" s="115">
        <v>18677</v>
      </c>
      <c r="D18" s="116">
        <v>-6.8292926269579945E-2</v>
      </c>
      <c r="E18" s="115">
        <v>9298</v>
      </c>
      <c r="F18" s="116">
        <f t="shared" si="0"/>
        <v>-0.50216844246934733</v>
      </c>
      <c r="G18" s="115">
        <v>19721</v>
      </c>
      <c r="H18" s="116">
        <f t="shared" si="0"/>
        <v>1.1209937620993764</v>
      </c>
      <c r="I18" s="115">
        <v>21932</v>
      </c>
      <c r="J18" s="116">
        <f t="shared" si="0"/>
        <v>0.11211399016277057</v>
      </c>
      <c r="K18" s="115">
        <v>20553</v>
      </c>
      <c r="L18" s="116">
        <f t="shared" si="0"/>
        <v>-6.2876162684661674E-2</v>
      </c>
      <c r="M18" s="115">
        <v>19337</v>
      </c>
      <c r="N18" s="116">
        <f>IFERROR(M18/K18-1,"-")</f>
        <v>-5.9164112295042037E-2</v>
      </c>
      <c r="O18" s="116">
        <f t="shared" si="2"/>
        <v>3.5337580981956496E-2</v>
      </c>
    </row>
    <row r="19" spans="1:16" x14ac:dyDescent="0.25">
      <c r="A19" s="1" t="s">
        <v>90</v>
      </c>
      <c r="B19" s="114" t="s">
        <v>91</v>
      </c>
      <c r="C19" s="115">
        <v>21685</v>
      </c>
      <c r="D19" s="116">
        <v>-1.5749818445896846E-2</v>
      </c>
      <c r="E19" s="115">
        <v>8104</v>
      </c>
      <c r="F19" s="116">
        <f t="shared" si="0"/>
        <v>-0.62628545077242337</v>
      </c>
      <c r="G19" s="115">
        <v>22740</v>
      </c>
      <c r="H19" s="116">
        <f t="shared" si="0"/>
        <v>1.8060217176702862</v>
      </c>
      <c r="I19" s="115">
        <v>25251</v>
      </c>
      <c r="J19" s="116">
        <f t="shared" si="0"/>
        <v>0.11042216358839041</v>
      </c>
      <c r="K19" s="115">
        <v>23667</v>
      </c>
      <c r="L19" s="116">
        <f t="shared" si="0"/>
        <v>-6.2730188903409756E-2</v>
      </c>
      <c r="M19" s="115">
        <v>25085</v>
      </c>
      <c r="N19" s="116">
        <f>IFERROR(M19/K19-1,"-")</f>
        <v>5.9914649089449545E-2</v>
      </c>
      <c r="O19" s="116">
        <f t="shared" si="2"/>
        <v>0.15679040811620926</v>
      </c>
    </row>
    <row r="20" spans="1:16" x14ac:dyDescent="0.25">
      <c r="A20" s="1" t="s">
        <v>92</v>
      </c>
      <c r="B20" s="114" t="s">
        <v>93</v>
      </c>
      <c r="C20" s="115">
        <v>20923</v>
      </c>
      <c r="D20" s="116">
        <v>2.528544127015242E-2</v>
      </c>
      <c r="E20" s="115">
        <v>6962</v>
      </c>
      <c r="F20" s="116">
        <f t="shared" si="0"/>
        <v>-0.66725612961812364</v>
      </c>
      <c r="G20" s="115">
        <v>18198</v>
      </c>
      <c r="H20" s="116">
        <f t="shared" si="0"/>
        <v>1.6139040505601838</v>
      </c>
      <c r="I20" s="115">
        <v>23965</v>
      </c>
      <c r="J20" s="116">
        <f t="shared" si="0"/>
        <v>0.3169029563688317</v>
      </c>
      <c r="K20" s="115">
        <v>20577</v>
      </c>
      <c r="L20" s="116">
        <f t="shared" si="0"/>
        <v>-0.14137283538493639</v>
      </c>
      <c r="M20" s="115">
        <v>24629</v>
      </c>
      <c r="N20" s="116">
        <f>IFERROR(M20/K20-1,"-")</f>
        <v>0.19691889002284113</v>
      </c>
      <c r="O20" s="116">
        <f t="shared" si="2"/>
        <v>0.17712565119724699</v>
      </c>
    </row>
    <row r="21" spans="1:16" ht="15.75" x14ac:dyDescent="0.25">
      <c r="A21" s="1" t="s">
        <v>0</v>
      </c>
      <c r="B21" s="117" t="s">
        <v>30</v>
      </c>
      <c r="C21" s="118">
        <v>220415</v>
      </c>
      <c r="D21" s="119">
        <v>-5.1199049541774122E-2</v>
      </c>
      <c r="E21" s="118">
        <v>103516</v>
      </c>
      <c r="F21" s="119">
        <f t="shared" si="0"/>
        <v>-0.53035864165324509</v>
      </c>
      <c r="G21" s="118">
        <v>164258</v>
      </c>
      <c r="H21" s="119">
        <f t="shared" si="0"/>
        <v>0.58678851578499946</v>
      </c>
      <c r="I21" s="118">
        <v>229131</v>
      </c>
      <c r="J21" s="119">
        <f t="shared" si="0"/>
        <v>0.39494575606667559</v>
      </c>
      <c r="K21" s="118">
        <v>239109</v>
      </c>
      <c r="L21" s="119">
        <f t="shared" si="0"/>
        <v>4.3547141155059865E-2</v>
      </c>
      <c r="M21" s="118">
        <v>250871</v>
      </c>
      <c r="N21" s="119">
        <v>4.9190954752853289E-2</v>
      </c>
      <c r="O21" s="119">
        <v>0.1381757139940567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6" t="s">
        <v>249</v>
      </c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8" t="s">
        <v>137</v>
      </c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90"/>
    </row>
    <row r="29" spans="1:16" ht="22.5" thickTop="1" thickBot="1" x14ac:dyDescent="0.3">
      <c r="B29" s="109"/>
      <c r="C29" s="291">
        <f>2019</f>
        <v>2019</v>
      </c>
      <c r="D29" s="292"/>
      <c r="E29" s="293">
        <v>2020</v>
      </c>
      <c r="F29" s="292"/>
      <c r="G29" s="293">
        <v>2021</v>
      </c>
      <c r="H29" s="292"/>
      <c r="I29" s="293">
        <v>2022</v>
      </c>
      <c r="J29" s="292"/>
      <c r="K29" s="293">
        <v>2023</v>
      </c>
      <c r="L29" s="292"/>
      <c r="M29" s="293">
        <v>2024</v>
      </c>
      <c r="N29" s="294"/>
      <c r="O29" s="295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20553</v>
      </c>
      <c r="D31" s="116">
        <v>-2.1239106624124982E-2</v>
      </c>
      <c r="E31" s="115">
        <v>20553</v>
      </c>
      <c r="F31" s="116">
        <f t="shared" ref="F31:L43" si="3">IFERROR(E31/C31-1,"-")</f>
        <v>0</v>
      </c>
      <c r="G31" s="115">
        <v>4767</v>
      </c>
      <c r="H31" s="116">
        <f t="shared" si="3"/>
        <v>-0.76806305648810391</v>
      </c>
      <c r="I31" s="115">
        <v>14146</v>
      </c>
      <c r="J31" s="116">
        <f t="shared" si="3"/>
        <v>1.9674847912733373</v>
      </c>
      <c r="K31" s="115">
        <v>23609</v>
      </c>
      <c r="L31" s="116">
        <f t="shared" si="3"/>
        <v>0.66895235402233855</v>
      </c>
      <c r="M31" s="115">
        <v>23867</v>
      </c>
      <c r="N31" s="116">
        <f t="shared" ref="N31:N39" si="4">IFERROR(M31/K31-1,"-")</f>
        <v>1.0928035918505552E-2</v>
      </c>
      <c r="O31" s="116">
        <f>M31/C31-1</f>
        <v>0.16124166788303418</v>
      </c>
    </row>
    <row r="32" spans="1:16" x14ac:dyDescent="0.25">
      <c r="B32" s="114" t="s">
        <v>73</v>
      </c>
      <c r="C32" s="115">
        <v>20929</v>
      </c>
      <c r="D32" s="116">
        <v>-5.9032461109612466E-2</v>
      </c>
      <c r="E32" s="115">
        <v>23364</v>
      </c>
      <c r="F32" s="116">
        <f t="shared" si="3"/>
        <v>0.11634574036026568</v>
      </c>
      <c r="G32" s="115">
        <v>8041</v>
      </c>
      <c r="H32" s="116">
        <f t="shared" si="3"/>
        <v>-0.65583804143126179</v>
      </c>
      <c r="I32" s="115">
        <v>17059</v>
      </c>
      <c r="J32" s="116">
        <f t="shared" si="3"/>
        <v>1.1215023007088671</v>
      </c>
      <c r="K32" s="115">
        <v>22775</v>
      </c>
      <c r="L32" s="116">
        <f t="shared" si="3"/>
        <v>0.33507239580280213</v>
      </c>
      <c r="M32" s="115">
        <v>22625</v>
      </c>
      <c r="N32" s="116">
        <f t="shared" si="4"/>
        <v>-6.5861690450055299E-3</v>
      </c>
      <c r="O32" s="116">
        <f>IFERROR(M32/C32-1,"-")</f>
        <v>8.1035883224234384E-2</v>
      </c>
    </row>
    <row r="33" spans="2:16" x14ac:dyDescent="0.25">
      <c r="B33" s="114" t="s">
        <v>75</v>
      </c>
      <c r="C33" s="115">
        <v>21779</v>
      </c>
      <c r="D33" s="116">
        <v>-1.6172019695532391E-2</v>
      </c>
      <c r="E33" s="115">
        <v>8936</v>
      </c>
      <c r="F33" s="116">
        <f t="shared" si="3"/>
        <v>-0.58969649662518941</v>
      </c>
      <c r="G33" s="115">
        <v>10312</v>
      </c>
      <c r="H33" s="116">
        <f t="shared" si="3"/>
        <v>0.15398388540734098</v>
      </c>
      <c r="I33" s="115">
        <v>20054</v>
      </c>
      <c r="J33" s="116">
        <f t="shared" si="3"/>
        <v>0.94472459270752518</v>
      </c>
      <c r="K33" s="115">
        <v>25174</v>
      </c>
      <c r="L33" s="116">
        <f t="shared" si="3"/>
        <v>0.25531066121472024</v>
      </c>
      <c r="M33" s="115">
        <v>22971</v>
      </c>
      <c r="N33" s="116">
        <f t="shared" si="4"/>
        <v>-8.7510923969174592E-2</v>
      </c>
      <c r="O33" s="116">
        <f t="shared" ref="O33:O42" si="5">IFERROR(M33/C33-1,"-")</f>
        <v>5.4731622204876151E-2</v>
      </c>
    </row>
    <row r="34" spans="2:16" x14ac:dyDescent="0.25">
      <c r="B34" s="114" t="s">
        <v>77</v>
      </c>
      <c r="C34" s="115">
        <v>16758</v>
      </c>
      <c r="D34" s="116">
        <v>-0.13676402410755684</v>
      </c>
      <c r="E34" s="115">
        <v>0</v>
      </c>
      <c r="F34" s="116">
        <f t="shared" si="3"/>
        <v>-1</v>
      </c>
      <c r="G34" s="115">
        <v>9597</v>
      </c>
      <c r="H34" s="116" t="str">
        <f t="shared" si="3"/>
        <v>-</v>
      </c>
      <c r="I34" s="115">
        <v>17340</v>
      </c>
      <c r="J34" s="116">
        <f t="shared" si="3"/>
        <v>0.8068146295717411</v>
      </c>
      <c r="K34" s="115">
        <v>19154</v>
      </c>
      <c r="L34" s="116">
        <f t="shared" si="3"/>
        <v>0.10461361014994242</v>
      </c>
      <c r="M34" s="115">
        <v>19029</v>
      </c>
      <c r="N34" s="116">
        <f t="shared" si="4"/>
        <v>-6.5260519995823385E-3</v>
      </c>
      <c r="O34" s="116">
        <f t="shared" si="5"/>
        <v>0.13551736484067312</v>
      </c>
    </row>
    <row r="35" spans="2:16" x14ac:dyDescent="0.25">
      <c r="B35" s="114" t="s">
        <v>79</v>
      </c>
      <c r="C35" s="115">
        <v>17027</v>
      </c>
      <c r="D35" s="116">
        <v>-0.10900052328623755</v>
      </c>
      <c r="E35" s="115">
        <v>0</v>
      </c>
      <c r="F35" s="116">
        <f t="shared" si="3"/>
        <v>-1</v>
      </c>
      <c r="G35" s="115">
        <v>12545</v>
      </c>
      <c r="H35" s="116" t="str">
        <f t="shared" si="3"/>
        <v>-</v>
      </c>
      <c r="I35" s="115">
        <v>18214</v>
      </c>
      <c r="J35" s="116">
        <f t="shared" si="3"/>
        <v>0.45189318453567151</v>
      </c>
      <c r="K35" s="115">
        <v>17881</v>
      </c>
      <c r="L35" s="116">
        <f t="shared" si="3"/>
        <v>-1.828263972768196E-2</v>
      </c>
      <c r="M35" s="115">
        <v>17439</v>
      </c>
      <c r="N35" s="116">
        <f t="shared" si="4"/>
        <v>-2.4718975448800418E-2</v>
      </c>
      <c r="O35" s="116">
        <f t="shared" si="5"/>
        <v>2.4196863804545776E-2</v>
      </c>
    </row>
    <row r="36" spans="2:16" x14ac:dyDescent="0.25">
      <c r="B36" s="114" t="s">
        <v>81</v>
      </c>
      <c r="C36" s="115">
        <v>15071</v>
      </c>
      <c r="D36" s="116">
        <v>-0.16794567437751895</v>
      </c>
      <c r="E36" s="115">
        <v>0</v>
      </c>
      <c r="F36" s="116">
        <f t="shared" si="3"/>
        <v>-1</v>
      </c>
      <c r="G36" s="115">
        <v>13541</v>
      </c>
      <c r="H36" s="116" t="str">
        <f t="shared" si="3"/>
        <v>-</v>
      </c>
      <c r="I36" s="115">
        <v>17608</v>
      </c>
      <c r="J36" s="116">
        <f t="shared" si="3"/>
        <v>0.30034709401078197</v>
      </c>
      <c r="K36" s="115">
        <v>17983</v>
      </c>
      <c r="L36" s="116">
        <f t="shared" si="3"/>
        <v>2.1297137664697763E-2</v>
      </c>
      <c r="M36" s="115">
        <v>19479</v>
      </c>
      <c r="N36" s="116">
        <f t="shared" si="4"/>
        <v>8.3189679141411288E-2</v>
      </c>
      <c r="O36" s="116">
        <f t="shared" si="5"/>
        <v>0.29248225068011413</v>
      </c>
    </row>
    <row r="37" spans="2:16" x14ac:dyDescent="0.25">
      <c r="B37" s="114" t="s">
        <v>83</v>
      </c>
      <c r="C37" s="115">
        <v>17228</v>
      </c>
      <c r="D37" s="116">
        <v>-3.5062170942085857E-2</v>
      </c>
      <c r="E37" s="115">
        <v>0</v>
      </c>
      <c r="F37" s="116">
        <f t="shared" si="3"/>
        <v>-1</v>
      </c>
      <c r="G37" s="115">
        <v>14398</v>
      </c>
      <c r="H37" s="116" t="str">
        <f t="shared" si="3"/>
        <v>-</v>
      </c>
      <c r="I37" s="115">
        <v>18083</v>
      </c>
      <c r="J37" s="116">
        <f t="shared" si="3"/>
        <v>0.25593832476732881</v>
      </c>
      <c r="K37" s="115">
        <v>16810</v>
      </c>
      <c r="L37" s="116">
        <f t="shared" si="3"/>
        <v>-7.0397611015871275E-2</v>
      </c>
      <c r="M37" s="115">
        <v>21632</v>
      </c>
      <c r="N37" s="116">
        <f t="shared" si="4"/>
        <v>0.28685306365258767</v>
      </c>
      <c r="O37" s="116">
        <f t="shared" si="5"/>
        <v>0.25563036916647319</v>
      </c>
    </row>
    <row r="38" spans="2:16" x14ac:dyDescent="0.25">
      <c r="B38" s="114" t="s">
        <v>85</v>
      </c>
      <c r="C38" s="115">
        <v>13793</v>
      </c>
      <c r="D38" s="116">
        <v>-3.6868933733677833E-2</v>
      </c>
      <c r="E38" s="115">
        <v>6776</v>
      </c>
      <c r="F38" s="116">
        <f t="shared" si="3"/>
        <v>-0.50873631552236642</v>
      </c>
      <c r="G38" s="115">
        <v>13925</v>
      </c>
      <c r="H38" s="116">
        <f t="shared" si="3"/>
        <v>1.0550472255017711</v>
      </c>
      <c r="I38" s="115">
        <v>15520</v>
      </c>
      <c r="J38" s="116">
        <f t="shared" si="3"/>
        <v>0.1145421903052064</v>
      </c>
      <c r="K38" s="115">
        <v>14993</v>
      </c>
      <c r="L38" s="116">
        <f t="shared" si="3"/>
        <v>-3.39561855670103E-2</v>
      </c>
      <c r="M38" s="115">
        <v>15201</v>
      </c>
      <c r="N38" s="116">
        <f t="shared" si="4"/>
        <v>1.3873140799039563E-2</v>
      </c>
      <c r="O38" s="116">
        <f t="shared" si="5"/>
        <v>0.10208076560574209</v>
      </c>
    </row>
    <row r="39" spans="2:16" x14ac:dyDescent="0.25">
      <c r="B39" s="114" t="s">
        <v>87</v>
      </c>
      <c r="C39" s="115">
        <v>15992</v>
      </c>
      <c r="D39" s="116">
        <v>2.2833386632555186E-2</v>
      </c>
      <c r="E39" s="115">
        <v>7423</v>
      </c>
      <c r="F39" s="116">
        <f t="shared" si="3"/>
        <v>-0.53583041520760388</v>
      </c>
      <c r="G39" s="115">
        <v>16473</v>
      </c>
      <c r="H39" s="116">
        <f t="shared" si="3"/>
        <v>1.2191836184830929</v>
      </c>
      <c r="I39" s="115">
        <v>19959</v>
      </c>
      <c r="J39" s="116">
        <f t="shared" si="3"/>
        <v>0.21161901293024954</v>
      </c>
      <c r="K39" s="115">
        <v>15933</v>
      </c>
      <c r="L39" s="116">
        <f t="shared" si="3"/>
        <v>-0.2017135127010371</v>
      </c>
      <c r="M39" s="115">
        <v>19577</v>
      </c>
      <c r="N39" s="116">
        <f t="shared" si="4"/>
        <v>0.22870771355049269</v>
      </c>
      <c r="O39" s="116">
        <f t="shared" si="5"/>
        <v>0.22417458729364692</v>
      </c>
    </row>
    <row r="40" spans="2:16" x14ac:dyDescent="0.25">
      <c r="B40" s="114" t="s">
        <v>89</v>
      </c>
      <c r="C40" s="115">
        <v>18677</v>
      </c>
      <c r="D40" s="116">
        <v>-6.8292926269579945E-2</v>
      </c>
      <c r="E40" s="115">
        <v>9298</v>
      </c>
      <c r="F40" s="116">
        <f t="shared" si="3"/>
        <v>-0.50216844246934733</v>
      </c>
      <c r="G40" s="115">
        <v>19721</v>
      </c>
      <c r="H40" s="116">
        <f t="shared" si="3"/>
        <v>1.1209937620993764</v>
      </c>
      <c r="I40" s="115">
        <v>21932</v>
      </c>
      <c r="J40" s="116">
        <f t="shared" si="3"/>
        <v>0.11211399016277057</v>
      </c>
      <c r="K40" s="115">
        <v>20553</v>
      </c>
      <c r="L40" s="116">
        <f t="shared" si="3"/>
        <v>-6.2876162684661674E-2</v>
      </c>
      <c r="M40" s="115">
        <v>19337</v>
      </c>
      <c r="N40" s="116">
        <f>IFERROR(M40/K40-1,"-")</f>
        <v>-5.9164112295042037E-2</v>
      </c>
      <c r="O40" s="116">
        <f t="shared" si="5"/>
        <v>3.5337580981956496E-2</v>
      </c>
    </row>
    <row r="41" spans="2:16" x14ac:dyDescent="0.25">
      <c r="B41" s="114" t="s">
        <v>91</v>
      </c>
      <c r="C41" s="115">
        <v>21685</v>
      </c>
      <c r="D41" s="116">
        <v>-1.5749818445896846E-2</v>
      </c>
      <c r="E41" s="115">
        <v>8104</v>
      </c>
      <c r="F41" s="116">
        <f t="shared" si="3"/>
        <v>-0.62628545077242337</v>
      </c>
      <c r="G41" s="115">
        <v>22740</v>
      </c>
      <c r="H41" s="116">
        <f t="shared" si="3"/>
        <v>1.8060217176702862</v>
      </c>
      <c r="I41" s="115">
        <v>25251</v>
      </c>
      <c r="J41" s="116">
        <f t="shared" si="3"/>
        <v>0.11042216358839041</v>
      </c>
      <c r="K41" s="115">
        <v>23667</v>
      </c>
      <c r="L41" s="116">
        <f t="shared" si="3"/>
        <v>-6.2730188903409756E-2</v>
      </c>
      <c r="M41" s="115">
        <v>25085</v>
      </c>
      <c r="N41" s="116">
        <f>IFERROR(M41/K41-1,"-")</f>
        <v>5.9914649089449545E-2</v>
      </c>
      <c r="O41" s="116">
        <f t="shared" si="5"/>
        <v>0.15679040811620926</v>
      </c>
    </row>
    <row r="42" spans="2:16" x14ac:dyDescent="0.25">
      <c r="B42" s="114" t="s">
        <v>93</v>
      </c>
      <c r="C42" s="115">
        <v>20923</v>
      </c>
      <c r="D42" s="116">
        <v>2.528544127015242E-2</v>
      </c>
      <c r="E42" s="115">
        <v>6962</v>
      </c>
      <c r="F42" s="116">
        <f t="shared" si="3"/>
        <v>-0.66725612961812364</v>
      </c>
      <c r="G42" s="115">
        <v>18198</v>
      </c>
      <c r="H42" s="116">
        <f t="shared" si="3"/>
        <v>1.6139040505601838</v>
      </c>
      <c r="I42" s="115">
        <v>23965</v>
      </c>
      <c r="J42" s="116">
        <f t="shared" si="3"/>
        <v>0.3169029563688317</v>
      </c>
      <c r="K42" s="115">
        <v>20577</v>
      </c>
      <c r="L42" s="116">
        <f t="shared" si="3"/>
        <v>-0.14137283538493639</v>
      </c>
      <c r="M42" s="115">
        <v>24629</v>
      </c>
      <c r="N42" s="116">
        <f>IFERROR(M42/K42-1,"-")</f>
        <v>0.19691889002284113</v>
      </c>
      <c r="O42" s="116">
        <f t="shared" si="5"/>
        <v>0.17712565119724699</v>
      </c>
    </row>
    <row r="43" spans="2:16" ht="15.75" x14ac:dyDescent="0.25">
      <c r="B43" s="117" t="s">
        <v>30</v>
      </c>
      <c r="C43" s="118">
        <v>220415</v>
      </c>
      <c r="D43" s="119">
        <v>-5.1199049541774122E-2</v>
      </c>
      <c r="E43" s="118">
        <v>103516</v>
      </c>
      <c r="F43" s="119">
        <f t="shared" si="3"/>
        <v>-0.53035864165324509</v>
      </c>
      <c r="G43" s="118">
        <v>164258</v>
      </c>
      <c r="H43" s="119">
        <f t="shared" si="3"/>
        <v>0.58678851578499946</v>
      </c>
      <c r="I43" s="118">
        <v>229131</v>
      </c>
      <c r="J43" s="119">
        <f t="shared" si="3"/>
        <v>0.39494575606667559</v>
      </c>
      <c r="K43" s="118">
        <v>239109</v>
      </c>
      <c r="L43" s="119">
        <f t="shared" si="3"/>
        <v>4.3547141155059865E-2</v>
      </c>
      <c r="M43" s="118">
        <v>250871</v>
      </c>
      <c r="N43" s="119">
        <v>4.9190954752853289E-2</v>
      </c>
      <c r="O43" s="119">
        <v>0.1381757139940567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66" t="s">
        <v>250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8" t="s">
        <v>61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90"/>
    </row>
    <row r="51" spans="1:16" ht="22.5" thickTop="1" thickBot="1" x14ac:dyDescent="0.3">
      <c r="B51" s="109"/>
      <c r="C51" s="291">
        <f>2019</f>
        <v>2019</v>
      </c>
      <c r="D51" s="292"/>
      <c r="E51" s="293">
        <v>2020</v>
      </c>
      <c r="F51" s="292"/>
      <c r="G51" s="293">
        <v>2021</v>
      </c>
      <c r="H51" s="292"/>
      <c r="I51" s="293">
        <v>2022</v>
      </c>
      <c r="J51" s="292"/>
      <c r="K51" s="293">
        <v>2023</v>
      </c>
      <c r="L51" s="292"/>
      <c r="M51" s="293">
        <v>2024</v>
      </c>
      <c r="N51" s="294"/>
      <c r="O51" s="295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10736</v>
      </c>
      <c r="D53" s="116">
        <v>6.4685478578794253E-3</v>
      </c>
      <c r="E53" s="115">
        <v>9949</v>
      </c>
      <c r="F53" s="116">
        <f t="shared" ref="F53:L65" si="6">IFERROR(E53/C53-1,"-")</f>
        <v>-7.33047690014903E-2</v>
      </c>
      <c r="G53" s="115">
        <v>1748</v>
      </c>
      <c r="H53" s="116">
        <f t="shared" si="6"/>
        <v>-0.82430395014574331</v>
      </c>
      <c r="I53" s="115">
        <v>8448</v>
      </c>
      <c r="J53" s="116">
        <f t="shared" si="6"/>
        <v>3.832951945080092</v>
      </c>
      <c r="K53" s="115">
        <v>14009</v>
      </c>
      <c r="L53" s="116">
        <f t="shared" si="6"/>
        <v>0.65826231060606055</v>
      </c>
      <c r="M53" s="115">
        <v>13713</v>
      </c>
      <c r="N53" s="116">
        <f t="shared" ref="N53:N64" si="7">IFERROR(M53/K53-1,"-")</f>
        <v>-2.1129274038118373E-2</v>
      </c>
      <c r="O53" s="116">
        <f>M53/C53-1</f>
        <v>0.27729135618479872</v>
      </c>
    </row>
    <row r="54" spans="1:16" x14ac:dyDescent="0.25">
      <c r="A54" s="1">
        <v>2</v>
      </c>
      <c r="B54" s="114" t="s">
        <v>73</v>
      </c>
      <c r="C54" s="115">
        <v>10604</v>
      </c>
      <c r="D54" s="116">
        <v>-2.8211397404551697E-3</v>
      </c>
      <c r="E54" s="115">
        <v>11543</v>
      </c>
      <c r="F54" s="116">
        <f t="shared" si="6"/>
        <v>8.8551490003772271E-2</v>
      </c>
      <c r="G54" s="115">
        <v>3877</v>
      </c>
      <c r="H54" s="116">
        <f t="shared" si="6"/>
        <v>-0.66412544399202988</v>
      </c>
      <c r="I54" s="115">
        <v>10670</v>
      </c>
      <c r="J54" s="116">
        <f t="shared" si="6"/>
        <v>1.7521279339695641</v>
      </c>
      <c r="K54" s="115">
        <v>13831</v>
      </c>
      <c r="L54" s="116">
        <f t="shared" si="6"/>
        <v>0.29625117150890357</v>
      </c>
      <c r="M54" s="115">
        <v>13097</v>
      </c>
      <c r="N54" s="116">
        <f t="shared" si="7"/>
        <v>-5.3069192393897735E-2</v>
      </c>
      <c r="O54" s="116">
        <f>IFERROR(M54/C54-1,"-")</f>
        <v>0.23509996227838559</v>
      </c>
    </row>
    <row r="55" spans="1:16" x14ac:dyDescent="0.25">
      <c r="A55" s="1">
        <v>3</v>
      </c>
      <c r="B55" s="114" t="s">
        <v>75</v>
      </c>
      <c r="C55" s="115">
        <v>11570</v>
      </c>
      <c r="D55" s="116">
        <v>1.5446726347200235E-2</v>
      </c>
      <c r="E55" s="115">
        <v>4800</v>
      </c>
      <c r="F55" s="116">
        <f t="shared" si="6"/>
        <v>-0.58513396715643906</v>
      </c>
      <c r="G55" s="115">
        <v>5386</v>
      </c>
      <c r="H55" s="116">
        <f t="shared" si="6"/>
        <v>0.12208333333333332</v>
      </c>
      <c r="I55" s="115">
        <v>12702</v>
      </c>
      <c r="J55" s="116">
        <f t="shared" si="6"/>
        <v>1.3583364277757148</v>
      </c>
      <c r="K55" s="115">
        <v>15155</v>
      </c>
      <c r="L55" s="116">
        <f t="shared" si="6"/>
        <v>0.19311919382774367</v>
      </c>
      <c r="M55" s="115">
        <v>13219</v>
      </c>
      <c r="N55" s="116">
        <f t="shared" si="7"/>
        <v>-0.1277466182777961</v>
      </c>
      <c r="O55" s="116">
        <f t="shared" ref="O55:O64" si="8">IFERROR(M55/C55-1,"-")</f>
        <v>0.14252376836646508</v>
      </c>
    </row>
    <row r="56" spans="1:16" x14ac:dyDescent="0.25">
      <c r="A56" s="1">
        <v>4</v>
      </c>
      <c r="B56" s="114" t="s">
        <v>77</v>
      </c>
      <c r="C56" s="115">
        <v>8983</v>
      </c>
      <c r="D56" s="116">
        <v>-4.7704865896321391E-2</v>
      </c>
      <c r="E56" s="115">
        <v>0</v>
      </c>
      <c r="F56" s="116">
        <f t="shared" si="6"/>
        <v>-1</v>
      </c>
      <c r="G56" s="115">
        <v>6275</v>
      </c>
      <c r="H56" s="116" t="str">
        <f t="shared" si="6"/>
        <v>-</v>
      </c>
      <c r="I56" s="115">
        <v>11294</v>
      </c>
      <c r="J56" s="116">
        <f t="shared" si="6"/>
        <v>0.79984063745019918</v>
      </c>
      <c r="K56" s="115">
        <v>11713</v>
      </c>
      <c r="L56" s="116">
        <f t="shared" si="6"/>
        <v>3.7099344784841559E-2</v>
      </c>
      <c r="M56" s="115">
        <v>11165</v>
      </c>
      <c r="N56" s="116">
        <f t="shared" si="7"/>
        <v>-4.6785622812259842E-2</v>
      </c>
      <c r="O56" s="116">
        <f t="shared" si="8"/>
        <v>0.24290326171657584</v>
      </c>
    </row>
    <row r="57" spans="1:16" x14ac:dyDescent="0.25">
      <c r="A57" s="1">
        <v>5</v>
      </c>
      <c r="B57" s="114" t="s">
        <v>79</v>
      </c>
      <c r="C57" s="115">
        <v>8538</v>
      </c>
      <c r="D57" s="116">
        <v>-4.7735891144322973E-2</v>
      </c>
      <c r="E57" s="115">
        <v>0</v>
      </c>
      <c r="F57" s="116">
        <f t="shared" si="6"/>
        <v>-1</v>
      </c>
      <c r="G57" s="115">
        <v>8426</v>
      </c>
      <c r="H57" s="116" t="str">
        <f t="shared" si="6"/>
        <v>-</v>
      </c>
      <c r="I57" s="115">
        <v>10870</v>
      </c>
      <c r="J57" s="116">
        <f t="shared" si="6"/>
        <v>0.29005459292665559</v>
      </c>
      <c r="K57" s="115">
        <v>10695</v>
      </c>
      <c r="L57" s="116">
        <f t="shared" si="6"/>
        <v>-1.609935602575896E-2</v>
      </c>
      <c r="M57" s="115">
        <v>10226</v>
      </c>
      <c r="N57" s="116">
        <f t="shared" si="7"/>
        <v>-4.3852267414679735E-2</v>
      </c>
      <c r="O57" s="116">
        <f t="shared" si="8"/>
        <v>0.19770438041695937</v>
      </c>
    </row>
    <row r="58" spans="1:16" x14ac:dyDescent="0.25">
      <c r="A58" s="1">
        <v>6</v>
      </c>
      <c r="B58" s="114" t="s">
        <v>81</v>
      </c>
      <c r="C58" s="115">
        <v>7595</v>
      </c>
      <c r="D58" s="116">
        <v>-0.12206681308519252</v>
      </c>
      <c r="E58" s="115">
        <v>0</v>
      </c>
      <c r="F58" s="116">
        <f t="shared" si="6"/>
        <v>-1</v>
      </c>
      <c r="G58" s="115">
        <v>9155</v>
      </c>
      <c r="H58" s="116" t="str">
        <f t="shared" si="6"/>
        <v>-</v>
      </c>
      <c r="I58" s="115">
        <v>10141</v>
      </c>
      <c r="J58" s="116">
        <f t="shared" si="6"/>
        <v>0.1077007099945384</v>
      </c>
      <c r="K58" s="115">
        <v>10170</v>
      </c>
      <c r="L58" s="116">
        <f t="shared" si="6"/>
        <v>2.8596785326890917E-3</v>
      </c>
      <c r="M58" s="115">
        <v>11059</v>
      </c>
      <c r="N58" s="116">
        <f t="shared" si="7"/>
        <v>8.7413962635201514E-2</v>
      </c>
      <c r="O58" s="116">
        <f t="shared" si="8"/>
        <v>0.45608953258722851</v>
      </c>
    </row>
    <row r="59" spans="1:16" x14ac:dyDescent="0.25">
      <c r="A59" s="1">
        <v>7</v>
      </c>
      <c r="B59" s="114" t="s">
        <v>83</v>
      </c>
      <c r="C59" s="115">
        <v>8161</v>
      </c>
      <c r="D59" s="116">
        <v>-7.4191718661372641E-2</v>
      </c>
      <c r="E59" s="115">
        <v>0</v>
      </c>
      <c r="F59" s="116">
        <f t="shared" si="6"/>
        <v>-1</v>
      </c>
      <c r="G59" s="115">
        <v>10003</v>
      </c>
      <c r="H59" s="116" t="str">
        <f t="shared" si="6"/>
        <v>-</v>
      </c>
      <c r="I59" s="115">
        <v>10838</v>
      </c>
      <c r="J59" s="116">
        <f t="shared" si="6"/>
        <v>8.3474957512746251E-2</v>
      </c>
      <c r="K59" s="115">
        <v>10021</v>
      </c>
      <c r="L59" s="116">
        <f t="shared" si="6"/>
        <v>-7.5382911976379363E-2</v>
      </c>
      <c r="M59" s="115">
        <v>12572</v>
      </c>
      <c r="N59" s="116">
        <f t="shared" si="7"/>
        <v>0.25456541263346977</v>
      </c>
      <c r="O59" s="116">
        <f t="shared" si="8"/>
        <v>0.54049748805293474</v>
      </c>
    </row>
    <row r="60" spans="1:16" x14ac:dyDescent="0.25">
      <c r="A60" s="1">
        <v>8</v>
      </c>
      <c r="B60" s="114" t="s">
        <v>85</v>
      </c>
      <c r="C60" s="115">
        <v>6613</v>
      </c>
      <c r="D60" s="116">
        <v>1.5144631228229954E-3</v>
      </c>
      <c r="E60" s="115">
        <v>3541</v>
      </c>
      <c r="F60" s="116">
        <f t="shared" si="6"/>
        <v>-0.46453954332375624</v>
      </c>
      <c r="G60" s="115">
        <v>9293</v>
      </c>
      <c r="H60" s="116">
        <f t="shared" si="6"/>
        <v>1.6243998870375602</v>
      </c>
      <c r="I60" s="115">
        <v>8772</v>
      </c>
      <c r="J60" s="116">
        <f t="shared" si="6"/>
        <v>-5.606370386312276E-2</v>
      </c>
      <c r="K60" s="115">
        <v>9451</v>
      </c>
      <c r="L60" s="116">
        <f t="shared" si="6"/>
        <v>7.7405380756953912E-2</v>
      </c>
      <c r="M60" s="115">
        <v>9290</v>
      </c>
      <c r="N60" s="116">
        <f t="shared" si="7"/>
        <v>-1.7035234366733709E-2</v>
      </c>
      <c r="O60" s="116">
        <f t="shared" si="8"/>
        <v>0.40480871011643726</v>
      </c>
    </row>
    <row r="61" spans="1:16" x14ac:dyDescent="0.25">
      <c r="A61" s="1">
        <v>9</v>
      </c>
      <c r="B61" s="114" t="s">
        <v>87</v>
      </c>
      <c r="C61" s="115">
        <v>7748</v>
      </c>
      <c r="D61" s="116">
        <v>4.2773817239143419E-3</v>
      </c>
      <c r="E61" s="115">
        <v>3927</v>
      </c>
      <c r="F61" s="116">
        <f t="shared" si="6"/>
        <v>-0.49315952503871963</v>
      </c>
      <c r="G61" s="115">
        <v>10524</v>
      </c>
      <c r="H61" s="116">
        <f t="shared" si="6"/>
        <v>1.6799083269671504</v>
      </c>
      <c r="I61" s="115">
        <v>11314</v>
      </c>
      <c r="J61" s="116">
        <f t="shared" si="6"/>
        <v>7.5066514633219228E-2</v>
      </c>
      <c r="K61" s="115">
        <v>9475</v>
      </c>
      <c r="L61" s="116">
        <f t="shared" si="6"/>
        <v>-0.16254198338341874</v>
      </c>
      <c r="M61" s="115">
        <v>12468</v>
      </c>
      <c r="N61" s="116">
        <f t="shared" si="7"/>
        <v>0.31588390501319252</v>
      </c>
      <c r="O61" s="116">
        <f t="shared" si="8"/>
        <v>0.60918946824987086</v>
      </c>
    </row>
    <row r="62" spans="1:16" x14ac:dyDescent="0.25">
      <c r="A62" s="1">
        <v>10</v>
      </c>
      <c r="B62" s="114" t="s">
        <v>89</v>
      </c>
      <c r="C62" s="115">
        <v>9146</v>
      </c>
      <c r="D62" s="116">
        <v>-0.11478900503290745</v>
      </c>
      <c r="E62" s="115">
        <v>5005</v>
      </c>
      <c r="F62" s="116">
        <f t="shared" si="6"/>
        <v>-0.45276623660616666</v>
      </c>
      <c r="G62" s="115">
        <v>12607</v>
      </c>
      <c r="H62" s="116">
        <f t="shared" si="6"/>
        <v>1.5188811188811191</v>
      </c>
      <c r="I62" s="115">
        <v>12410</v>
      </c>
      <c r="J62" s="116">
        <f t="shared" si="6"/>
        <v>-1.5626239390814645E-2</v>
      </c>
      <c r="K62" s="115">
        <v>12972</v>
      </c>
      <c r="L62" s="116">
        <f t="shared" si="6"/>
        <v>4.5286059629331188E-2</v>
      </c>
      <c r="M62" s="115">
        <v>12954</v>
      </c>
      <c r="N62" s="116">
        <f t="shared" si="7"/>
        <v>-1.3876040703052483E-3</v>
      </c>
      <c r="O62" s="116">
        <f t="shared" si="8"/>
        <v>0.41635687732342008</v>
      </c>
    </row>
    <row r="63" spans="1:16" x14ac:dyDescent="0.25">
      <c r="A63" s="1">
        <v>11</v>
      </c>
      <c r="B63" s="114" t="s">
        <v>91</v>
      </c>
      <c r="C63" s="115">
        <v>11261</v>
      </c>
      <c r="D63" s="116">
        <v>-2.9140443141650096E-2</v>
      </c>
      <c r="E63" s="115">
        <v>4492</v>
      </c>
      <c r="F63" s="116">
        <f t="shared" si="6"/>
        <v>-0.60110114554657668</v>
      </c>
      <c r="G63" s="115">
        <v>14543</v>
      </c>
      <c r="H63" s="116">
        <f t="shared" si="6"/>
        <v>2.23753339269813</v>
      </c>
      <c r="I63" s="115">
        <v>14671</v>
      </c>
      <c r="J63" s="116">
        <f t="shared" si="6"/>
        <v>8.8014852506359542E-3</v>
      </c>
      <c r="K63" s="115">
        <v>15154</v>
      </c>
      <c r="L63" s="116">
        <f t="shared" si="6"/>
        <v>3.2922091200327186E-2</v>
      </c>
      <c r="M63" s="115">
        <v>16047</v>
      </c>
      <c r="N63" s="116">
        <f t="shared" si="7"/>
        <v>5.8928335752936434E-2</v>
      </c>
      <c r="O63" s="116">
        <f t="shared" si="8"/>
        <v>0.42500666015451549</v>
      </c>
    </row>
    <row r="64" spans="1:16" x14ac:dyDescent="0.25">
      <c r="A64" s="1">
        <v>12</v>
      </c>
      <c r="B64" s="114" t="s">
        <v>93</v>
      </c>
      <c r="C64" s="115">
        <v>9873</v>
      </c>
      <c r="D64" s="116">
        <v>-6.7705382436260675E-2</v>
      </c>
      <c r="E64" s="115">
        <v>3684</v>
      </c>
      <c r="F64" s="116">
        <f t="shared" si="6"/>
        <v>-0.62686113643269525</v>
      </c>
      <c r="G64" s="115">
        <v>11107</v>
      </c>
      <c r="H64" s="116">
        <f t="shared" si="6"/>
        <v>2.0149294245385452</v>
      </c>
      <c r="I64" s="115">
        <v>13567</v>
      </c>
      <c r="J64" s="116">
        <f t="shared" si="6"/>
        <v>0.22148194832087875</v>
      </c>
      <c r="K64" s="115">
        <v>12991</v>
      </c>
      <c r="L64" s="116">
        <f t="shared" si="6"/>
        <v>-4.2455959313039027E-2</v>
      </c>
      <c r="M64" s="115">
        <v>15417</v>
      </c>
      <c r="N64" s="116">
        <f t="shared" si="7"/>
        <v>0.18674466938649825</v>
      </c>
      <c r="O64" s="116">
        <f t="shared" si="8"/>
        <v>0.56153144940747501</v>
      </c>
    </row>
    <row r="65" spans="1:16" ht="15.75" x14ac:dyDescent="0.25">
      <c r="B65" s="117" t="s">
        <v>30</v>
      </c>
      <c r="C65" s="118">
        <v>110828</v>
      </c>
      <c r="D65" s="119">
        <v>-3.9610395237393736E-2</v>
      </c>
      <c r="E65" s="118">
        <v>54788</v>
      </c>
      <c r="F65" s="119">
        <f t="shared" si="6"/>
        <v>-0.50564839210307866</v>
      </c>
      <c r="G65" s="118">
        <v>102944</v>
      </c>
      <c r="H65" s="119">
        <f t="shared" si="6"/>
        <v>0.87895159523983346</v>
      </c>
      <c r="I65" s="118">
        <v>135697</v>
      </c>
      <c r="J65" s="119">
        <f t="shared" si="6"/>
        <v>0.31816327323593407</v>
      </c>
      <c r="K65" s="118">
        <v>145637</v>
      </c>
      <c r="L65" s="119">
        <f t="shared" si="6"/>
        <v>7.3251435182796865E-2</v>
      </c>
      <c r="M65" s="118">
        <v>151227</v>
      </c>
      <c r="N65" s="119">
        <v>3.8383103194929769E-2</v>
      </c>
      <c r="O65" s="119">
        <v>0.36451979644133248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6" t="s">
        <v>251</v>
      </c>
      <c r="C70" s="266"/>
      <c r="D70" s="266"/>
      <c r="E70" s="266"/>
      <c r="F70" s="266"/>
      <c r="G70" s="266"/>
      <c r="H70" s="266"/>
      <c r="I70" s="266"/>
      <c r="J70" s="266"/>
      <c r="K70" s="266"/>
      <c r="L70" s="266"/>
      <c r="M70" s="266"/>
      <c r="N70" s="266"/>
      <c r="O70" s="266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88" t="s">
        <v>62</v>
      </c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290"/>
    </row>
    <row r="73" spans="1:16" ht="22.5" thickTop="1" thickBot="1" x14ac:dyDescent="0.3">
      <c r="B73" s="109"/>
      <c r="C73" s="291">
        <f>2019</f>
        <v>2019</v>
      </c>
      <c r="D73" s="292"/>
      <c r="E73" s="293">
        <v>2020</v>
      </c>
      <c r="F73" s="292"/>
      <c r="G73" s="293">
        <v>2021</v>
      </c>
      <c r="H73" s="292"/>
      <c r="I73" s="293">
        <v>2022</v>
      </c>
      <c r="J73" s="292"/>
      <c r="K73" s="293">
        <v>2023</v>
      </c>
      <c r="L73" s="292"/>
      <c r="M73" s="293">
        <v>2024</v>
      </c>
      <c r="N73" s="294"/>
      <c r="O73" s="295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9817</v>
      </c>
      <c r="D75" s="116">
        <v>-4.9845141308555996E-2</v>
      </c>
      <c r="E75" s="115">
        <v>10604</v>
      </c>
      <c r="F75" s="116">
        <f t="shared" ref="F75:L87" si="9">IFERROR(E75/C75-1,"-")</f>
        <v>8.0167057145767551E-2</v>
      </c>
      <c r="G75" s="115">
        <v>3019</v>
      </c>
      <c r="H75" s="116">
        <f t="shared" si="9"/>
        <v>-0.71529611467370802</v>
      </c>
      <c r="I75" s="115">
        <v>5698</v>
      </c>
      <c r="J75" s="116">
        <f t="shared" si="9"/>
        <v>0.88737992712818814</v>
      </c>
      <c r="K75" s="115">
        <v>9600</v>
      </c>
      <c r="L75" s="116">
        <f t="shared" si="9"/>
        <v>0.68480168480168491</v>
      </c>
      <c r="M75" s="115">
        <v>10154</v>
      </c>
      <c r="N75" s="116">
        <f t="shared" ref="N75:N86" si="10">IFERROR(M75/K75-1,"-")</f>
        <v>5.770833333333325E-2</v>
      </c>
      <c r="O75" s="116">
        <f>M75/C75-1</f>
        <v>3.4328206172965281E-2</v>
      </c>
    </row>
    <row r="76" spans="1:16" x14ac:dyDescent="0.25">
      <c r="A76" s="1">
        <v>2</v>
      </c>
      <c r="B76" s="114" t="s">
        <v>73</v>
      </c>
      <c r="C76" s="115">
        <v>10325</v>
      </c>
      <c r="D76" s="116">
        <v>-0.11052722260509995</v>
      </c>
      <c r="E76" s="115">
        <v>11821</v>
      </c>
      <c r="F76" s="116">
        <f t="shared" si="9"/>
        <v>0.14489104116222751</v>
      </c>
      <c r="G76" s="115">
        <v>4164</v>
      </c>
      <c r="H76" s="116">
        <f t="shared" si="9"/>
        <v>-0.6477455376025717</v>
      </c>
      <c r="I76" s="115">
        <v>6389</v>
      </c>
      <c r="J76" s="116">
        <f t="shared" si="9"/>
        <v>0.5343419788664745</v>
      </c>
      <c r="K76" s="115">
        <v>8944</v>
      </c>
      <c r="L76" s="116">
        <f t="shared" si="9"/>
        <v>0.39990608858976362</v>
      </c>
      <c r="M76" s="115">
        <v>9528</v>
      </c>
      <c r="N76" s="116">
        <f t="shared" si="10"/>
        <v>6.5295169946332665E-2</v>
      </c>
      <c r="O76" s="116">
        <f>IFERROR(M76/C76-1,"-")</f>
        <v>-7.7191283292978197E-2</v>
      </c>
    </row>
    <row r="77" spans="1:16" x14ac:dyDescent="0.25">
      <c r="A77" s="1">
        <v>3</v>
      </c>
      <c r="B77" s="114" t="s">
        <v>75</v>
      </c>
      <c r="C77" s="115">
        <v>10209</v>
      </c>
      <c r="D77" s="116">
        <v>-4.9706785814018439E-2</v>
      </c>
      <c r="E77" s="115">
        <v>4136</v>
      </c>
      <c r="F77" s="116">
        <f t="shared" si="9"/>
        <v>-0.59486727397394457</v>
      </c>
      <c r="G77" s="115">
        <v>4926</v>
      </c>
      <c r="H77" s="116">
        <f t="shared" si="9"/>
        <v>0.19100580270793044</v>
      </c>
      <c r="I77" s="115">
        <v>7352</v>
      </c>
      <c r="J77" s="116">
        <f t="shared" si="9"/>
        <v>0.49248883475436456</v>
      </c>
      <c r="K77" s="115">
        <v>10019</v>
      </c>
      <c r="L77" s="116">
        <f t="shared" si="9"/>
        <v>0.36275843307943423</v>
      </c>
      <c r="M77" s="115">
        <v>9752</v>
      </c>
      <c r="N77" s="116">
        <f t="shared" si="10"/>
        <v>-2.6649366204211988E-2</v>
      </c>
      <c r="O77" s="116">
        <f t="shared" ref="O77:O86" si="11">IFERROR(M77/C77-1,"-")</f>
        <v>-4.476442354784993E-2</v>
      </c>
    </row>
    <row r="78" spans="1:16" x14ac:dyDescent="0.25">
      <c r="A78" s="1">
        <v>4</v>
      </c>
      <c r="B78" s="114" t="s">
        <v>77</v>
      </c>
      <c r="C78" s="115">
        <v>7775</v>
      </c>
      <c r="D78" s="116">
        <v>-0.2209418837675351</v>
      </c>
      <c r="E78" s="115">
        <v>0</v>
      </c>
      <c r="F78" s="116">
        <f t="shared" si="9"/>
        <v>-1</v>
      </c>
      <c r="G78" s="115">
        <v>3322</v>
      </c>
      <c r="H78" s="116" t="str">
        <f t="shared" si="9"/>
        <v>-</v>
      </c>
      <c r="I78" s="115">
        <v>6046</v>
      </c>
      <c r="J78" s="116">
        <f t="shared" si="9"/>
        <v>0.81998795906080679</v>
      </c>
      <c r="K78" s="115">
        <v>7441</v>
      </c>
      <c r="L78" s="116">
        <f t="shared" si="9"/>
        <v>0.23073106185908032</v>
      </c>
      <c r="M78" s="115">
        <v>7864</v>
      </c>
      <c r="N78" s="116">
        <f t="shared" si="10"/>
        <v>5.6847197957263784E-2</v>
      </c>
      <c r="O78" s="116">
        <f t="shared" si="11"/>
        <v>1.1446945337620473E-2</v>
      </c>
    </row>
    <row r="79" spans="1:16" x14ac:dyDescent="0.25">
      <c r="A79" s="1">
        <v>5</v>
      </c>
      <c r="B79" s="114" t="s">
        <v>79</v>
      </c>
      <c r="C79" s="115">
        <v>8489</v>
      </c>
      <c r="D79" s="116">
        <v>-0.16315063091482651</v>
      </c>
      <c r="E79" s="115">
        <v>0</v>
      </c>
      <c r="F79" s="116">
        <f t="shared" si="9"/>
        <v>-1</v>
      </c>
      <c r="G79" s="115">
        <v>4119</v>
      </c>
      <c r="H79" s="116" t="str">
        <f t="shared" si="9"/>
        <v>-</v>
      </c>
      <c r="I79" s="115">
        <v>7344</v>
      </c>
      <c r="J79" s="116">
        <f t="shared" si="9"/>
        <v>0.78295702840495274</v>
      </c>
      <c r="K79" s="115">
        <v>7186</v>
      </c>
      <c r="L79" s="116">
        <f t="shared" si="9"/>
        <v>-2.1514161220043571E-2</v>
      </c>
      <c r="M79" s="115">
        <v>7213</v>
      </c>
      <c r="N79" s="116">
        <f t="shared" si="10"/>
        <v>3.7573058725299813E-3</v>
      </c>
      <c r="O79" s="116">
        <f t="shared" si="11"/>
        <v>-0.15031216868889152</v>
      </c>
    </row>
    <row r="80" spans="1:16" x14ac:dyDescent="0.25">
      <c r="A80" s="1">
        <v>6</v>
      </c>
      <c r="B80" s="114" t="s">
        <v>81</v>
      </c>
      <c r="C80" s="115">
        <v>7476</v>
      </c>
      <c r="D80" s="116">
        <v>-0.2098922003804693</v>
      </c>
      <c r="E80" s="115">
        <v>0</v>
      </c>
      <c r="F80" s="116">
        <f t="shared" si="9"/>
        <v>-1</v>
      </c>
      <c r="G80" s="115">
        <v>4386</v>
      </c>
      <c r="H80" s="116" t="str">
        <f t="shared" si="9"/>
        <v>-</v>
      </c>
      <c r="I80" s="115">
        <v>7467</v>
      </c>
      <c r="J80" s="116">
        <f t="shared" si="9"/>
        <v>0.70246238030095753</v>
      </c>
      <c r="K80" s="115">
        <v>7813</v>
      </c>
      <c r="L80" s="116">
        <f t="shared" si="9"/>
        <v>4.6337217088522786E-2</v>
      </c>
      <c r="M80" s="115">
        <v>8420</v>
      </c>
      <c r="N80" s="116">
        <f t="shared" si="10"/>
        <v>7.7691027774222432E-2</v>
      </c>
      <c r="O80" s="116">
        <f t="shared" si="11"/>
        <v>0.12627073301230607</v>
      </c>
    </row>
    <row r="81" spans="1:15" x14ac:dyDescent="0.25">
      <c r="A81" s="1">
        <v>7</v>
      </c>
      <c r="B81" s="114" t="s">
        <v>83</v>
      </c>
      <c r="C81" s="115">
        <v>9067</v>
      </c>
      <c r="D81" s="116">
        <v>3.097687797322779E-3</v>
      </c>
      <c r="E81" s="115">
        <v>0</v>
      </c>
      <c r="F81" s="116">
        <f t="shared" si="9"/>
        <v>-1</v>
      </c>
      <c r="G81" s="115">
        <v>4395</v>
      </c>
      <c r="H81" s="116" t="str">
        <f t="shared" si="9"/>
        <v>-</v>
      </c>
      <c r="I81" s="115">
        <v>7245</v>
      </c>
      <c r="J81" s="116">
        <f t="shared" si="9"/>
        <v>0.6484641638225257</v>
      </c>
      <c r="K81" s="115">
        <v>6789</v>
      </c>
      <c r="L81" s="116">
        <f t="shared" si="9"/>
        <v>-6.2939958592132528E-2</v>
      </c>
      <c r="M81" s="115">
        <v>9060</v>
      </c>
      <c r="N81" s="116">
        <f t="shared" si="10"/>
        <v>0.33451171011931069</v>
      </c>
      <c r="O81" s="116">
        <f t="shared" si="11"/>
        <v>-7.7203044005735855E-4</v>
      </c>
    </row>
    <row r="82" spans="1:15" x14ac:dyDescent="0.25">
      <c r="A82" s="1">
        <v>8</v>
      </c>
      <c r="B82" s="114" t="s">
        <v>85</v>
      </c>
      <c r="C82" s="115">
        <v>7180</v>
      </c>
      <c r="D82" s="116">
        <v>-6.9707178025395167E-2</v>
      </c>
      <c r="E82" s="115">
        <v>3235</v>
      </c>
      <c r="F82" s="116">
        <f t="shared" si="9"/>
        <v>-0.54944289693593307</v>
      </c>
      <c r="G82" s="115">
        <v>4632</v>
      </c>
      <c r="H82" s="116">
        <f t="shared" si="9"/>
        <v>0.43183925811437396</v>
      </c>
      <c r="I82" s="115">
        <v>6748</v>
      </c>
      <c r="J82" s="116">
        <f t="shared" si="9"/>
        <v>0.45682210708117443</v>
      </c>
      <c r="K82" s="115">
        <v>5542</v>
      </c>
      <c r="L82" s="116">
        <f t="shared" si="9"/>
        <v>-0.17871962062833435</v>
      </c>
      <c r="M82" s="115">
        <v>5911</v>
      </c>
      <c r="N82" s="116">
        <f t="shared" si="10"/>
        <v>6.6582461205340948E-2</v>
      </c>
      <c r="O82" s="116">
        <f t="shared" si="11"/>
        <v>-0.17674094707520893</v>
      </c>
    </row>
    <row r="83" spans="1:15" x14ac:dyDescent="0.25">
      <c r="A83" s="1">
        <v>9</v>
      </c>
      <c r="B83" s="114" t="s">
        <v>87</v>
      </c>
      <c r="C83" s="115">
        <v>8244</v>
      </c>
      <c r="D83" s="116">
        <v>4.0909090909091006E-2</v>
      </c>
      <c r="E83" s="115">
        <v>3496</v>
      </c>
      <c r="F83" s="116">
        <f t="shared" si="9"/>
        <v>-0.57593401261523525</v>
      </c>
      <c r="G83" s="115">
        <v>5949</v>
      </c>
      <c r="H83" s="116">
        <f t="shared" si="9"/>
        <v>0.70165903890160175</v>
      </c>
      <c r="I83" s="115">
        <v>8645</v>
      </c>
      <c r="J83" s="116">
        <f t="shared" si="9"/>
        <v>0.45318540931248941</v>
      </c>
      <c r="K83" s="115">
        <v>6458</v>
      </c>
      <c r="L83" s="116">
        <f t="shared" si="9"/>
        <v>-0.25297860034702135</v>
      </c>
      <c r="M83" s="115">
        <v>7109</v>
      </c>
      <c r="N83" s="116">
        <f t="shared" si="10"/>
        <v>0.10080520284917927</v>
      </c>
      <c r="O83" s="116">
        <f t="shared" si="11"/>
        <v>-0.13767588549247933</v>
      </c>
    </row>
    <row r="84" spans="1:15" x14ac:dyDescent="0.25">
      <c r="A84" s="1">
        <v>10</v>
      </c>
      <c r="B84" s="114" t="s">
        <v>89</v>
      </c>
      <c r="C84" s="115">
        <v>9531</v>
      </c>
      <c r="D84" s="116">
        <v>-1.8838789376158127E-2</v>
      </c>
      <c r="E84" s="115">
        <v>4293</v>
      </c>
      <c r="F84" s="116">
        <f t="shared" si="9"/>
        <v>-0.54957507082152968</v>
      </c>
      <c r="G84" s="115">
        <v>7114</v>
      </c>
      <c r="H84" s="116">
        <f t="shared" si="9"/>
        <v>0.65711623573258793</v>
      </c>
      <c r="I84" s="115">
        <v>9522</v>
      </c>
      <c r="J84" s="116">
        <f t="shared" si="9"/>
        <v>0.33848748945740792</v>
      </c>
      <c r="K84" s="115">
        <v>7581</v>
      </c>
      <c r="L84" s="116">
        <f t="shared" si="9"/>
        <v>-0.20384373030875869</v>
      </c>
      <c r="M84" s="115">
        <v>6383</v>
      </c>
      <c r="N84" s="116">
        <f t="shared" si="10"/>
        <v>-0.15802664556127155</v>
      </c>
      <c r="O84" s="116">
        <f t="shared" si="11"/>
        <v>-0.33029063057391672</v>
      </c>
    </row>
    <row r="85" spans="1:15" x14ac:dyDescent="0.25">
      <c r="A85" s="1">
        <v>11</v>
      </c>
      <c r="B85" s="114" t="s">
        <v>91</v>
      </c>
      <c r="C85" s="115">
        <v>10424</v>
      </c>
      <c r="D85" s="116">
        <v>-8.6264736892549543E-4</v>
      </c>
      <c r="E85" s="115">
        <v>3612</v>
      </c>
      <c r="F85" s="116">
        <f t="shared" si="9"/>
        <v>-0.65349194167306224</v>
      </c>
      <c r="G85" s="115">
        <v>8197</v>
      </c>
      <c r="H85" s="116">
        <f t="shared" si="9"/>
        <v>1.2693798449612403</v>
      </c>
      <c r="I85" s="115">
        <v>10580</v>
      </c>
      <c r="J85" s="116">
        <f t="shared" si="9"/>
        <v>0.2907161156520679</v>
      </c>
      <c r="K85" s="115">
        <v>8513</v>
      </c>
      <c r="L85" s="116">
        <f t="shared" si="9"/>
        <v>-0.19536862003780719</v>
      </c>
      <c r="M85" s="115">
        <v>9038</v>
      </c>
      <c r="N85" s="116">
        <f t="shared" si="10"/>
        <v>6.1670386467755245E-2</v>
      </c>
      <c r="O85" s="116">
        <f t="shared" si="11"/>
        <v>-0.13296239447429015</v>
      </c>
    </row>
    <row r="86" spans="1:15" x14ac:dyDescent="0.25">
      <c r="A86" s="1">
        <v>12</v>
      </c>
      <c r="B86" s="114" t="s">
        <v>93</v>
      </c>
      <c r="C86" s="115">
        <v>11050</v>
      </c>
      <c r="D86" s="116">
        <v>0.12559845166547823</v>
      </c>
      <c r="E86" s="115">
        <v>3278</v>
      </c>
      <c r="F86" s="116">
        <f t="shared" si="9"/>
        <v>-0.70334841628959277</v>
      </c>
      <c r="G86" s="115">
        <v>7091</v>
      </c>
      <c r="H86" s="116">
        <f t="shared" si="9"/>
        <v>1.1632092739475288</v>
      </c>
      <c r="I86" s="115">
        <v>10398</v>
      </c>
      <c r="J86" s="116">
        <f t="shared" si="9"/>
        <v>0.46636581582287406</v>
      </c>
      <c r="K86" s="115">
        <v>7586</v>
      </c>
      <c r="L86" s="116">
        <f t="shared" si="9"/>
        <v>-0.27043662242738986</v>
      </c>
      <c r="M86" s="115">
        <v>9212</v>
      </c>
      <c r="N86" s="116">
        <f t="shared" si="10"/>
        <v>0.21434220933298187</v>
      </c>
      <c r="O86" s="116">
        <f t="shared" si="11"/>
        <v>-0.16633484162895928</v>
      </c>
    </row>
    <row r="87" spans="1:15" ht="15.75" x14ac:dyDescent="0.25">
      <c r="B87" s="117" t="s">
        <v>30</v>
      </c>
      <c r="C87" s="118">
        <v>109587</v>
      </c>
      <c r="D87" s="119">
        <v>-6.2637926610212946E-2</v>
      </c>
      <c r="E87" s="118">
        <v>48728</v>
      </c>
      <c r="F87" s="119">
        <f t="shared" si="9"/>
        <v>-0.55534871836987965</v>
      </c>
      <c r="G87" s="118">
        <v>61314</v>
      </c>
      <c r="H87" s="119">
        <f t="shared" si="9"/>
        <v>0.25829092103102935</v>
      </c>
      <c r="I87" s="118">
        <v>93434</v>
      </c>
      <c r="J87" s="119">
        <f t="shared" si="9"/>
        <v>0.52386078220308585</v>
      </c>
      <c r="K87" s="118">
        <v>93472</v>
      </c>
      <c r="L87" s="119">
        <f t="shared" si="9"/>
        <v>4.0670419761545951E-4</v>
      </c>
      <c r="M87" s="118">
        <v>99644</v>
      </c>
      <c r="N87" s="119">
        <v>6.6030469017459792E-2</v>
      </c>
      <c r="O87" s="119">
        <v>-9.0731564875395798E-2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3" spans="1:15" x14ac:dyDescent="0.25">
      <c r="M93" s="4"/>
      <c r="N93" s="4"/>
    </row>
  </sheetData>
  <mergeCells count="32"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8DEBB-DA2B-4ED3-9F0B-94EB6154D8AB}">
  <sheetPr>
    <tabColor theme="7" tint="0.79998168889431442"/>
  </sheetPr>
  <dimension ref="A4:E9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6" t="s">
        <v>252</v>
      </c>
      <c r="C4" s="266"/>
      <c r="D4" s="266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8" t="s">
        <v>132</v>
      </c>
      <c r="D6" s="289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250871</v>
      </c>
      <c r="D8" s="116">
        <f t="shared" ref="D8:D10" si="0">C8/C9-1</f>
        <v>4.9190954752853289E-2</v>
      </c>
    </row>
    <row r="9" spans="1:5" x14ac:dyDescent="0.25">
      <c r="A9" s="1"/>
      <c r="B9" s="114">
        <v>2023</v>
      </c>
      <c r="C9" s="115">
        <v>239109</v>
      </c>
      <c r="D9" s="116">
        <f t="shared" si="0"/>
        <v>4.3547141155059865E-2</v>
      </c>
    </row>
    <row r="10" spans="1:5" x14ac:dyDescent="0.25">
      <c r="A10" s="1"/>
      <c r="B10" s="114">
        <v>2022</v>
      </c>
      <c r="C10" s="115">
        <v>229131</v>
      </c>
      <c r="D10" s="116">
        <f t="shared" si="0"/>
        <v>0.39494575606667559</v>
      </c>
    </row>
    <row r="11" spans="1:5" x14ac:dyDescent="0.25">
      <c r="A11" s="1"/>
      <c r="B11" s="114">
        <v>2021</v>
      </c>
      <c r="C11" s="115">
        <v>164258</v>
      </c>
      <c r="D11" s="116">
        <f>C11/C12-1</f>
        <v>0.58678851578499946</v>
      </c>
    </row>
    <row r="12" spans="1:5" x14ac:dyDescent="0.25">
      <c r="A12" s="1" t="s">
        <v>72</v>
      </c>
      <c r="B12" s="114">
        <v>2020</v>
      </c>
      <c r="C12" s="115">
        <v>103516</v>
      </c>
      <c r="D12" s="116">
        <f t="shared" ref="D12:D21" si="1">C12/C13-1</f>
        <v>-0.53035864165324509</v>
      </c>
    </row>
    <row r="13" spans="1:5" x14ac:dyDescent="0.25">
      <c r="A13" s="1" t="s">
        <v>74</v>
      </c>
      <c r="B13" s="114">
        <v>2019</v>
      </c>
      <c r="C13" s="115">
        <v>220415</v>
      </c>
      <c r="D13" s="116">
        <f t="shared" si="1"/>
        <v>-5.1199049541774122E-2</v>
      </c>
    </row>
    <row r="14" spans="1:5" x14ac:dyDescent="0.25">
      <c r="A14" s="1" t="s">
        <v>76</v>
      </c>
      <c r="B14" s="114">
        <v>2018</v>
      </c>
      <c r="C14" s="115">
        <v>232309</v>
      </c>
      <c r="D14" s="116">
        <f t="shared" si="1"/>
        <v>-0.10533734369042713</v>
      </c>
    </row>
    <row r="15" spans="1:5" x14ac:dyDescent="0.25">
      <c r="A15" s="1" t="s">
        <v>78</v>
      </c>
      <c r="B15" s="114">
        <v>2017</v>
      </c>
      <c r="C15" s="115">
        <v>259661</v>
      </c>
      <c r="D15" s="116">
        <f>C15/C16-1</f>
        <v>2.72375541981833E-2</v>
      </c>
    </row>
    <row r="16" spans="1:5" x14ac:dyDescent="0.25">
      <c r="A16" s="1" t="s">
        <v>80</v>
      </c>
      <c r="B16" s="114">
        <v>2016</v>
      </c>
      <c r="C16" s="115">
        <v>252776</v>
      </c>
      <c r="D16" s="116">
        <f>C16/C17-1</f>
        <v>9.7770809899983879E-2</v>
      </c>
    </row>
    <row r="17" spans="1:5" x14ac:dyDescent="0.25">
      <c r="A17" s="1" t="s">
        <v>82</v>
      </c>
      <c r="B17" s="114">
        <v>2015</v>
      </c>
      <c r="C17" s="115">
        <v>230263</v>
      </c>
      <c r="D17" s="116">
        <f t="shared" si="1"/>
        <v>0.1334127456819536</v>
      </c>
    </row>
    <row r="18" spans="1:5" x14ac:dyDescent="0.25">
      <c r="A18" s="1" t="s">
        <v>84</v>
      </c>
      <c r="B18" s="114">
        <v>2014</v>
      </c>
      <c r="C18" s="115">
        <v>203159</v>
      </c>
      <c r="D18" s="116">
        <f t="shared" si="1"/>
        <v>0.13291583948606989</v>
      </c>
    </row>
    <row r="19" spans="1:5" x14ac:dyDescent="0.25">
      <c r="A19" s="1" t="s">
        <v>86</v>
      </c>
      <c r="B19" s="114">
        <v>2013</v>
      </c>
      <c r="C19" s="115">
        <v>179324</v>
      </c>
      <c r="D19" s="116">
        <f t="shared" si="1"/>
        <v>9.5175277879565146E-2</v>
      </c>
    </row>
    <row r="20" spans="1:5" x14ac:dyDescent="0.25">
      <c r="A20" s="1" t="s">
        <v>88</v>
      </c>
      <c r="B20" s="114">
        <v>2012</v>
      </c>
      <c r="C20" s="115">
        <v>163740</v>
      </c>
      <c r="D20" s="116">
        <f>C20/C21-1</f>
        <v>-1.9679453022565241E-2</v>
      </c>
    </row>
    <row r="21" spans="1:5" x14ac:dyDescent="0.25">
      <c r="A21" s="1" t="s">
        <v>90</v>
      </c>
      <c r="B21" s="114">
        <v>2011</v>
      </c>
      <c r="C21" s="115">
        <v>167027</v>
      </c>
      <c r="D21" s="116">
        <f t="shared" si="1"/>
        <v>-5.804228537268985E-2</v>
      </c>
    </row>
    <row r="22" spans="1:5" x14ac:dyDescent="0.25">
      <c r="A22" s="1" t="s">
        <v>92</v>
      </c>
      <c r="B22" s="114">
        <v>2010</v>
      </c>
      <c r="C22" s="115">
        <v>177319</v>
      </c>
      <c r="D22" s="116"/>
    </row>
    <row r="23" spans="1:5" ht="6" customHeight="1" x14ac:dyDescent="0.25"/>
    <row r="24" spans="1:5" x14ac:dyDescent="0.25">
      <c r="B24" s="105" t="s">
        <v>55</v>
      </c>
      <c r="C24" s="105"/>
      <c r="D24" s="105"/>
    </row>
    <row r="27" spans="1:5" ht="48.75" customHeight="1" thickBot="1" x14ac:dyDescent="0.3">
      <c r="B27" s="266" t="s">
        <v>253</v>
      </c>
      <c r="C27" s="266"/>
      <c r="D27" s="266"/>
      <c r="E27" s="1" t="s">
        <v>94</v>
      </c>
    </row>
    <row r="28" spans="1:5" ht="10.5" customHeight="1" thickBot="1" x14ac:dyDescent="0.3">
      <c r="B28" s="106"/>
      <c r="C28" s="107"/>
      <c r="D28" s="106"/>
      <c r="E28" s="1" t="s">
        <v>95</v>
      </c>
    </row>
    <row r="29" spans="1:5" ht="22.5" thickTop="1" thickBot="1" x14ac:dyDescent="0.3">
      <c r="B29" s="121" t="s">
        <v>96</v>
      </c>
      <c r="C29" s="288" t="s">
        <v>137</v>
      </c>
      <c r="D29" s="289"/>
    </row>
    <row r="30" spans="1:5" ht="16.5" thickTop="1" thickBot="1" x14ac:dyDescent="0.3">
      <c r="B30" s="85"/>
      <c r="C30" s="111" t="s">
        <v>138</v>
      </c>
      <c r="D30" s="112" t="s">
        <v>139</v>
      </c>
    </row>
    <row r="31" spans="1:5" x14ac:dyDescent="0.25">
      <c r="B31" s="114">
        <v>2024</v>
      </c>
      <c r="C31" s="115">
        <v>250871</v>
      </c>
      <c r="D31" s="116">
        <f t="shared" ref="D31:D44" si="2">C31/C32-1</f>
        <v>4.9190954752853289E-2</v>
      </c>
    </row>
    <row r="32" spans="1:5" x14ac:dyDescent="0.25">
      <c r="B32" s="114">
        <v>2023</v>
      </c>
      <c r="C32" s="115">
        <v>239109</v>
      </c>
      <c r="D32" s="116">
        <f t="shared" si="2"/>
        <v>4.3547141155059865E-2</v>
      </c>
    </row>
    <row r="33" spans="2:4" x14ac:dyDescent="0.25">
      <c r="B33" s="114">
        <v>2022</v>
      </c>
      <c r="C33" s="115">
        <v>229131</v>
      </c>
      <c r="D33" s="116">
        <f t="shared" si="2"/>
        <v>0.39494575606667559</v>
      </c>
    </row>
    <row r="34" spans="2:4" x14ac:dyDescent="0.25">
      <c r="B34" s="114">
        <v>2021</v>
      </c>
      <c r="C34" s="115">
        <v>164258</v>
      </c>
      <c r="D34" s="116">
        <f t="shared" si="2"/>
        <v>0.58678851578499946</v>
      </c>
    </row>
    <row r="35" spans="2:4" x14ac:dyDescent="0.25">
      <c r="B35" s="114">
        <v>2020</v>
      </c>
      <c r="C35" s="115">
        <v>103516</v>
      </c>
      <c r="D35" s="116">
        <f t="shared" si="2"/>
        <v>-0.53035864165324509</v>
      </c>
    </row>
    <row r="36" spans="2:4" x14ac:dyDescent="0.25">
      <c r="B36" s="114">
        <v>2019</v>
      </c>
      <c r="C36" s="115">
        <v>220415</v>
      </c>
      <c r="D36" s="116">
        <f t="shared" si="2"/>
        <v>-5.1199049541774122E-2</v>
      </c>
    </row>
    <row r="37" spans="2:4" x14ac:dyDescent="0.25">
      <c r="B37" s="114">
        <v>2018</v>
      </c>
      <c r="C37" s="115">
        <v>232309</v>
      </c>
      <c r="D37" s="116">
        <f t="shared" si="2"/>
        <v>-0.10533734369042713</v>
      </c>
    </row>
    <row r="38" spans="2:4" x14ac:dyDescent="0.25">
      <c r="B38" s="114">
        <v>2017</v>
      </c>
      <c r="C38" s="115">
        <v>259661</v>
      </c>
      <c r="D38" s="116">
        <f>C38/C39-1</f>
        <v>2.72375541981833E-2</v>
      </c>
    </row>
    <row r="39" spans="2:4" x14ac:dyDescent="0.25">
      <c r="B39" s="114">
        <v>2016</v>
      </c>
      <c r="C39" s="115">
        <v>252776</v>
      </c>
      <c r="D39" s="116">
        <f>C39/C40-1</f>
        <v>9.7770809899983879E-2</v>
      </c>
    </row>
    <row r="40" spans="2:4" x14ac:dyDescent="0.25">
      <c r="B40" s="114">
        <v>2015</v>
      </c>
      <c r="C40" s="115">
        <v>230263</v>
      </c>
      <c r="D40" s="116">
        <f t="shared" si="2"/>
        <v>0.1334127456819536</v>
      </c>
    </row>
    <row r="41" spans="2:4" x14ac:dyDescent="0.25">
      <c r="B41" s="114">
        <v>2014</v>
      </c>
      <c r="C41" s="115">
        <v>203159</v>
      </c>
      <c r="D41" s="116">
        <f t="shared" si="2"/>
        <v>0.13291583948606989</v>
      </c>
    </row>
    <row r="42" spans="2:4" x14ac:dyDescent="0.25">
      <c r="B42" s="114">
        <v>2013</v>
      </c>
      <c r="C42" s="115">
        <v>179324</v>
      </c>
      <c r="D42" s="116">
        <f t="shared" si="2"/>
        <v>9.5175277879565146E-2</v>
      </c>
    </row>
    <row r="43" spans="2:4" x14ac:dyDescent="0.25">
      <c r="B43" s="114">
        <v>2012</v>
      </c>
      <c r="C43" s="115">
        <v>163740</v>
      </c>
      <c r="D43" s="116">
        <f>C43/C44-1</f>
        <v>-1.9679453022565241E-2</v>
      </c>
    </row>
    <row r="44" spans="2:4" x14ac:dyDescent="0.25">
      <c r="B44" s="114">
        <v>2011</v>
      </c>
      <c r="C44" s="115">
        <v>167027</v>
      </c>
      <c r="D44" s="116">
        <f t="shared" si="2"/>
        <v>-5.804228537268985E-2</v>
      </c>
    </row>
    <row r="45" spans="2:4" x14ac:dyDescent="0.25">
      <c r="B45" s="114">
        <v>2010</v>
      </c>
      <c r="C45" s="115">
        <v>177319</v>
      </c>
      <c r="D45" s="116"/>
    </row>
    <row r="46" spans="2:4" ht="6" customHeight="1" x14ac:dyDescent="0.25"/>
    <row r="47" spans="2:4" x14ac:dyDescent="0.25">
      <c r="B47" s="105" t="s">
        <v>55</v>
      </c>
      <c r="C47" s="105"/>
      <c r="D47" s="105"/>
    </row>
    <row r="50" spans="1:5" ht="48.75" customHeight="1" thickBot="1" x14ac:dyDescent="0.3">
      <c r="B50" s="266" t="s">
        <v>254</v>
      </c>
      <c r="C50" s="266"/>
      <c r="D50" s="266"/>
      <c r="E50" s="1" t="s">
        <v>98</v>
      </c>
    </row>
    <row r="51" spans="1:5" ht="10.5" customHeight="1" thickBot="1" x14ac:dyDescent="0.3">
      <c r="B51" s="106"/>
      <c r="C51" s="107"/>
      <c r="D51" s="106"/>
      <c r="E51" s="1" t="s">
        <v>99</v>
      </c>
    </row>
    <row r="52" spans="1:5" ht="22.5" thickTop="1" thickBot="1" x14ac:dyDescent="0.3">
      <c r="B52" s="109"/>
      <c r="C52" s="288" t="s">
        <v>140</v>
      </c>
      <c r="D52" s="289"/>
    </row>
    <row r="53" spans="1:5" ht="16.5" thickTop="1" thickBot="1" x14ac:dyDescent="0.3">
      <c r="B53" s="85"/>
      <c r="C53" s="111" t="s">
        <v>138</v>
      </c>
      <c r="D53" s="112" t="s">
        <v>139</v>
      </c>
    </row>
    <row r="54" spans="1:5" x14ac:dyDescent="0.25">
      <c r="A54" s="1">
        <v>1</v>
      </c>
      <c r="B54" s="114">
        <v>2024</v>
      </c>
      <c r="C54" s="115">
        <v>151227</v>
      </c>
      <c r="D54" s="116">
        <f t="shared" ref="D54:D56" si="3">C54/C55-1</f>
        <v>3.8383103194929769E-2</v>
      </c>
    </row>
    <row r="55" spans="1:5" x14ac:dyDescent="0.25">
      <c r="A55" s="1"/>
      <c r="B55" s="114">
        <v>2023</v>
      </c>
      <c r="C55" s="115">
        <v>145637</v>
      </c>
      <c r="D55" s="116">
        <f t="shared" si="3"/>
        <v>7.3251435182796865E-2</v>
      </c>
    </row>
    <row r="56" spans="1:5" x14ac:dyDescent="0.25">
      <c r="A56" s="1"/>
      <c r="B56" s="114">
        <v>2022</v>
      </c>
      <c r="C56" s="115">
        <v>135697</v>
      </c>
      <c r="D56" s="116">
        <f t="shared" si="3"/>
        <v>0.31816327323593407</v>
      </c>
    </row>
    <row r="57" spans="1:5" x14ac:dyDescent="0.25">
      <c r="A57" s="1"/>
      <c r="B57" s="114">
        <v>2021</v>
      </c>
      <c r="C57" s="115">
        <v>102944</v>
      </c>
      <c r="D57" s="116">
        <f>C57/C58-1</f>
        <v>0.87895159523983346</v>
      </c>
    </row>
    <row r="58" spans="1:5" x14ac:dyDescent="0.25">
      <c r="A58" s="1">
        <v>2</v>
      </c>
      <c r="B58" s="114">
        <v>2020</v>
      </c>
      <c r="C58" s="115">
        <v>54788</v>
      </c>
      <c r="D58" s="116">
        <f t="shared" ref="D58:D67" si="4">C58/C59-1</f>
        <v>-0.50564839210307866</v>
      </c>
    </row>
    <row r="59" spans="1:5" x14ac:dyDescent="0.25">
      <c r="A59" s="1">
        <v>3</v>
      </c>
      <c r="B59" s="114">
        <v>2019</v>
      </c>
      <c r="C59" s="115">
        <v>110828</v>
      </c>
      <c r="D59" s="116">
        <f t="shared" si="4"/>
        <v>-3.9610395237393736E-2</v>
      </c>
    </row>
    <row r="60" spans="1:5" x14ac:dyDescent="0.25">
      <c r="A60" s="1">
        <v>4</v>
      </c>
      <c r="B60" s="114">
        <v>2018</v>
      </c>
      <c r="C60" s="115">
        <v>115399</v>
      </c>
      <c r="D60" s="116">
        <f t="shared" si="4"/>
        <v>0.13766451422092962</v>
      </c>
    </row>
    <row r="61" spans="1:5" x14ac:dyDescent="0.25">
      <c r="A61" s="1">
        <v>5</v>
      </c>
      <c r="B61" s="114">
        <v>2017</v>
      </c>
      <c r="C61" s="115">
        <v>101435</v>
      </c>
      <c r="D61" s="116">
        <f>C61/C62-1</f>
        <v>0.35757113413099928</v>
      </c>
    </row>
    <row r="62" spans="1:5" x14ac:dyDescent="0.25">
      <c r="A62" s="1">
        <v>6</v>
      </c>
      <c r="B62" s="114">
        <v>2016</v>
      </c>
      <c r="C62" s="115">
        <v>74718</v>
      </c>
      <c r="D62" s="116">
        <f>C62/C63-1</f>
        <v>8.7693248318630346E-2</v>
      </c>
    </row>
    <row r="63" spans="1:5" x14ac:dyDescent="0.25">
      <c r="A63" s="1">
        <v>7</v>
      </c>
      <c r="B63" s="114">
        <v>2015</v>
      </c>
      <c r="C63" s="115">
        <v>68694</v>
      </c>
      <c r="D63" s="116">
        <f t="shared" si="4"/>
        <v>0.16598489349062207</v>
      </c>
    </row>
    <row r="64" spans="1:5" x14ac:dyDescent="0.25">
      <c r="A64" s="1">
        <v>8</v>
      </c>
      <c r="B64" s="114">
        <v>2014</v>
      </c>
      <c r="C64" s="115">
        <v>58915</v>
      </c>
      <c r="D64" s="116">
        <f t="shared" si="4"/>
        <v>0.24582364136181001</v>
      </c>
    </row>
    <row r="65" spans="1:5" x14ac:dyDescent="0.25">
      <c r="A65" s="1">
        <v>9</v>
      </c>
      <c r="B65" s="114">
        <v>2013</v>
      </c>
      <c r="C65" s="115">
        <v>47290</v>
      </c>
      <c r="D65" s="116">
        <f t="shared" si="4"/>
        <v>6.2935491121600462E-2</v>
      </c>
    </row>
    <row r="66" spans="1:5" x14ac:dyDescent="0.25">
      <c r="A66" s="1">
        <v>10</v>
      </c>
      <c r="B66" s="114">
        <v>2012</v>
      </c>
      <c r="C66" s="115">
        <v>44490</v>
      </c>
      <c r="D66" s="116">
        <f>C66/C67-1</f>
        <v>0.23893065998329166</v>
      </c>
    </row>
    <row r="67" spans="1:5" x14ac:dyDescent="0.25">
      <c r="A67" s="1">
        <v>11</v>
      </c>
      <c r="B67" s="114">
        <v>2011</v>
      </c>
      <c r="C67" s="115">
        <v>35910</v>
      </c>
      <c r="D67" s="116">
        <f t="shared" si="4"/>
        <v>0.13678812244768745</v>
      </c>
    </row>
    <row r="68" spans="1:5" x14ac:dyDescent="0.25">
      <c r="A68" s="1">
        <v>12</v>
      </c>
      <c r="B68" s="114">
        <v>2010</v>
      </c>
      <c r="C68" s="115">
        <v>31589</v>
      </c>
      <c r="D68" s="116"/>
    </row>
    <row r="69" spans="1:5" ht="6" customHeight="1" x14ac:dyDescent="0.25"/>
    <row r="70" spans="1:5" x14ac:dyDescent="0.25">
      <c r="B70" s="105" t="s">
        <v>55</v>
      </c>
      <c r="C70" s="105"/>
      <c r="D70" s="105"/>
    </row>
    <row r="73" spans="1:5" ht="48.75" customHeight="1" thickBot="1" x14ac:dyDescent="0.3">
      <c r="B73" s="266" t="s">
        <v>141</v>
      </c>
      <c r="C73" s="266"/>
      <c r="D73" s="266"/>
      <c r="E73" s="1" t="s">
        <v>101</v>
      </c>
    </row>
    <row r="74" spans="1:5" ht="10.5" customHeight="1" thickBot="1" x14ac:dyDescent="0.3">
      <c r="B74" s="106"/>
      <c r="C74" s="107"/>
      <c r="D74" s="106"/>
      <c r="E74" s="1" t="s">
        <v>102</v>
      </c>
    </row>
    <row r="75" spans="1:5" ht="22.5" thickTop="1" thickBot="1" x14ac:dyDescent="0.3">
      <c r="B75" s="109"/>
      <c r="C75" s="288" t="s">
        <v>142</v>
      </c>
      <c r="D75" s="289"/>
    </row>
    <row r="76" spans="1:5" ht="16.5" thickTop="1" thickBot="1" x14ac:dyDescent="0.3">
      <c r="B76" s="85"/>
      <c r="C76" s="111" t="s">
        <v>138</v>
      </c>
      <c r="D76" s="112" t="s">
        <v>139</v>
      </c>
    </row>
    <row r="77" spans="1:5" x14ac:dyDescent="0.25">
      <c r="A77" s="1">
        <v>1</v>
      </c>
      <c r="B77" s="114">
        <v>2024</v>
      </c>
      <c r="C77" s="115">
        <v>99644</v>
      </c>
      <c r="D77" s="116">
        <f t="shared" ref="D77:D83" si="5">C77/C78-1</f>
        <v>6.6030469017459792E-2</v>
      </c>
    </row>
    <row r="78" spans="1:5" x14ac:dyDescent="0.25">
      <c r="A78" s="1"/>
      <c r="B78" s="114">
        <v>2023</v>
      </c>
      <c r="C78" s="115">
        <v>93472</v>
      </c>
      <c r="D78" s="116">
        <f t="shared" si="5"/>
        <v>4.0670419761545951E-4</v>
      </c>
    </row>
    <row r="79" spans="1:5" x14ac:dyDescent="0.25">
      <c r="A79" s="1"/>
      <c r="B79" s="114">
        <v>2022</v>
      </c>
      <c r="C79" s="115">
        <v>93434</v>
      </c>
      <c r="D79" s="116">
        <f t="shared" si="5"/>
        <v>0.52386078220308585</v>
      </c>
    </row>
    <row r="80" spans="1:5" x14ac:dyDescent="0.25">
      <c r="A80" s="1"/>
      <c r="B80" s="114">
        <v>2021</v>
      </c>
      <c r="C80" s="115">
        <v>61314</v>
      </c>
      <c r="D80" s="116">
        <f t="shared" si="5"/>
        <v>0.25829092103102935</v>
      </c>
    </row>
    <row r="81" spans="1:4" x14ac:dyDescent="0.25">
      <c r="A81" s="1">
        <v>2</v>
      </c>
      <c r="B81" s="114">
        <v>2020</v>
      </c>
      <c r="C81" s="115">
        <v>48728</v>
      </c>
      <c r="D81" s="116">
        <f t="shared" si="5"/>
        <v>-0.55534871836987965</v>
      </c>
    </row>
    <row r="82" spans="1:4" x14ac:dyDescent="0.25">
      <c r="A82" s="1">
        <v>3</v>
      </c>
      <c r="B82" s="114">
        <v>2019</v>
      </c>
      <c r="C82" s="115">
        <v>109587</v>
      </c>
      <c r="D82" s="116">
        <f t="shared" si="5"/>
        <v>-6.2637926610212946E-2</v>
      </c>
    </row>
    <row r="83" spans="1:4" x14ac:dyDescent="0.25">
      <c r="A83" s="1">
        <v>4</v>
      </c>
      <c r="B83" s="114">
        <v>2018</v>
      </c>
      <c r="C83" s="115">
        <v>116910</v>
      </c>
      <c r="D83" s="116">
        <f t="shared" si="5"/>
        <v>-0.26112016988358422</v>
      </c>
    </row>
    <row r="84" spans="1:4" x14ac:dyDescent="0.25">
      <c r="A84" s="1">
        <v>5</v>
      </c>
      <c r="B84" s="114">
        <v>2017</v>
      </c>
      <c r="C84" s="115">
        <v>158226</v>
      </c>
      <c r="D84" s="116">
        <f>C84/C85-1</f>
        <v>-0.11137943816059936</v>
      </c>
    </row>
    <row r="85" spans="1:4" x14ac:dyDescent="0.25">
      <c r="A85" s="1">
        <v>6</v>
      </c>
      <c r="B85" s="114">
        <v>2016</v>
      </c>
      <c r="C85" s="115">
        <v>178058</v>
      </c>
      <c r="D85" s="116">
        <f>C85/C86-1</f>
        <v>0.10205546856141967</v>
      </c>
    </row>
    <row r="86" spans="1:4" x14ac:dyDescent="0.25">
      <c r="A86" s="1">
        <v>7</v>
      </c>
      <c r="B86" s="114">
        <v>2015</v>
      </c>
      <c r="C86" s="115">
        <v>161569</v>
      </c>
      <c r="D86" s="116">
        <f t="shared" ref="D86:D88" si="6">C86/C87-1</f>
        <v>0.12010898200271769</v>
      </c>
    </row>
    <row r="87" spans="1:4" x14ac:dyDescent="0.25">
      <c r="A87" s="1">
        <v>8</v>
      </c>
      <c r="B87" s="114">
        <v>2014</v>
      </c>
      <c r="C87" s="115">
        <v>144244</v>
      </c>
      <c r="D87" s="116">
        <f t="shared" si="6"/>
        <v>9.2476180377781381E-2</v>
      </c>
    </row>
    <row r="88" spans="1:4" x14ac:dyDescent="0.25">
      <c r="A88" s="1">
        <v>9</v>
      </c>
      <c r="B88" s="114">
        <v>2013</v>
      </c>
      <c r="C88" s="115">
        <v>132034</v>
      </c>
      <c r="D88" s="116">
        <f t="shared" si="6"/>
        <v>0.10720335429769401</v>
      </c>
    </row>
    <row r="89" spans="1:4" x14ac:dyDescent="0.25">
      <c r="A89" s="1">
        <v>10</v>
      </c>
      <c r="B89" s="114">
        <v>2012</v>
      </c>
      <c r="C89" s="115">
        <v>119250</v>
      </c>
      <c r="D89" s="116">
        <f>C89/C90-1</f>
        <v>-9.0506951806401892E-2</v>
      </c>
    </row>
    <row r="90" spans="1:4" x14ac:dyDescent="0.25">
      <c r="A90" s="1">
        <v>11</v>
      </c>
      <c r="B90" s="114">
        <v>2011</v>
      </c>
      <c r="C90" s="115">
        <v>131117</v>
      </c>
      <c r="D90" s="116">
        <f t="shared" ref="D90" si="7">C90/C91-1</f>
        <v>-0.10027448020311536</v>
      </c>
    </row>
    <row r="91" spans="1:4" x14ac:dyDescent="0.25">
      <c r="A91" s="1">
        <v>12</v>
      </c>
      <c r="B91" s="114">
        <v>2010</v>
      </c>
      <c r="C91" s="115">
        <v>145730</v>
      </c>
      <c r="D91" s="116"/>
    </row>
    <row r="92" spans="1:4" ht="6" customHeight="1" x14ac:dyDescent="0.25"/>
    <row r="93" spans="1:4" x14ac:dyDescent="0.25">
      <c r="B93" s="105" t="s">
        <v>55</v>
      </c>
      <c r="C93" s="105"/>
      <c r="D93" s="105"/>
    </row>
  </sheetData>
  <mergeCells count="8">
    <mergeCell ref="B73:D73"/>
    <mergeCell ref="C75:D75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481F2-EA77-4A2F-9100-417C2BF78994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228</v>
      </c>
      <c r="D5" s="127" t="s">
        <v>255</v>
      </c>
      <c r="E5" s="127" t="s">
        <v>229</v>
      </c>
      <c r="F5" s="127" t="s">
        <v>230</v>
      </c>
      <c r="G5" s="127" t="s">
        <v>231</v>
      </c>
      <c r="H5" s="127" t="s">
        <v>232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diciembre 2024</v>
      </c>
      <c r="N5" s="14" t="str">
        <f>CONCATENATE("cuota/ total municipio ",RIGHT(H5,2))</f>
        <v>cuota/ total municipio 24</v>
      </c>
      <c r="O5" s="13" t="s">
        <v>222</v>
      </c>
      <c r="P5" s="13" t="s">
        <v>233</v>
      </c>
      <c r="Q5" s="13" t="s">
        <v>223</v>
      </c>
      <c r="R5" s="13" t="s">
        <v>224</v>
      </c>
      <c r="S5" s="13" t="s">
        <v>225</v>
      </c>
      <c r="T5" s="13" t="s">
        <v>226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diciembre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4831573</v>
      </c>
      <c r="D6" s="131">
        <v>1565030</v>
      </c>
      <c r="E6" s="131">
        <v>2335438</v>
      </c>
      <c r="F6" s="131">
        <v>4757683</v>
      </c>
      <c r="G6" s="131">
        <v>5188807</v>
      </c>
      <c r="H6" s="131">
        <v>5480280</v>
      </c>
      <c r="I6" s="132">
        <f>IFERROR(H6/G6-1,"-")</f>
        <v>5.6173413272068151E-2</v>
      </c>
      <c r="J6" s="131">
        <f>IFERROR(H6-G6,"-")</f>
        <v>291473</v>
      </c>
      <c r="K6" s="132">
        <f>IFERROR(H6/C6-1,"-")</f>
        <v>0.13426414130553344</v>
      </c>
      <c r="L6" s="131">
        <f>IFERROR(H6-C6,"-")</f>
        <v>648707</v>
      </c>
      <c r="M6" s="132">
        <f>IFERROR(H6/$H$6,"-")</f>
        <v>1</v>
      </c>
      <c r="N6" s="133">
        <f>H6/H6</f>
        <v>1</v>
      </c>
      <c r="O6" s="131">
        <v>397253</v>
      </c>
      <c r="P6" s="131">
        <v>86477</v>
      </c>
      <c r="Q6" s="131">
        <v>313914</v>
      </c>
      <c r="R6" s="131">
        <v>423458</v>
      </c>
      <c r="S6" s="131">
        <v>434399</v>
      </c>
      <c r="T6" s="131">
        <v>444661</v>
      </c>
      <c r="U6" s="132">
        <f>IFERROR(T6/S6-1,"-")</f>
        <v>2.3623442963726982E-2</v>
      </c>
      <c r="V6" s="131">
        <f t="shared" ref="V6:V57" si="0">T6-S6</f>
        <v>10262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3568188</v>
      </c>
      <c r="D7" s="135">
        <v>1195819</v>
      </c>
      <c r="E7" s="135">
        <v>1858031</v>
      </c>
      <c r="F7" s="135">
        <v>3776873</v>
      </c>
      <c r="G7" s="135">
        <v>4088558</v>
      </c>
      <c r="H7" s="135">
        <v>4279640</v>
      </c>
      <c r="I7" s="136">
        <f t="shared" ref="I7:I57" si="1">IFERROR(H7/G7-1,"-")</f>
        <v>4.6735792912806939E-2</v>
      </c>
      <c r="J7" s="135">
        <f t="shared" ref="J7:J57" si="2">IFERROR(H7-G7,"-")</f>
        <v>191082</v>
      </c>
      <c r="K7" s="136">
        <f t="shared" ref="K7:K57" si="3">IFERROR(H7/C7-1,"-")</f>
        <v>0.1993874762204233</v>
      </c>
      <c r="L7" s="135">
        <f t="shared" ref="L7:L57" si="4">IFERROR(H7-C7,"-")</f>
        <v>711452</v>
      </c>
      <c r="M7" s="136">
        <f t="shared" ref="M7:M57" si="5">IFERROR(H7/$H$6,"-")</f>
        <v>0.78091630354653407</v>
      </c>
      <c r="N7" s="136">
        <f>H7/H6</f>
        <v>0.78091630354653407</v>
      </c>
      <c r="O7" s="135">
        <v>298050</v>
      </c>
      <c r="P7" s="135">
        <v>67414</v>
      </c>
      <c r="Q7" s="135">
        <v>247406</v>
      </c>
      <c r="R7" s="135">
        <v>336260</v>
      </c>
      <c r="S7" s="135">
        <v>337584</v>
      </c>
      <c r="T7" s="135">
        <v>345861</v>
      </c>
      <c r="U7" s="136">
        <f t="shared" ref="U7:U57" si="6">IFERROR(T7/S7-1,"-")</f>
        <v>2.4518342101521373E-2</v>
      </c>
      <c r="V7" s="135">
        <f t="shared" si="0"/>
        <v>8277</v>
      </c>
      <c r="W7" s="136">
        <f t="shared" ref="W7:W57" si="7">IFERROR(R7/$R$6,"-")</f>
        <v>0.79408111312101792</v>
      </c>
      <c r="X7" s="136">
        <f>IFERROR(T7/T6,"-")</f>
        <v>0.77780826292389038</v>
      </c>
    </row>
    <row r="8" spans="1:24" x14ac:dyDescent="0.25">
      <c r="B8" s="97" t="s">
        <v>140</v>
      </c>
      <c r="C8" s="52">
        <v>2826140</v>
      </c>
      <c r="D8" s="52">
        <v>952608</v>
      </c>
      <c r="E8" s="52">
        <v>1525176</v>
      </c>
      <c r="F8" s="52">
        <v>3104390</v>
      </c>
      <c r="G8" s="52">
        <v>3350154</v>
      </c>
      <c r="H8" s="52">
        <v>3520830</v>
      </c>
      <c r="I8" s="98">
        <f t="shared" si="1"/>
        <v>5.0945717719245165E-2</v>
      </c>
      <c r="J8" s="52">
        <f t="shared" si="2"/>
        <v>170676</v>
      </c>
      <c r="K8" s="98">
        <f t="shared" si="3"/>
        <v>0.24580877097383702</v>
      </c>
      <c r="L8" s="52">
        <f t="shared" si="4"/>
        <v>694690</v>
      </c>
      <c r="M8" s="98">
        <f t="shared" si="5"/>
        <v>0.64245440014013877</v>
      </c>
      <c r="N8" s="98">
        <f>H8/H6</f>
        <v>0.64245440014013877</v>
      </c>
      <c r="O8" s="52">
        <v>234990</v>
      </c>
      <c r="P8" s="52">
        <v>54924</v>
      </c>
      <c r="Q8" s="52">
        <v>202213</v>
      </c>
      <c r="R8" s="52">
        <v>274301</v>
      </c>
      <c r="S8" s="52">
        <v>274342</v>
      </c>
      <c r="T8" s="52">
        <v>280848</v>
      </c>
      <c r="U8" s="98">
        <f t="shared" si="6"/>
        <v>2.3714925166398171E-2</v>
      </c>
      <c r="V8" s="52">
        <f t="shared" si="0"/>
        <v>6506</v>
      </c>
      <c r="W8" s="98">
        <f t="shared" si="7"/>
        <v>0.64776435915722452</v>
      </c>
      <c r="X8" s="98">
        <f>IFERROR(T8/T6,"-")</f>
        <v>0.63160025277683451</v>
      </c>
    </row>
    <row r="9" spans="1:24" x14ac:dyDescent="0.25">
      <c r="B9" s="97" t="s">
        <v>142</v>
      </c>
      <c r="C9" s="52">
        <v>742048</v>
      </c>
      <c r="D9" s="52">
        <v>243211</v>
      </c>
      <c r="E9" s="52">
        <v>332855</v>
      </c>
      <c r="F9" s="52">
        <v>672483</v>
      </c>
      <c r="G9" s="52">
        <v>738404</v>
      </c>
      <c r="H9" s="52">
        <v>758810</v>
      </c>
      <c r="I9" s="98">
        <f t="shared" si="1"/>
        <v>2.763527824876344E-2</v>
      </c>
      <c r="J9" s="52">
        <f t="shared" si="2"/>
        <v>20406</v>
      </c>
      <c r="K9" s="98">
        <f t="shared" si="3"/>
        <v>2.2588835223597448E-2</v>
      </c>
      <c r="L9" s="52">
        <f t="shared" si="4"/>
        <v>16762</v>
      </c>
      <c r="M9" s="98">
        <f t="shared" si="5"/>
        <v>0.1384619034063953</v>
      </c>
      <c r="N9" s="98">
        <f>H9/H6</f>
        <v>0.1384619034063953</v>
      </c>
      <c r="O9" s="52">
        <v>63060</v>
      </c>
      <c r="P9" s="52">
        <v>12490</v>
      </c>
      <c r="Q9" s="52">
        <v>45193</v>
      </c>
      <c r="R9" s="52">
        <v>61959</v>
      </c>
      <c r="S9" s="52">
        <v>63242</v>
      </c>
      <c r="T9" s="52">
        <v>65013</v>
      </c>
      <c r="U9" s="98">
        <f t="shared" si="6"/>
        <v>2.8003541949970012E-2</v>
      </c>
      <c r="V9" s="52">
        <f t="shared" si="0"/>
        <v>1771</v>
      </c>
      <c r="W9" s="98">
        <f t="shared" si="7"/>
        <v>0.14631675396379334</v>
      </c>
      <c r="X9" s="98">
        <f>IFERROR(T9/T6,"-")</f>
        <v>0.14620801014705584</v>
      </c>
    </row>
    <row r="10" spans="1:24" ht="16.5" thickBot="1" x14ac:dyDescent="0.3">
      <c r="B10" s="137" t="s">
        <v>63</v>
      </c>
      <c r="C10" s="138">
        <v>1263385</v>
      </c>
      <c r="D10" s="138">
        <v>363484</v>
      </c>
      <c r="E10" s="138">
        <v>477407</v>
      </c>
      <c r="F10" s="138">
        <v>980810</v>
      </c>
      <c r="G10" s="138">
        <v>1100249</v>
      </c>
      <c r="H10" s="138">
        <v>1200640</v>
      </c>
      <c r="I10" s="139">
        <f t="shared" si="1"/>
        <v>9.1243891155547541E-2</v>
      </c>
      <c r="J10" s="138">
        <f t="shared" si="2"/>
        <v>100391</v>
      </c>
      <c r="K10" s="139">
        <f t="shared" si="3"/>
        <v>-4.9664195791464971E-2</v>
      </c>
      <c r="L10" s="138">
        <f t="shared" si="4"/>
        <v>-62745</v>
      </c>
      <c r="M10" s="139">
        <f t="shared" si="5"/>
        <v>0.21908369645346587</v>
      </c>
      <c r="N10" s="139">
        <f>H10/H6</f>
        <v>0.21908369645346587</v>
      </c>
      <c r="O10" s="138">
        <v>99203</v>
      </c>
      <c r="P10" s="138">
        <v>19063</v>
      </c>
      <c r="Q10" s="138">
        <v>66508</v>
      </c>
      <c r="R10" s="138">
        <v>87198</v>
      </c>
      <c r="S10" s="138">
        <v>96815</v>
      </c>
      <c r="T10" s="138">
        <v>98800</v>
      </c>
      <c r="U10" s="139">
        <f t="shared" si="6"/>
        <v>2.0503021226049745E-2</v>
      </c>
      <c r="V10" s="138">
        <f t="shared" si="0"/>
        <v>1985</v>
      </c>
      <c r="W10" s="139">
        <f t="shared" si="7"/>
        <v>0.2059188868789821</v>
      </c>
      <c r="X10" s="139">
        <f>IFERROR(T10/T6,"-")</f>
        <v>0.22219173707610967</v>
      </c>
    </row>
    <row r="11" spans="1:24" ht="15.75" x14ac:dyDescent="0.25">
      <c r="A11" s="140">
        <f>G11/$G$11</f>
        <v>1</v>
      </c>
      <c r="B11" s="130" t="s">
        <v>44</v>
      </c>
      <c r="C11" s="131">
        <v>1762715</v>
      </c>
      <c r="D11" s="131">
        <v>514095</v>
      </c>
      <c r="E11" s="131">
        <v>881045</v>
      </c>
      <c r="F11" s="131">
        <v>1757049</v>
      </c>
      <c r="G11" s="131">
        <v>1888332</v>
      </c>
      <c r="H11" s="131">
        <v>1938898</v>
      </c>
      <c r="I11" s="132">
        <f t="shared" si="1"/>
        <v>2.677813011694985E-2</v>
      </c>
      <c r="J11" s="131">
        <f t="shared" si="2"/>
        <v>50566</v>
      </c>
      <c r="K11" s="132">
        <f t="shared" si="3"/>
        <v>9.9949793358540706E-2</v>
      </c>
      <c r="L11" s="131">
        <f t="shared" si="4"/>
        <v>176183</v>
      </c>
      <c r="M11" s="132">
        <f t="shared" si="5"/>
        <v>0.35379542651105417</v>
      </c>
      <c r="N11" s="133">
        <f>H11/H11</f>
        <v>1</v>
      </c>
      <c r="O11" s="131">
        <v>141195</v>
      </c>
      <c r="P11" s="131">
        <v>27724</v>
      </c>
      <c r="Q11" s="131">
        <v>114122</v>
      </c>
      <c r="R11" s="131">
        <v>153975</v>
      </c>
      <c r="S11" s="131">
        <v>161770</v>
      </c>
      <c r="T11" s="131">
        <v>159454</v>
      </c>
      <c r="U11" s="132">
        <f t="shared" si="6"/>
        <v>-1.431662236508624E-2</v>
      </c>
      <c r="V11" s="131">
        <f t="shared" si="0"/>
        <v>-2316</v>
      </c>
      <c r="W11" s="132">
        <f t="shared" si="7"/>
        <v>0.36361339259147307</v>
      </c>
      <c r="X11" s="133">
        <f>IFERROR(T11/T11,"-")</f>
        <v>1</v>
      </c>
    </row>
    <row r="12" spans="1:24" ht="15.75" x14ac:dyDescent="0.25">
      <c r="A12" s="140">
        <f>G12/$G$11</f>
        <v>0.81717780559774444</v>
      </c>
      <c r="B12" s="134" t="s">
        <v>60</v>
      </c>
      <c r="C12" s="135">
        <v>1371352</v>
      </c>
      <c r="D12" s="135">
        <v>414401</v>
      </c>
      <c r="E12" s="135">
        <v>752768</v>
      </c>
      <c r="F12" s="135">
        <v>1490629</v>
      </c>
      <c r="G12" s="135">
        <v>1543103</v>
      </c>
      <c r="H12" s="135">
        <v>1573889</v>
      </c>
      <c r="I12" s="136">
        <f t="shared" si="1"/>
        <v>1.9950709706351377E-2</v>
      </c>
      <c r="J12" s="135">
        <f t="shared" si="2"/>
        <v>30786</v>
      </c>
      <c r="K12" s="136">
        <f t="shared" si="3"/>
        <v>0.14769147527403614</v>
      </c>
      <c r="L12" s="135">
        <f t="shared" si="4"/>
        <v>202537</v>
      </c>
      <c r="M12" s="136">
        <f t="shared" si="5"/>
        <v>0.28719134788733425</v>
      </c>
      <c r="N12" s="136">
        <f>H12/H11</f>
        <v>0.81174409380998902</v>
      </c>
      <c r="O12" s="135">
        <v>112755</v>
      </c>
      <c r="P12" s="135">
        <v>22293</v>
      </c>
      <c r="Q12" s="135">
        <v>98566</v>
      </c>
      <c r="R12" s="135">
        <v>126581</v>
      </c>
      <c r="S12" s="135">
        <v>129836</v>
      </c>
      <c r="T12" s="135">
        <v>127791</v>
      </c>
      <c r="U12" s="136">
        <f t="shared" si="6"/>
        <v>-1.5750639267999578E-2</v>
      </c>
      <c r="V12" s="135">
        <f t="shared" si="0"/>
        <v>-2045</v>
      </c>
      <c r="W12" s="136">
        <f t="shared" si="7"/>
        <v>0.29892220716104079</v>
      </c>
      <c r="X12" s="136">
        <f>IFERROR(T12/T11,"-")</f>
        <v>0.80142862518343849</v>
      </c>
    </row>
    <row r="13" spans="1:24" x14ac:dyDescent="0.25">
      <c r="A13" s="140">
        <f>G13/$G$11</f>
        <v>0.72947288930124576</v>
      </c>
      <c r="B13" s="97" t="s">
        <v>140</v>
      </c>
      <c r="C13" s="52">
        <v>1157120</v>
      </c>
      <c r="D13" s="52">
        <v>373186</v>
      </c>
      <c r="E13" s="52">
        <v>687822</v>
      </c>
      <c r="F13" s="52">
        <v>1325364</v>
      </c>
      <c r="G13" s="52">
        <v>1377487</v>
      </c>
      <c r="H13" s="52">
        <v>1420992</v>
      </c>
      <c r="I13" s="98">
        <f t="shared" si="1"/>
        <v>3.158287519228864E-2</v>
      </c>
      <c r="J13" s="52">
        <f t="shared" si="2"/>
        <v>43505</v>
      </c>
      <c r="K13" s="98">
        <f t="shared" si="3"/>
        <v>0.22804203539822998</v>
      </c>
      <c r="L13" s="52">
        <f t="shared" si="4"/>
        <v>263872</v>
      </c>
      <c r="M13" s="98">
        <f t="shared" si="5"/>
        <v>0.25929186099980295</v>
      </c>
      <c r="N13" s="98">
        <f>H13/H11</f>
        <v>0.73288641279737254</v>
      </c>
      <c r="O13" s="52">
        <v>97485</v>
      </c>
      <c r="P13" s="52">
        <v>21712</v>
      </c>
      <c r="Q13" s="52">
        <v>87439</v>
      </c>
      <c r="R13" s="52">
        <v>110632</v>
      </c>
      <c r="S13" s="52">
        <v>116159</v>
      </c>
      <c r="T13" s="52">
        <v>115661</v>
      </c>
      <c r="U13" s="98">
        <f t="shared" si="6"/>
        <v>-4.2872269905904759E-3</v>
      </c>
      <c r="V13" s="52">
        <f t="shared" si="0"/>
        <v>-498</v>
      </c>
      <c r="W13" s="98">
        <f t="shared" si="7"/>
        <v>0.2612584955296629</v>
      </c>
      <c r="X13" s="98">
        <f>IFERROR(T13/T11,"-")</f>
        <v>0.725356529155744</v>
      </c>
    </row>
    <row r="14" spans="1:24" x14ac:dyDescent="0.25">
      <c r="A14" s="140">
        <f>G14/$G$11</f>
        <v>8.7704916296498708E-2</v>
      </c>
      <c r="B14" s="97" t="s">
        <v>142</v>
      </c>
      <c r="C14" s="52">
        <v>214232</v>
      </c>
      <c r="D14" s="52">
        <v>41215</v>
      </c>
      <c r="E14" s="52">
        <v>64946</v>
      </c>
      <c r="F14" s="52">
        <v>165265</v>
      </c>
      <c r="G14" s="52">
        <v>165616</v>
      </c>
      <c r="H14" s="52">
        <v>152897</v>
      </c>
      <c r="I14" s="98">
        <f t="shared" si="1"/>
        <v>-7.6798135445850679E-2</v>
      </c>
      <c r="J14" s="52">
        <f t="shared" si="2"/>
        <v>-12719</v>
      </c>
      <c r="K14" s="98">
        <f t="shared" si="3"/>
        <v>-0.28630176630942161</v>
      </c>
      <c r="L14" s="52">
        <f t="shared" si="4"/>
        <v>-61335</v>
      </c>
      <c r="M14" s="98">
        <f t="shared" si="5"/>
        <v>2.7899486887531293E-2</v>
      </c>
      <c r="N14" s="98">
        <f>H14/H11</f>
        <v>7.8857681012616448E-2</v>
      </c>
      <c r="O14" s="52">
        <v>15270</v>
      </c>
      <c r="P14" s="52">
        <v>581</v>
      </c>
      <c r="Q14" s="52">
        <v>11127</v>
      </c>
      <c r="R14" s="52">
        <v>15949</v>
      </c>
      <c r="S14" s="52">
        <v>13677</v>
      </c>
      <c r="T14" s="52">
        <v>12130</v>
      </c>
      <c r="U14" s="98">
        <f t="shared" si="6"/>
        <v>-0.11310960005849235</v>
      </c>
      <c r="V14" s="52">
        <f t="shared" si="0"/>
        <v>-1547</v>
      </c>
      <c r="W14" s="98">
        <f t="shared" si="7"/>
        <v>3.7663711631377848E-2</v>
      </c>
      <c r="X14" s="98">
        <f>IFERROR(T14/T11,"-")</f>
        <v>7.6072096027694505E-2</v>
      </c>
    </row>
    <row r="15" spans="1:24" ht="16.5" thickBot="1" x14ac:dyDescent="0.3">
      <c r="A15" s="140">
        <f>G15/$G$11</f>
        <v>0.18282219440225553</v>
      </c>
      <c r="B15" s="137" t="s">
        <v>63</v>
      </c>
      <c r="C15" s="138">
        <v>391363</v>
      </c>
      <c r="D15" s="138">
        <v>99694</v>
      </c>
      <c r="E15" s="138">
        <v>128277</v>
      </c>
      <c r="F15" s="138">
        <v>266420</v>
      </c>
      <c r="G15" s="138">
        <v>345229</v>
      </c>
      <c r="H15" s="138">
        <v>365009</v>
      </c>
      <c r="I15" s="139">
        <f t="shared" si="1"/>
        <v>5.7295302538315163E-2</v>
      </c>
      <c r="J15" s="138">
        <f t="shared" si="2"/>
        <v>19780</v>
      </c>
      <c r="K15" s="139">
        <f t="shared" si="3"/>
        <v>-6.7339017740563056E-2</v>
      </c>
      <c r="L15" s="138">
        <f t="shared" si="4"/>
        <v>-26354</v>
      </c>
      <c r="M15" s="139">
        <f t="shared" si="5"/>
        <v>6.6604078623719962E-2</v>
      </c>
      <c r="N15" s="139">
        <f>H15/H11</f>
        <v>0.18825590619001104</v>
      </c>
      <c r="O15" s="138">
        <v>28440</v>
      </c>
      <c r="P15" s="138">
        <v>5431</v>
      </c>
      <c r="Q15" s="138">
        <v>15556</v>
      </c>
      <c r="R15" s="138">
        <v>27394</v>
      </c>
      <c r="S15" s="138">
        <v>31934</v>
      </c>
      <c r="T15" s="138">
        <v>31663</v>
      </c>
      <c r="U15" s="139">
        <f t="shared" si="6"/>
        <v>-8.4862528965992112E-3</v>
      </c>
      <c r="V15" s="138">
        <f t="shared" si="0"/>
        <v>-271</v>
      </c>
      <c r="W15" s="139">
        <f t="shared" si="7"/>
        <v>6.4691185430432299E-2</v>
      </c>
      <c r="X15" s="139">
        <f>IFERROR(T15/T11,"-")</f>
        <v>0.19857137481656151</v>
      </c>
    </row>
    <row r="16" spans="1:24" ht="15.75" x14ac:dyDescent="0.25">
      <c r="A16" s="79"/>
      <c r="B16" s="130" t="s">
        <v>45</v>
      </c>
      <c r="C16" s="131">
        <v>1299411</v>
      </c>
      <c r="D16" s="131">
        <v>353830</v>
      </c>
      <c r="E16" s="131">
        <v>492258</v>
      </c>
      <c r="F16" s="131">
        <v>1243535</v>
      </c>
      <c r="G16" s="131">
        <v>1319978</v>
      </c>
      <c r="H16" s="131">
        <v>1387823</v>
      </c>
      <c r="I16" s="132">
        <f t="shared" si="1"/>
        <v>5.139858391579244E-2</v>
      </c>
      <c r="J16" s="131">
        <f t="shared" si="2"/>
        <v>67845</v>
      </c>
      <c r="K16" s="132">
        <f t="shared" si="3"/>
        <v>6.8040058149423155E-2</v>
      </c>
      <c r="L16" s="131">
        <f t="shared" si="4"/>
        <v>88412</v>
      </c>
      <c r="M16" s="132">
        <f t="shared" si="5"/>
        <v>0.2532394330216704</v>
      </c>
      <c r="N16" s="133">
        <f>H16/H16</f>
        <v>1</v>
      </c>
      <c r="O16" s="131">
        <v>109344</v>
      </c>
      <c r="P16" s="131">
        <v>17398</v>
      </c>
      <c r="Q16" s="131">
        <v>78855</v>
      </c>
      <c r="R16" s="131">
        <v>108917</v>
      </c>
      <c r="S16" s="131">
        <v>111619</v>
      </c>
      <c r="T16" s="131">
        <v>115450</v>
      </c>
      <c r="U16" s="132">
        <f t="shared" si="6"/>
        <v>3.4322113618649119E-2</v>
      </c>
      <c r="V16" s="131">
        <f t="shared" si="0"/>
        <v>3831</v>
      </c>
      <c r="W16" s="132">
        <f t="shared" si="7"/>
        <v>0.25720850710105841</v>
      </c>
      <c r="X16" s="133">
        <f>IFERROR(T16/T16,"-")</f>
        <v>1</v>
      </c>
    </row>
    <row r="17" spans="2:24" ht="15.75" x14ac:dyDescent="0.25">
      <c r="B17" s="134" t="s">
        <v>60</v>
      </c>
      <c r="C17" s="135">
        <v>729995</v>
      </c>
      <c r="D17" s="135">
        <v>195507</v>
      </c>
      <c r="E17" s="135">
        <v>256749</v>
      </c>
      <c r="F17" s="135">
        <v>752557</v>
      </c>
      <c r="G17" s="135">
        <v>810513</v>
      </c>
      <c r="H17" s="135">
        <v>861467</v>
      </c>
      <c r="I17" s="136">
        <f t="shared" si="1"/>
        <v>6.2866357479768986E-2</v>
      </c>
      <c r="J17" s="135">
        <f t="shared" si="2"/>
        <v>50954</v>
      </c>
      <c r="K17" s="136">
        <f t="shared" si="3"/>
        <v>0.18009986369769648</v>
      </c>
      <c r="L17" s="135">
        <f t="shared" si="4"/>
        <v>131472</v>
      </c>
      <c r="M17" s="136">
        <f t="shared" si="5"/>
        <v>0.15719397549030342</v>
      </c>
      <c r="N17" s="136">
        <f>H17/H16</f>
        <v>0.62073261503808486</v>
      </c>
      <c r="O17" s="135">
        <v>63674</v>
      </c>
      <c r="P17" s="135">
        <v>8227</v>
      </c>
      <c r="Q17" s="135">
        <v>45371</v>
      </c>
      <c r="R17" s="135">
        <v>68554</v>
      </c>
      <c r="S17" s="135">
        <v>67674</v>
      </c>
      <c r="T17" s="135">
        <v>71887</v>
      </c>
      <c r="U17" s="136">
        <f t="shared" si="6"/>
        <v>6.2254336968407431E-2</v>
      </c>
      <c r="V17" s="135">
        <f t="shared" si="0"/>
        <v>4213</v>
      </c>
      <c r="W17" s="136">
        <f t="shared" si="7"/>
        <v>0.16189090771694006</v>
      </c>
      <c r="X17" s="136">
        <f>IFERROR(T17/T16,"-")</f>
        <v>0.62266782156777822</v>
      </c>
    </row>
    <row r="18" spans="2:24" x14ac:dyDescent="0.25">
      <c r="B18" s="97" t="s">
        <v>140</v>
      </c>
      <c r="C18" s="52">
        <v>552295</v>
      </c>
      <c r="D18" s="52">
        <v>144560</v>
      </c>
      <c r="E18" s="52">
        <v>206077</v>
      </c>
      <c r="F18" s="52">
        <v>573367</v>
      </c>
      <c r="G18" s="52">
        <v>609226</v>
      </c>
      <c r="H18" s="52">
        <v>651257</v>
      </c>
      <c r="I18" s="98">
        <f t="shared" si="1"/>
        <v>6.8990817857412567E-2</v>
      </c>
      <c r="J18" s="52">
        <f t="shared" si="2"/>
        <v>42031</v>
      </c>
      <c r="K18" s="98">
        <f t="shared" si="3"/>
        <v>0.17918322635548023</v>
      </c>
      <c r="L18" s="52">
        <f t="shared" si="4"/>
        <v>98962</v>
      </c>
      <c r="M18" s="98">
        <f t="shared" si="5"/>
        <v>0.11883644631296211</v>
      </c>
      <c r="N18" s="98">
        <f>H18/H16</f>
        <v>0.46926517286426295</v>
      </c>
      <c r="O18" s="52">
        <v>46919</v>
      </c>
      <c r="P18" s="52">
        <v>6600</v>
      </c>
      <c r="Q18" s="52">
        <v>35773</v>
      </c>
      <c r="R18" s="52">
        <v>52615</v>
      </c>
      <c r="S18" s="52">
        <v>51027</v>
      </c>
      <c r="T18" s="52">
        <v>53638</v>
      </c>
      <c r="U18" s="98">
        <f t="shared" si="6"/>
        <v>5.1168988966625584E-2</v>
      </c>
      <c r="V18" s="52">
        <f t="shared" si="0"/>
        <v>2611</v>
      </c>
      <c r="W18" s="98">
        <f t="shared" si="7"/>
        <v>0.12425081117844036</v>
      </c>
      <c r="X18" s="98">
        <f>IFERROR(T18/T16,"-")</f>
        <v>0.46459939367691644</v>
      </c>
    </row>
    <row r="19" spans="2:24" x14ac:dyDescent="0.25">
      <c r="B19" s="97" t="s">
        <v>142</v>
      </c>
      <c r="C19" s="52">
        <v>177700</v>
      </c>
      <c r="D19" s="52">
        <v>50947</v>
      </c>
      <c r="E19" s="52">
        <v>50672</v>
      </c>
      <c r="F19" s="52">
        <v>179190</v>
      </c>
      <c r="G19" s="52">
        <v>201287</v>
      </c>
      <c r="H19" s="52">
        <v>210210</v>
      </c>
      <c r="I19" s="98">
        <f t="shared" si="1"/>
        <v>4.432973813510066E-2</v>
      </c>
      <c r="J19" s="52">
        <f t="shared" si="2"/>
        <v>8923</v>
      </c>
      <c r="K19" s="98">
        <f t="shared" si="3"/>
        <v>0.18294879009566678</v>
      </c>
      <c r="L19" s="52">
        <f t="shared" si="4"/>
        <v>32510</v>
      </c>
      <c r="M19" s="98">
        <f t="shared" si="5"/>
        <v>3.8357529177341303E-2</v>
      </c>
      <c r="N19" s="98">
        <f>H19/H16</f>
        <v>0.15146744217382188</v>
      </c>
      <c r="O19" s="52">
        <v>16755</v>
      </c>
      <c r="P19" s="52">
        <v>1627</v>
      </c>
      <c r="Q19" s="52">
        <v>9598</v>
      </c>
      <c r="R19" s="52">
        <v>15939</v>
      </c>
      <c r="S19" s="52">
        <v>16647</v>
      </c>
      <c r="T19" s="52">
        <v>18249</v>
      </c>
      <c r="U19" s="98">
        <f t="shared" si="6"/>
        <v>9.6233555595602871E-2</v>
      </c>
      <c r="V19" s="52">
        <f t="shared" si="0"/>
        <v>1602</v>
      </c>
      <c r="W19" s="98">
        <f t="shared" si="7"/>
        <v>3.7640096538499687E-2</v>
      </c>
      <c r="X19" s="98">
        <f>IFERROR(T19/T16,"-")</f>
        <v>0.15806842789086184</v>
      </c>
    </row>
    <row r="20" spans="2:24" ht="16.5" thickBot="1" x14ac:dyDescent="0.3">
      <c r="B20" s="137" t="s">
        <v>63</v>
      </c>
      <c r="C20" s="138">
        <v>569416</v>
      </c>
      <c r="D20" s="138">
        <v>158323</v>
      </c>
      <c r="E20" s="138">
        <v>235509</v>
      </c>
      <c r="F20" s="138">
        <v>490978</v>
      </c>
      <c r="G20" s="138">
        <v>509465</v>
      </c>
      <c r="H20" s="138">
        <v>526356</v>
      </c>
      <c r="I20" s="139">
        <f t="shared" si="1"/>
        <v>3.3154387445653688E-2</v>
      </c>
      <c r="J20" s="138">
        <f t="shared" si="2"/>
        <v>16891</v>
      </c>
      <c r="K20" s="139">
        <f t="shared" si="3"/>
        <v>-7.5621338353681677E-2</v>
      </c>
      <c r="L20" s="138">
        <f t="shared" si="4"/>
        <v>-43060</v>
      </c>
      <c r="M20" s="139">
        <f t="shared" si="5"/>
        <v>9.6045457531367007E-2</v>
      </c>
      <c r="N20" s="139">
        <f>H20/H16</f>
        <v>0.3792673849619152</v>
      </c>
      <c r="O20" s="138">
        <v>45670</v>
      </c>
      <c r="P20" s="138">
        <v>9171</v>
      </c>
      <c r="Q20" s="138">
        <v>33484</v>
      </c>
      <c r="R20" s="138">
        <v>40363</v>
      </c>
      <c r="S20" s="138">
        <v>43945</v>
      </c>
      <c r="T20" s="138">
        <v>43563</v>
      </c>
      <c r="U20" s="139">
        <f t="shared" si="6"/>
        <v>-8.6926840368642955E-3</v>
      </c>
      <c r="V20" s="138">
        <f t="shared" si="0"/>
        <v>-382</v>
      </c>
      <c r="W20" s="139">
        <f t="shared" si="7"/>
        <v>9.5317599384118379E-2</v>
      </c>
      <c r="X20" s="139">
        <f>IFERROR(T20/T16,"-")</f>
        <v>0.37733217843222172</v>
      </c>
    </row>
    <row r="21" spans="2:24" ht="15.75" x14ac:dyDescent="0.25">
      <c r="B21" s="130" t="s">
        <v>46</v>
      </c>
      <c r="C21" s="131">
        <v>45076</v>
      </c>
      <c r="D21" s="131">
        <v>12549</v>
      </c>
      <c r="E21" s="131">
        <v>20161</v>
      </c>
      <c r="F21" s="131">
        <v>37751</v>
      </c>
      <c r="G21" s="131">
        <v>51166</v>
      </c>
      <c r="H21" s="131">
        <v>43737</v>
      </c>
      <c r="I21" s="132">
        <f t="shared" si="1"/>
        <v>-0.14519407418989172</v>
      </c>
      <c r="J21" s="131">
        <f t="shared" si="2"/>
        <v>-7429</v>
      </c>
      <c r="K21" s="132">
        <f t="shared" si="3"/>
        <v>-2.9705386458425798E-2</v>
      </c>
      <c r="L21" s="131">
        <f t="shared" si="4"/>
        <v>-1339</v>
      </c>
      <c r="M21" s="132">
        <f t="shared" si="5"/>
        <v>7.9807966016334931E-3</v>
      </c>
      <c r="N21" s="133">
        <f>H21/H21</f>
        <v>1</v>
      </c>
      <c r="O21" s="131">
        <v>3627</v>
      </c>
      <c r="P21" s="131">
        <v>469</v>
      </c>
      <c r="Q21" s="131">
        <v>2479</v>
      </c>
      <c r="R21" s="131">
        <v>4675</v>
      </c>
      <c r="S21" s="131">
        <v>5492</v>
      </c>
      <c r="T21" s="131">
        <v>4480</v>
      </c>
      <c r="U21" s="132">
        <f t="shared" si="6"/>
        <v>-0.1842680262199563</v>
      </c>
      <c r="V21" s="131">
        <f t="shared" si="0"/>
        <v>-1012</v>
      </c>
      <c r="W21" s="132">
        <f t="shared" si="7"/>
        <v>1.1040055920539936E-2</v>
      </c>
      <c r="X21" s="133">
        <f>IFERROR(T21/T21,"-")</f>
        <v>1</v>
      </c>
    </row>
    <row r="22" spans="2:24" ht="15.75" x14ac:dyDescent="0.25">
      <c r="B22" s="134" t="s">
        <v>60</v>
      </c>
      <c r="C22" s="135">
        <v>38821</v>
      </c>
      <c r="D22" s="135">
        <v>10671</v>
      </c>
      <c r="E22" s="135">
        <v>20161</v>
      </c>
      <c r="F22" s="135">
        <v>37638</v>
      </c>
      <c r="G22" s="135">
        <v>50521</v>
      </c>
      <c r="H22" s="135">
        <v>43075</v>
      </c>
      <c r="I22" s="136">
        <f t="shared" si="1"/>
        <v>-0.14738425605193883</v>
      </c>
      <c r="J22" s="135">
        <f t="shared" si="2"/>
        <v>-7446</v>
      </c>
      <c r="K22" s="136">
        <f t="shared" si="3"/>
        <v>0.1095798665670642</v>
      </c>
      <c r="L22" s="135">
        <f t="shared" si="4"/>
        <v>4254</v>
      </c>
      <c r="M22" s="136">
        <f t="shared" si="5"/>
        <v>7.8599998540220574E-3</v>
      </c>
      <c r="N22" s="136">
        <f>H22/H21</f>
        <v>0.98486407389624342</v>
      </c>
      <c r="O22" s="135">
        <v>3115</v>
      </c>
      <c r="P22" s="135">
        <v>469</v>
      </c>
      <c r="Q22" s="135">
        <v>2479</v>
      </c>
      <c r="R22" s="135">
        <v>4607</v>
      </c>
      <c r="S22" s="135">
        <v>5428</v>
      </c>
      <c r="T22" s="135">
        <v>4419</v>
      </c>
      <c r="U22" s="136">
        <f t="shared" si="6"/>
        <v>-0.1858879882092852</v>
      </c>
      <c r="V22" s="135">
        <f t="shared" si="0"/>
        <v>-1009</v>
      </c>
      <c r="W22" s="136">
        <f t="shared" si="7"/>
        <v>1.0879473288968445E-2</v>
      </c>
      <c r="X22" s="136">
        <f>IFERROR(T22/T21,"-")</f>
        <v>0.98638392857142854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2479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469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6255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-6255</v>
      </c>
      <c r="M25" s="139">
        <f t="shared" si="5"/>
        <v>0</v>
      </c>
      <c r="N25" s="139">
        <f>H25/H21</f>
        <v>0</v>
      </c>
      <c r="O25" s="138">
        <v>512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137126</v>
      </c>
      <c r="D26" s="131">
        <v>52633</v>
      </c>
      <c r="E26" s="131">
        <v>70304</v>
      </c>
      <c r="F26" s="131">
        <v>161080</v>
      </c>
      <c r="G26" s="131">
        <v>179837</v>
      </c>
      <c r="H26" s="131">
        <v>231856</v>
      </c>
      <c r="I26" s="132">
        <f t="shared" si="1"/>
        <v>0.28925638216829674</v>
      </c>
      <c r="J26" s="131">
        <f t="shared" si="2"/>
        <v>52019</v>
      </c>
      <c r="K26" s="132">
        <f t="shared" si="3"/>
        <v>0.69082449717777816</v>
      </c>
      <c r="L26" s="131">
        <f t="shared" si="4"/>
        <v>94730</v>
      </c>
      <c r="M26" s="132">
        <f t="shared" si="5"/>
        <v>4.2307327362835476E-2</v>
      </c>
      <c r="N26" s="133">
        <f>H26/H26</f>
        <v>1</v>
      </c>
      <c r="O26" s="131">
        <v>10746</v>
      </c>
      <c r="P26" s="131">
        <v>8154</v>
      </c>
      <c r="Q26" s="131">
        <v>9493</v>
      </c>
      <c r="R26" s="131">
        <v>14121</v>
      </c>
      <c r="S26" s="131">
        <v>12492</v>
      </c>
      <c r="T26" s="131">
        <v>15575</v>
      </c>
      <c r="U26" s="132">
        <f t="shared" si="6"/>
        <v>0.24679795068844057</v>
      </c>
      <c r="V26" s="131">
        <f t="shared" si="0"/>
        <v>3083</v>
      </c>
      <c r="W26" s="132">
        <f t="shared" si="7"/>
        <v>3.3346872653250148E-2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135352</v>
      </c>
      <c r="D27" s="135">
        <v>51640</v>
      </c>
      <c r="E27" s="135">
        <v>62020</v>
      </c>
      <c r="F27" s="135">
        <v>151473</v>
      </c>
      <c r="G27" s="135">
        <v>170958</v>
      </c>
      <c r="H27" s="135">
        <v>191595</v>
      </c>
      <c r="I27" s="136">
        <f t="shared" si="1"/>
        <v>0.12071385954444946</v>
      </c>
      <c r="J27" s="135">
        <f t="shared" si="2"/>
        <v>20637</v>
      </c>
      <c r="K27" s="136">
        <f t="shared" si="3"/>
        <v>0.4155313552810449</v>
      </c>
      <c r="L27" s="135">
        <f t="shared" si="4"/>
        <v>56243</v>
      </c>
      <c r="M27" s="136">
        <f t="shared" si="5"/>
        <v>3.4960804922376229E-2</v>
      </c>
      <c r="N27" s="136">
        <f>H27/H26</f>
        <v>0.82635342626457797</v>
      </c>
      <c r="O27" s="135">
        <v>10668</v>
      </c>
      <c r="P27" s="135">
        <v>8080</v>
      </c>
      <c r="Q27" s="135">
        <v>7535</v>
      </c>
      <c r="R27" s="135">
        <v>13354</v>
      </c>
      <c r="S27" s="135">
        <v>11656</v>
      </c>
      <c r="T27" s="135">
        <v>12150</v>
      </c>
      <c r="U27" s="136">
        <f t="shared" si="6"/>
        <v>4.2381606039807895E-2</v>
      </c>
      <c r="V27" s="135">
        <f t="shared" si="0"/>
        <v>494</v>
      </c>
      <c r="W27" s="136">
        <f t="shared" si="7"/>
        <v>3.1535595029495253E-2</v>
      </c>
      <c r="X27" s="136">
        <f>IFERROR(T27/T26,"-")</f>
        <v>0.7800963081861958</v>
      </c>
    </row>
    <row r="28" spans="2:24" x14ac:dyDescent="0.25">
      <c r="B28" s="97" t="s">
        <v>140</v>
      </c>
      <c r="C28" s="52">
        <v>122557</v>
      </c>
      <c r="D28" s="52">
        <v>38963</v>
      </c>
      <c r="E28" s="52">
        <v>44291</v>
      </c>
      <c r="F28" s="52">
        <v>0</v>
      </c>
      <c r="G28" s="52">
        <v>108492</v>
      </c>
      <c r="H28" s="52">
        <v>0</v>
      </c>
      <c r="I28" s="98">
        <f t="shared" si="1"/>
        <v>-1</v>
      </c>
      <c r="J28" s="52">
        <f t="shared" si="2"/>
        <v>-108492</v>
      </c>
      <c r="K28" s="98">
        <f t="shared" si="3"/>
        <v>-1</v>
      </c>
      <c r="L28" s="52">
        <f t="shared" si="4"/>
        <v>-122557</v>
      </c>
      <c r="M28" s="98">
        <f t="shared" si="5"/>
        <v>0</v>
      </c>
      <c r="N28" s="98">
        <f>H28/H26</f>
        <v>0</v>
      </c>
      <c r="O28" s="52">
        <v>9869</v>
      </c>
      <c r="P28" s="52">
        <v>8080</v>
      </c>
      <c r="Q28" s="52">
        <v>0</v>
      </c>
      <c r="R28" s="52">
        <v>0</v>
      </c>
      <c r="S28" s="52">
        <v>10343</v>
      </c>
      <c r="T28" s="52">
        <v>0</v>
      </c>
      <c r="U28" s="98">
        <f t="shared" si="6"/>
        <v>-1</v>
      </c>
      <c r="V28" s="52">
        <f t="shared" si="0"/>
        <v>-10343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12795</v>
      </c>
      <c r="D29" s="52">
        <v>1940</v>
      </c>
      <c r="E29" s="52">
        <v>0</v>
      </c>
      <c r="F29" s="52">
        <v>0</v>
      </c>
      <c r="G29" s="52">
        <v>1313</v>
      </c>
      <c r="H29" s="52">
        <v>0</v>
      </c>
      <c r="I29" s="98">
        <f t="shared" si="1"/>
        <v>-1</v>
      </c>
      <c r="J29" s="52">
        <f t="shared" si="2"/>
        <v>-1313</v>
      </c>
      <c r="K29" s="98">
        <f t="shared" si="3"/>
        <v>-1</v>
      </c>
      <c r="L29" s="52">
        <f t="shared" si="4"/>
        <v>-12795</v>
      </c>
      <c r="M29" s="98">
        <f t="shared" si="5"/>
        <v>0</v>
      </c>
      <c r="N29" s="98">
        <f>H29/H26</f>
        <v>0</v>
      </c>
      <c r="O29" s="52">
        <v>799</v>
      </c>
      <c r="P29" s="52">
        <v>0</v>
      </c>
      <c r="Q29" s="52">
        <v>0</v>
      </c>
      <c r="R29" s="52">
        <v>0</v>
      </c>
      <c r="S29" s="52">
        <v>1313</v>
      </c>
      <c r="T29" s="52">
        <v>0</v>
      </c>
      <c r="U29" s="98">
        <f t="shared" si="6"/>
        <v>-1</v>
      </c>
      <c r="V29" s="52">
        <f t="shared" si="0"/>
        <v>-1313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791721</v>
      </c>
      <c r="D30" s="131">
        <v>211451</v>
      </c>
      <c r="E30" s="131">
        <v>354204</v>
      </c>
      <c r="F30" s="131">
        <v>710225</v>
      </c>
      <c r="G30" s="131">
        <v>797848</v>
      </c>
      <c r="H30" s="131">
        <v>914356</v>
      </c>
      <c r="I30" s="132">
        <f t="shared" si="1"/>
        <v>0.14602781482187077</v>
      </c>
      <c r="J30" s="131">
        <f t="shared" si="2"/>
        <v>116508</v>
      </c>
      <c r="K30" s="132">
        <f t="shared" si="3"/>
        <v>0.15489673761337652</v>
      </c>
      <c r="L30" s="131">
        <f t="shared" si="4"/>
        <v>122635</v>
      </c>
      <c r="M30" s="132">
        <f t="shared" si="5"/>
        <v>0.16684475975680074</v>
      </c>
      <c r="N30" s="133">
        <f>H30/H30</f>
        <v>1</v>
      </c>
      <c r="O30" s="131">
        <v>62015</v>
      </c>
      <c r="P30" s="131">
        <v>8912</v>
      </c>
      <c r="Q30" s="131">
        <v>44151</v>
      </c>
      <c r="R30" s="131">
        <v>61100</v>
      </c>
      <c r="S30" s="131">
        <v>62539</v>
      </c>
      <c r="T30" s="131">
        <v>67921</v>
      </c>
      <c r="U30" s="132">
        <f t="shared" si="6"/>
        <v>8.6058299621036394E-2</v>
      </c>
      <c r="V30" s="131">
        <f t="shared" si="0"/>
        <v>5382</v>
      </c>
      <c r="W30" s="132">
        <f t="shared" si="7"/>
        <v>0.14428821748555937</v>
      </c>
      <c r="X30" s="133">
        <f>IFERROR(T30/T30,"-")</f>
        <v>1</v>
      </c>
    </row>
    <row r="31" spans="2:24" ht="15.75" x14ac:dyDescent="0.25">
      <c r="B31" s="134" t="s">
        <v>60</v>
      </c>
      <c r="C31" s="135">
        <v>632559</v>
      </c>
      <c r="D31" s="135">
        <v>167932</v>
      </c>
      <c r="E31" s="135">
        <v>285256</v>
      </c>
      <c r="F31" s="135">
        <v>574800</v>
      </c>
      <c r="G31" s="135">
        <v>652648</v>
      </c>
      <c r="H31" s="135">
        <v>741051</v>
      </c>
      <c r="I31" s="136">
        <f t="shared" si="1"/>
        <v>0.13545280151015548</v>
      </c>
      <c r="J31" s="135">
        <f t="shared" si="2"/>
        <v>88403</v>
      </c>
      <c r="K31" s="136">
        <f t="shared" si="3"/>
        <v>0.17151285492736656</v>
      </c>
      <c r="L31" s="135">
        <f t="shared" si="4"/>
        <v>108492</v>
      </c>
      <c r="M31" s="136">
        <f t="shared" si="5"/>
        <v>0.13522137555015437</v>
      </c>
      <c r="N31" s="136">
        <f>H31/H30</f>
        <v>0.81046222696630199</v>
      </c>
      <c r="O31" s="135">
        <v>49590</v>
      </c>
      <c r="P31" s="135">
        <v>5448</v>
      </c>
      <c r="Q31" s="135">
        <v>35179</v>
      </c>
      <c r="R31" s="135">
        <v>50108</v>
      </c>
      <c r="S31" s="135">
        <v>50998</v>
      </c>
      <c r="T31" s="135">
        <v>56389</v>
      </c>
      <c r="U31" s="136">
        <f t="shared" si="6"/>
        <v>0.10571002784422912</v>
      </c>
      <c r="V31" s="135">
        <f t="shared" si="0"/>
        <v>5391</v>
      </c>
      <c r="W31" s="136">
        <f t="shared" si="7"/>
        <v>0.11833050739388558</v>
      </c>
      <c r="X31" s="136">
        <f>IFERROR(T31/T30,"-")</f>
        <v>0.83021451392058421</v>
      </c>
    </row>
    <row r="32" spans="2:24" x14ac:dyDescent="0.25">
      <c r="B32" s="97" t="s">
        <v>140</v>
      </c>
      <c r="C32" s="52">
        <v>501207</v>
      </c>
      <c r="D32" s="52">
        <v>135144</v>
      </c>
      <c r="E32" s="52">
        <v>214429</v>
      </c>
      <c r="F32" s="52">
        <v>476344</v>
      </c>
      <c r="G32" s="52">
        <v>549349</v>
      </c>
      <c r="H32" s="52">
        <v>622363</v>
      </c>
      <c r="I32" s="98">
        <f t="shared" si="1"/>
        <v>0.13291004443441246</v>
      </c>
      <c r="J32" s="52">
        <f t="shared" si="2"/>
        <v>73014</v>
      </c>
      <c r="K32" s="98">
        <f t="shared" si="3"/>
        <v>0.24172846747950438</v>
      </c>
      <c r="L32" s="52">
        <f t="shared" si="4"/>
        <v>121156</v>
      </c>
      <c r="M32" s="98">
        <f t="shared" si="5"/>
        <v>0.11356408796630829</v>
      </c>
      <c r="N32" s="98">
        <f>H32/H30</f>
        <v>0.6806572057273097</v>
      </c>
      <c r="O32" s="52">
        <v>39769</v>
      </c>
      <c r="P32" s="52">
        <v>3713</v>
      </c>
      <c r="Q32" s="52">
        <v>27340</v>
      </c>
      <c r="R32" s="52">
        <v>42758</v>
      </c>
      <c r="S32" s="52">
        <v>42526</v>
      </c>
      <c r="T32" s="52">
        <v>47307</v>
      </c>
      <c r="U32" s="98">
        <f t="shared" si="6"/>
        <v>0.1124253397921271</v>
      </c>
      <c r="V32" s="52">
        <f t="shared" si="0"/>
        <v>4781</v>
      </c>
      <c r="W32" s="98">
        <f t="shared" si="7"/>
        <v>0.10097341412843777</v>
      </c>
      <c r="X32" s="98">
        <f>IFERROR(T32/T30,"-")</f>
        <v>0.6965003459901945</v>
      </c>
    </row>
    <row r="33" spans="2:24" x14ac:dyDescent="0.25">
      <c r="B33" s="97" t="s">
        <v>142</v>
      </c>
      <c r="C33" s="52">
        <v>131352</v>
      </c>
      <c r="D33" s="52">
        <v>32788</v>
      </c>
      <c r="E33" s="52">
        <v>70827</v>
      </c>
      <c r="F33" s="52">
        <v>98456</v>
      </c>
      <c r="G33" s="52">
        <v>103299</v>
      </c>
      <c r="H33" s="52">
        <v>118688</v>
      </c>
      <c r="I33" s="98">
        <f t="shared" si="1"/>
        <v>0.14897530469801246</v>
      </c>
      <c r="J33" s="52">
        <f t="shared" si="2"/>
        <v>15389</v>
      </c>
      <c r="K33" s="98">
        <f t="shared" si="3"/>
        <v>-9.6412692612217521E-2</v>
      </c>
      <c r="L33" s="52">
        <f t="shared" si="4"/>
        <v>-12664</v>
      </c>
      <c r="M33" s="98">
        <f t="shared" si="5"/>
        <v>2.165728758384608E-2</v>
      </c>
      <c r="N33" s="98">
        <f>H33/H30</f>
        <v>0.12980502123899226</v>
      </c>
      <c r="O33" s="52">
        <v>9821</v>
      </c>
      <c r="P33" s="52">
        <v>1735</v>
      </c>
      <c r="Q33" s="52">
        <v>7839</v>
      </c>
      <c r="R33" s="52">
        <v>7350</v>
      </c>
      <c r="S33" s="52">
        <v>8472</v>
      </c>
      <c r="T33" s="52">
        <v>9082</v>
      </c>
      <c r="U33" s="98">
        <f t="shared" si="6"/>
        <v>7.2001888574126482E-2</v>
      </c>
      <c r="V33" s="52">
        <f t="shared" si="0"/>
        <v>610</v>
      </c>
      <c r="W33" s="98">
        <f t="shared" si="7"/>
        <v>1.7357093265447814E-2</v>
      </c>
      <c r="X33" s="98">
        <f>IFERROR(T33/T30,"-")</f>
        <v>0.1337141679303897</v>
      </c>
    </row>
    <row r="34" spans="2:24" ht="16.5" thickBot="1" x14ac:dyDescent="0.3">
      <c r="B34" s="137" t="s">
        <v>63</v>
      </c>
      <c r="C34" s="138">
        <v>159162</v>
      </c>
      <c r="D34" s="138">
        <v>43519</v>
      </c>
      <c r="E34" s="138">
        <v>68948</v>
      </c>
      <c r="F34" s="138">
        <v>135425</v>
      </c>
      <c r="G34" s="138">
        <v>145200</v>
      </c>
      <c r="H34" s="138">
        <v>173305</v>
      </c>
      <c r="I34" s="139">
        <f t="shared" si="1"/>
        <v>0.1935606060606061</v>
      </c>
      <c r="J34" s="138">
        <f t="shared" si="2"/>
        <v>28105</v>
      </c>
      <c r="K34" s="139">
        <f t="shared" si="3"/>
        <v>8.8859149797062109E-2</v>
      </c>
      <c r="L34" s="138">
        <f t="shared" si="4"/>
        <v>14143</v>
      </c>
      <c r="M34" s="139">
        <f t="shared" si="5"/>
        <v>3.1623384206646378E-2</v>
      </c>
      <c r="N34" s="139">
        <f>H34/H30</f>
        <v>0.18953777303369804</v>
      </c>
      <c r="O34" s="138">
        <v>12425</v>
      </c>
      <c r="P34" s="138">
        <v>3464</v>
      </c>
      <c r="Q34" s="138">
        <v>8972</v>
      </c>
      <c r="R34" s="138">
        <v>10992</v>
      </c>
      <c r="S34" s="138">
        <v>11541</v>
      </c>
      <c r="T34" s="138">
        <v>11532</v>
      </c>
      <c r="U34" s="139">
        <f t="shared" si="6"/>
        <v>-7.7982843774371258E-4</v>
      </c>
      <c r="V34" s="138">
        <f t="shared" si="0"/>
        <v>-9</v>
      </c>
      <c r="W34" s="139">
        <f t="shared" si="7"/>
        <v>2.5957710091673792E-2</v>
      </c>
      <c r="X34" s="139">
        <f>IFERROR(T34/T30,"-")</f>
        <v>0.16978548607941579</v>
      </c>
    </row>
    <row r="35" spans="2:24" ht="15.75" x14ac:dyDescent="0.25">
      <c r="B35" s="130" t="s">
        <v>49</v>
      </c>
      <c r="C35" s="131">
        <v>55887</v>
      </c>
      <c r="D35" s="131">
        <v>22616</v>
      </c>
      <c r="E35" s="131">
        <v>33444</v>
      </c>
      <c r="F35" s="131">
        <v>51485</v>
      </c>
      <c r="G35" s="131">
        <v>58157</v>
      </c>
      <c r="H35" s="131">
        <v>57388</v>
      </c>
      <c r="I35" s="132">
        <f t="shared" si="1"/>
        <v>-1.3222827862510056E-2</v>
      </c>
      <c r="J35" s="131">
        <f t="shared" si="2"/>
        <v>-769</v>
      </c>
      <c r="K35" s="132">
        <f t="shared" si="3"/>
        <v>2.6857766564675201E-2</v>
      </c>
      <c r="L35" s="131">
        <f t="shared" si="4"/>
        <v>1501</v>
      </c>
      <c r="M35" s="132">
        <f t="shared" si="5"/>
        <v>1.0471727721941215E-2</v>
      </c>
      <c r="N35" s="133">
        <f>H35/H35</f>
        <v>1</v>
      </c>
      <c r="O35" s="131">
        <v>5767</v>
      </c>
      <c r="P35" s="131">
        <v>1794</v>
      </c>
      <c r="Q35" s="131">
        <v>4543</v>
      </c>
      <c r="R35" s="131">
        <v>5166</v>
      </c>
      <c r="S35" s="131">
        <v>4585</v>
      </c>
      <c r="T35" s="131">
        <v>5228</v>
      </c>
      <c r="U35" s="132">
        <f t="shared" si="6"/>
        <v>0.14023991275899683</v>
      </c>
      <c r="V35" s="131">
        <f t="shared" si="0"/>
        <v>643</v>
      </c>
      <c r="W35" s="132">
        <f t="shared" si="7"/>
        <v>1.2199556980857605E-2</v>
      </c>
      <c r="X35" s="133">
        <f>IFERROR(T35/T35,"-")</f>
        <v>1</v>
      </c>
    </row>
    <row r="36" spans="2:24" ht="15.75" x14ac:dyDescent="0.25">
      <c r="B36" s="134" t="s">
        <v>60</v>
      </c>
      <c r="C36" s="135">
        <v>55887</v>
      </c>
      <c r="D36" s="135">
        <v>22616</v>
      </c>
      <c r="E36" s="135">
        <v>33444</v>
      </c>
      <c r="F36" s="135">
        <v>51485</v>
      </c>
      <c r="G36" s="135">
        <v>58157</v>
      </c>
      <c r="H36" s="135">
        <v>57388</v>
      </c>
      <c r="I36" s="136">
        <f t="shared" si="1"/>
        <v>-1.3222827862510056E-2</v>
      </c>
      <c r="J36" s="135">
        <f t="shared" si="2"/>
        <v>-769</v>
      </c>
      <c r="K36" s="136">
        <f t="shared" si="3"/>
        <v>2.6857766564675201E-2</v>
      </c>
      <c r="L36" s="135">
        <f t="shared" si="4"/>
        <v>1501</v>
      </c>
      <c r="M36" s="136">
        <f t="shared" si="5"/>
        <v>1.0471727721941215E-2</v>
      </c>
      <c r="N36" s="136">
        <f>H36/H35</f>
        <v>1</v>
      </c>
      <c r="O36" s="135">
        <v>5767</v>
      </c>
      <c r="P36" s="135">
        <v>1794</v>
      </c>
      <c r="Q36" s="135">
        <v>4543</v>
      </c>
      <c r="R36" s="135">
        <v>5166</v>
      </c>
      <c r="S36" s="135">
        <v>4585</v>
      </c>
      <c r="T36" s="135">
        <v>5228</v>
      </c>
      <c r="U36" s="136">
        <f t="shared" si="6"/>
        <v>0.14023991275899683</v>
      </c>
      <c r="V36" s="135">
        <f t="shared" si="0"/>
        <v>643</v>
      </c>
      <c r="W36" s="136">
        <f t="shared" si="7"/>
        <v>1.2199556980857605E-2</v>
      </c>
      <c r="X36" s="136">
        <f>IFERROR(T36/T35,"-")</f>
        <v>1</v>
      </c>
    </row>
    <row r="37" spans="2:24" x14ac:dyDescent="0.25">
      <c r="B37" s="97" t="s">
        <v>140</v>
      </c>
      <c r="C37" s="52">
        <v>42488</v>
      </c>
      <c r="D37" s="52">
        <v>8693</v>
      </c>
      <c r="E37" s="52">
        <v>0</v>
      </c>
      <c r="F37" s="52">
        <v>34275</v>
      </c>
      <c r="G37" s="52">
        <v>42318</v>
      </c>
      <c r="H37" s="52">
        <v>49465</v>
      </c>
      <c r="I37" s="98">
        <f t="shared" si="1"/>
        <v>0.16888794366463444</v>
      </c>
      <c r="J37" s="52">
        <f t="shared" si="2"/>
        <v>7147</v>
      </c>
      <c r="K37" s="98">
        <f t="shared" si="3"/>
        <v>0.16421107136132562</v>
      </c>
      <c r="L37" s="52">
        <f t="shared" si="4"/>
        <v>6977</v>
      </c>
      <c r="M37" s="98">
        <f t="shared" si="5"/>
        <v>9.0259986716007216E-3</v>
      </c>
      <c r="N37" s="98">
        <f>H37/H35</f>
        <v>0.86193977835087476</v>
      </c>
      <c r="O37" s="52">
        <v>4201</v>
      </c>
      <c r="P37" s="52">
        <v>0</v>
      </c>
      <c r="Q37" s="52">
        <v>0</v>
      </c>
      <c r="R37" s="52">
        <v>4483</v>
      </c>
      <c r="S37" s="52">
        <v>3751</v>
      </c>
      <c r="T37" s="52">
        <v>4415</v>
      </c>
      <c r="U37" s="98">
        <f t="shared" si="6"/>
        <v>0.17701946147693959</v>
      </c>
      <c r="V37" s="52">
        <f t="shared" si="0"/>
        <v>664</v>
      </c>
      <c r="W37" s="98">
        <f t="shared" si="7"/>
        <v>1.0586646137279257E-2</v>
      </c>
      <c r="X37" s="98">
        <f>IFERROR(T37/T35,"-")</f>
        <v>0.84449120122417753</v>
      </c>
    </row>
    <row r="38" spans="2:24" ht="15.75" thickBot="1" x14ac:dyDescent="0.3">
      <c r="B38" s="97" t="s">
        <v>142</v>
      </c>
      <c r="C38" s="52">
        <v>13399</v>
      </c>
      <c r="D38" s="52">
        <v>4061</v>
      </c>
      <c r="E38" s="52">
        <v>0</v>
      </c>
      <c r="F38" s="52">
        <v>4766</v>
      </c>
      <c r="G38" s="52">
        <v>6854</v>
      </c>
      <c r="H38" s="52">
        <v>7923</v>
      </c>
      <c r="I38" s="98">
        <f t="shared" si="1"/>
        <v>0.1559673183542456</v>
      </c>
      <c r="J38" s="52">
        <f t="shared" si="2"/>
        <v>1069</v>
      </c>
      <c r="K38" s="98">
        <f t="shared" si="3"/>
        <v>-0.40868721546384057</v>
      </c>
      <c r="L38" s="52">
        <f t="shared" si="4"/>
        <v>-5476</v>
      </c>
      <c r="M38" s="98">
        <f t="shared" si="5"/>
        <v>1.4457290503404935E-3</v>
      </c>
      <c r="N38" s="98">
        <f>H38/H35</f>
        <v>0.13806022164912526</v>
      </c>
      <c r="O38" s="52">
        <v>1566</v>
      </c>
      <c r="P38" s="52">
        <v>0</v>
      </c>
      <c r="Q38" s="52">
        <v>0</v>
      </c>
      <c r="R38" s="52">
        <v>683</v>
      </c>
      <c r="S38" s="52">
        <v>834</v>
      </c>
      <c r="T38" s="52">
        <v>813</v>
      </c>
      <c r="U38" s="98">
        <f t="shared" si="6"/>
        <v>-2.5179856115107868E-2</v>
      </c>
      <c r="V38" s="52">
        <f t="shared" si="0"/>
        <v>-21</v>
      </c>
      <c r="W38" s="98">
        <f t="shared" si="7"/>
        <v>1.6129108435783478E-3</v>
      </c>
      <c r="X38" s="98">
        <f>IFERROR(T38/T35,"-")</f>
        <v>0.15550879877582249</v>
      </c>
    </row>
    <row r="39" spans="2:24" ht="15.75" x14ac:dyDescent="0.25">
      <c r="B39" s="130" t="s">
        <v>50</v>
      </c>
      <c r="C39" s="131">
        <v>142901</v>
      </c>
      <c r="D39" s="131">
        <v>76081</v>
      </c>
      <c r="E39" s="131">
        <v>107459</v>
      </c>
      <c r="F39" s="131">
        <v>198873</v>
      </c>
      <c r="G39" s="131">
        <v>252588</v>
      </c>
      <c r="H39" s="131">
        <v>239146</v>
      </c>
      <c r="I39" s="132">
        <f t="shared" si="1"/>
        <v>-5.3217096615832848E-2</v>
      </c>
      <c r="J39" s="131">
        <f t="shared" si="2"/>
        <v>-13442</v>
      </c>
      <c r="K39" s="132">
        <f t="shared" si="3"/>
        <v>0.67350823297247753</v>
      </c>
      <c r="L39" s="131">
        <f t="shared" si="4"/>
        <v>96245</v>
      </c>
      <c r="M39" s="132">
        <f t="shared" si="5"/>
        <v>4.3637551365988597E-2</v>
      </c>
      <c r="N39" s="133">
        <f>H39/H39</f>
        <v>1</v>
      </c>
      <c r="O39" s="131">
        <v>11708</v>
      </c>
      <c r="P39" s="131">
        <v>6293</v>
      </c>
      <c r="Q39" s="131">
        <v>13338</v>
      </c>
      <c r="R39" s="131">
        <v>17905</v>
      </c>
      <c r="S39" s="131">
        <v>20333</v>
      </c>
      <c r="T39" s="131">
        <v>18315</v>
      </c>
      <c r="U39" s="132">
        <f t="shared" si="6"/>
        <v>-9.9247528648010674E-2</v>
      </c>
      <c r="V39" s="131">
        <f t="shared" si="0"/>
        <v>-2018</v>
      </c>
      <c r="W39" s="132">
        <f t="shared" si="7"/>
        <v>4.2282823798345998E-2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82594</v>
      </c>
      <c r="D40" s="135">
        <v>62298</v>
      </c>
      <c r="E40" s="135">
        <v>94072</v>
      </c>
      <c r="F40" s="135">
        <v>169794</v>
      </c>
      <c r="G40" s="135">
        <v>220761</v>
      </c>
      <c r="H40" s="135">
        <v>207278</v>
      </c>
      <c r="I40" s="136">
        <f t="shared" si="1"/>
        <v>-6.1075099315549441E-2</v>
      </c>
      <c r="J40" s="135">
        <f t="shared" si="2"/>
        <v>-13483</v>
      </c>
      <c r="K40" s="136">
        <f t="shared" si="3"/>
        <v>1.5096011816838995</v>
      </c>
      <c r="L40" s="135">
        <f t="shared" si="4"/>
        <v>124684</v>
      </c>
      <c r="M40" s="136">
        <f t="shared" si="5"/>
        <v>3.78225200172254E-2</v>
      </c>
      <c r="N40" s="136">
        <f>H40/H39</f>
        <v>0.86674249203415488</v>
      </c>
      <c r="O40" s="135">
        <v>6070</v>
      </c>
      <c r="P40" s="135">
        <v>6274</v>
      </c>
      <c r="Q40" s="135">
        <v>11136</v>
      </c>
      <c r="R40" s="135">
        <v>15138</v>
      </c>
      <c r="S40" s="135">
        <v>17513</v>
      </c>
      <c r="T40" s="135">
        <v>15560</v>
      </c>
      <c r="U40" s="136">
        <f t="shared" si="6"/>
        <v>-0.11151715868212186</v>
      </c>
      <c r="V40" s="135">
        <f t="shared" si="0"/>
        <v>-1953</v>
      </c>
      <c r="W40" s="136">
        <f t="shared" si="7"/>
        <v>3.5748527598959044E-2</v>
      </c>
      <c r="X40" s="136">
        <f>IFERROR(T40/T39,"-")</f>
        <v>0.84957684957684954</v>
      </c>
    </row>
    <row r="41" spans="2:24" x14ac:dyDescent="0.25">
      <c r="B41" s="97" t="s">
        <v>140</v>
      </c>
      <c r="C41" s="52">
        <v>82594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-82594</v>
      </c>
      <c r="M41" s="98">
        <f t="shared" si="5"/>
        <v>0</v>
      </c>
      <c r="N41" s="98">
        <f>H41/H39</f>
        <v>0</v>
      </c>
      <c r="O41" s="52">
        <v>6070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60307</v>
      </c>
      <c r="D43" s="138">
        <v>13783</v>
      </c>
      <c r="E43" s="138">
        <v>11462</v>
      </c>
      <c r="F43" s="138">
        <v>29079</v>
      </c>
      <c r="G43" s="138">
        <v>31827</v>
      </c>
      <c r="H43" s="138">
        <v>31868</v>
      </c>
      <c r="I43" s="139">
        <f t="shared" si="1"/>
        <v>1.2882144091495018E-3</v>
      </c>
      <c r="J43" s="138">
        <f t="shared" si="2"/>
        <v>41</v>
      </c>
      <c r="K43" s="139">
        <f t="shared" si="3"/>
        <v>-0.47157046445686235</v>
      </c>
      <c r="L43" s="138">
        <f t="shared" si="4"/>
        <v>-28439</v>
      </c>
      <c r="M43" s="139">
        <f t="shared" si="5"/>
        <v>5.8150313487632015E-3</v>
      </c>
      <c r="N43" s="139">
        <f>H43/H39</f>
        <v>0.13325750796584512</v>
      </c>
      <c r="O43" s="138">
        <v>5638</v>
      </c>
      <c r="P43" s="138">
        <v>19</v>
      </c>
      <c r="Q43" s="138">
        <v>2202</v>
      </c>
      <c r="R43" s="138">
        <v>2767</v>
      </c>
      <c r="S43" s="138">
        <v>2820</v>
      </c>
      <c r="T43" s="138">
        <v>2755</v>
      </c>
      <c r="U43" s="139">
        <f t="shared" si="6"/>
        <v>-2.3049645390070927E-2</v>
      </c>
      <c r="V43" s="138">
        <f t="shared" si="0"/>
        <v>-65</v>
      </c>
      <c r="W43" s="139">
        <f t="shared" si="7"/>
        <v>6.5342961993869525E-3</v>
      </c>
      <c r="X43" s="139">
        <f>IFERROR(T43/T39,"-")</f>
        <v>0.15042315042315044</v>
      </c>
    </row>
    <row r="44" spans="2:24" ht="15.75" x14ac:dyDescent="0.25">
      <c r="B44" s="130" t="s">
        <v>51</v>
      </c>
      <c r="C44" s="131">
        <v>220415</v>
      </c>
      <c r="D44" s="131">
        <v>91416</v>
      </c>
      <c r="E44" s="131">
        <v>164258</v>
      </c>
      <c r="F44" s="131">
        <v>229131</v>
      </c>
      <c r="G44" s="131">
        <v>239109</v>
      </c>
      <c r="H44" s="131">
        <v>250871</v>
      </c>
      <c r="I44" s="132">
        <f t="shared" si="1"/>
        <v>4.9190954752853289E-2</v>
      </c>
      <c r="J44" s="131">
        <f t="shared" si="2"/>
        <v>11762</v>
      </c>
      <c r="K44" s="132">
        <f t="shared" si="3"/>
        <v>0.1381757139940567</v>
      </c>
      <c r="L44" s="131">
        <f t="shared" si="4"/>
        <v>30456</v>
      </c>
      <c r="M44" s="132">
        <f t="shared" si="5"/>
        <v>4.5777040589166977E-2</v>
      </c>
      <c r="N44" s="133">
        <f>H44/H44</f>
        <v>1</v>
      </c>
      <c r="O44" s="131">
        <v>20923</v>
      </c>
      <c r="P44" s="131">
        <v>6962</v>
      </c>
      <c r="Q44" s="131">
        <v>18198</v>
      </c>
      <c r="R44" s="131">
        <v>23965</v>
      </c>
      <c r="S44" s="131">
        <v>20577</v>
      </c>
      <c r="T44" s="131">
        <v>24629</v>
      </c>
      <c r="U44" s="132">
        <f t="shared" si="6"/>
        <v>0.19691889002284113</v>
      </c>
      <c r="V44" s="131">
        <f t="shared" si="0"/>
        <v>4052</v>
      </c>
      <c r="W44" s="132">
        <f t="shared" si="7"/>
        <v>5.6593570082511133E-2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220415</v>
      </c>
      <c r="D45" s="135">
        <v>91416</v>
      </c>
      <c r="E45" s="135">
        <v>164258</v>
      </c>
      <c r="F45" s="135">
        <v>229131</v>
      </c>
      <c r="G45" s="135">
        <v>239109</v>
      </c>
      <c r="H45" s="135">
        <v>250871</v>
      </c>
      <c r="I45" s="136">
        <f t="shared" si="1"/>
        <v>4.9190954752853289E-2</v>
      </c>
      <c r="J45" s="135">
        <f t="shared" si="2"/>
        <v>11762</v>
      </c>
      <c r="K45" s="136">
        <f t="shared" si="3"/>
        <v>0.1381757139940567</v>
      </c>
      <c r="L45" s="135">
        <f t="shared" si="4"/>
        <v>30456</v>
      </c>
      <c r="M45" s="136">
        <f t="shared" si="5"/>
        <v>4.5777040589166977E-2</v>
      </c>
      <c r="N45" s="136">
        <f>H45/H44</f>
        <v>1</v>
      </c>
      <c r="O45" s="135">
        <v>20923</v>
      </c>
      <c r="P45" s="135">
        <v>6962</v>
      </c>
      <c r="Q45" s="135">
        <v>18198</v>
      </c>
      <c r="R45" s="135">
        <v>23965</v>
      </c>
      <c r="S45" s="135">
        <v>20577</v>
      </c>
      <c r="T45" s="135">
        <v>24629</v>
      </c>
      <c r="U45" s="136">
        <f t="shared" si="6"/>
        <v>0.19691889002284113</v>
      </c>
      <c r="V45" s="135">
        <f t="shared" si="0"/>
        <v>4052</v>
      </c>
      <c r="W45" s="136">
        <f t="shared" si="7"/>
        <v>5.6593570082511133E-2</v>
      </c>
      <c r="X45" s="136">
        <f>IFERROR(T45/T44,"-")</f>
        <v>1</v>
      </c>
    </row>
    <row r="46" spans="2:24" x14ac:dyDescent="0.25">
      <c r="B46" s="97" t="s">
        <v>140</v>
      </c>
      <c r="C46" s="52">
        <v>110828</v>
      </c>
      <c r="D46" s="52">
        <v>46941</v>
      </c>
      <c r="E46" s="52">
        <v>102944</v>
      </c>
      <c r="F46" s="52">
        <v>135697</v>
      </c>
      <c r="G46" s="52">
        <v>145637</v>
      </c>
      <c r="H46" s="52">
        <v>151227</v>
      </c>
      <c r="I46" s="98">
        <f t="shared" si="1"/>
        <v>3.8383103194929769E-2</v>
      </c>
      <c r="J46" s="52">
        <f t="shared" si="2"/>
        <v>5590</v>
      </c>
      <c r="K46" s="98">
        <f t="shared" si="3"/>
        <v>0.36451979644133248</v>
      </c>
      <c r="L46" s="52">
        <f t="shared" si="4"/>
        <v>40399</v>
      </c>
      <c r="M46" s="98">
        <f t="shared" si="5"/>
        <v>2.7594757932076462E-2</v>
      </c>
      <c r="N46" s="98">
        <f>H46/H44</f>
        <v>0.60280781756360835</v>
      </c>
      <c r="O46" s="52">
        <v>9873</v>
      </c>
      <c r="P46" s="52">
        <v>3684</v>
      </c>
      <c r="Q46" s="52">
        <v>11107</v>
      </c>
      <c r="R46" s="52">
        <v>13567</v>
      </c>
      <c r="S46" s="52">
        <v>12991</v>
      </c>
      <c r="T46" s="52">
        <v>15417</v>
      </c>
      <c r="U46" s="98">
        <f t="shared" si="6"/>
        <v>0.18674466938649825</v>
      </c>
      <c r="V46" s="52">
        <f t="shared" si="0"/>
        <v>2426</v>
      </c>
      <c r="W46" s="98">
        <f t="shared" si="7"/>
        <v>3.2038596507800068E-2</v>
      </c>
      <c r="X46" s="98">
        <f>IFERROR(T46/T44,"-")</f>
        <v>0.62596938568354377</v>
      </c>
    </row>
    <row r="47" spans="2:24" ht="15.75" thickBot="1" x14ac:dyDescent="0.3">
      <c r="B47" s="97" t="s">
        <v>142</v>
      </c>
      <c r="C47" s="52">
        <v>109587</v>
      </c>
      <c r="D47" s="52">
        <v>44475</v>
      </c>
      <c r="E47" s="52">
        <v>61314</v>
      </c>
      <c r="F47" s="52">
        <v>93434</v>
      </c>
      <c r="G47" s="52">
        <v>93472</v>
      </c>
      <c r="H47" s="52">
        <v>99644</v>
      </c>
      <c r="I47" s="98">
        <f t="shared" si="1"/>
        <v>6.6030469017459792E-2</v>
      </c>
      <c r="J47" s="52">
        <f t="shared" si="2"/>
        <v>6172</v>
      </c>
      <c r="K47" s="98">
        <f t="shared" si="3"/>
        <v>-9.0731564875395798E-2</v>
      </c>
      <c r="L47" s="52">
        <f t="shared" si="4"/>
        <v>-9943</v>
      </c>
      <c r="M47" s="98">
        <f t="shared" si="5"/>
        <v>1.8182282657090515E-2</v>
      </c>
      <c r="N47" s="98">
        <f>H47/H44</f>
        <v>0.39719218243639159</v>
      </c>
      <c r="O47" s="52">
        <v>11050</v>
      </c>
      <c r="P47" s="52">
        <v>3278</v>
      </c>
      <c r="Q47" s="52">
        <v>7091</v>
      </c>
      <c r="R47" s="52">
        <v>10398</v>
      </c>
      <c r="S47" s="52">
        <v>7586</v>
      </c>
      <c r="T47" s="52">
        <v>9212</v>
      </c>
      <c r="U47" s="98">
        <f t="shared" si="6"/>
        <v>0.21434220933298187</v>
      </c>
      <c r="V47" s="52">
        <f t="shared" si="0"/>
        <v>1626</v>
      </c>
      <c r="W47" s="98">
        <f t="shared" si="7"/>
        <v>2.4554973574711068E-2</v>
      </c>
      <c r="X47" s="98">
        <f>IFERROR(T47/T44,"-")</f>
        <v>0.37403061431645623</v>
      </c>
    </row>
    <row r="48" spans="2:24" ht="15.75" x14ac:dyDescent="0.25">
      <c r="B48" s="130" t="s">
        <v>52</v>
      </c>
      <c r="C48" s="131">
        <v>250224</v>
      </c>
      <c r="D48" s="131">
        <v>89173</v>
      </c>
      <c r="E48" s="131">
        <v>140346</v>
      </c>
      <c r="F48" s="131">
        <v>257117</v>
      </c>
      <c r="G48" s="131">
        <v>278594</v>
      </c>
      <c r="H48" s="131">
        <v>287810</v>
      </c>
      <c r="I48" s="132">
        <f t="shared" si="1"/>
        <v>3.3080396562739978E-2</v>
      </c>
      <c r="J48" s="131">
        <f t="shared" si="2"/>
        <v>9216</v>
      </c>
      <c r="K48" s="132">
        <f t="shared" si="3"/>
        <v>0.15020941236651963</v>
      </c>
      <c r="L48" s="131">
        <f t="shared" si="4"/>
        <v>37586</v>
      </c>
      <c r="M48" s="132">
        <f t="shared" si="5"/>
        <v>5.2517389622428051E-2</v>
      </c>
      <c r="N48" s="133">
        <f>H48/H48</f>
        <v>1</v>
      </c>
      <c r="O48" s="131">
        <v>20974</v>
      </c>
      <c r="P48" s="131">
        <v>6261</v>
      </c>
      <c r="Q48" s="131">
        <v>19784</v>
      </c>
      <c r="R48" s="131">
        <v>23285</v>
      </c>
      <c r="S48" s="131">
        <v>24142</v>
      </c>
      <c r="T48" s="131">
        <v>23290</v>
      </c>
      <c r="U48" s="132">
        <f t="shared" si="6"/>
        <v>-3.5291193770193074E-2</v>
      </c>
      <c r="V48" s="131">
        <f t="shared" si="0"/>
        <v>-852</v>
      </c>
      <c r="W48" s="132">
        <f t="shared" si="7"/>
        <v>5.4987743766796236E-2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179597</v>
      </c>
      <c r="D49" s="135">
        <v>71022</v>
      </c>
      <c r="E49" s="135">
        <v>116590</v>
      </c>
      <c r="F49" s="135">
        <v>211298</v>
      </c>
      <c r="G49" s="135">
        <v>229046</v>
      </c>
      <c r="H49" s="135">
        <v>235930</v>
      </c>
      <c r="I49" s="136">
        <f t="shared" si="1"/>
        <v>3.0055098102564459E-2</v>
      </c>
      <c r="J49" s="135">
        <f t="shared" si="2"/>
        <v>6884</v>
      </c>
      <c r="K49" s="136">
        <f t="shared" si="3"/>
        <v>0.31366336854179089</v>
      </c>
      <c r="L49" s="135">
        <f t="shared" si="4"/>
        <v>56333</v>
      </c>
      <c r="M49" s="136">
        <f t="shared" si="5"/>
        <v>4.3050720036202528E-2</v>
      </c>
      <c r="N49" s="136">
        <f>H49/H48</f>
        <v>0.81974219102880375</v>
      </c>
      <c r="O49" s="135">
        <v>14900</v>
      </c>
      <c r="P49" s="135">
        <v>5416</v>
      </c>
      <c r="Q49" s="135">
        <v>15695</v>
      </c>
      <c r="R49" s="135">
        <v>18747</v>
      </c>
      <c r="S49" s="135">
        <v>19529</v>
      </c>
      <c r="T49" s="135">
        <v>18483</v>
      </c>
      <c r="U49" s="136">
        <f t="shared" si="6"/>
        <v>-5.356137026985508E-2</v>
      </c>
      <c r="V49" s="135">
        <f t="shared" si="0"/>
        <v>-1046</v>
      </c>
      <c r="W49" s="136">
        <f t="shared" si="7"/>
        <v>4.4271214618687098E-2</v>
      </c>
      <c r="X49" s="136">
        <f>IFERROR(T49/T48,"-")</f>
        <v>0.79360240446543584</v>
      </c>
    </row>
    <row r="50" spans="2:24" x14ac:dyDescent="0.25">
      <c r="B50" s="97" t="s">
        <v>140</v>
      </c>
      <c r="C50" s="52">
        <v>149743</v>
      </c>
      <c r="D50" s="52">
        <v>40956</v>
      </c>
      <c r="E50" s="52">
        <v>64147</v>
      </c>
      <c r="F50" s="52">
        <v>163913</v>
      </c>
      <c r="G50" s="52">
        <v>180038</v>
      </c>
      <c r="H50" s="52">
        <v>183335</v>
      </c>
      <c r="I50" s="98">
        <f t="shared" si="1"/>
        <v>1.8312800630977843E-2</v>
      </c>
      <c r="J50" s="52">
        <f t="shared" si="2"/>
        <v>3297</v>
      </c>
      <c r="K50" s="98">
        <f t="shared" si="3"/>
        <v>0.22433102048175879</v>
      </c>
      <c r="L50" s="52">
        <f t="shared" si="4"/>
        <v>33592</v>
      </c>
      <c r="M50" s="98">
        <f t="shared" si="5"/>
        <v>3.3453582663659519E-2</v>
      </c>
      <c r="N50" s="98">
        <f>H50/H48</f>
        <v>0.63700010423543307</v>
      </c>
      <c r="O50" s="52">
        <v>11940</v>
      </c>
      <c r="P50" s="52">
        <v>0</v>
      </c>
      <c r="Q50" s="52">
        <v>12078</v>
      </c>
      <c r="R50" s="52">
        <v>15326</v>
      </c>
      <c r="S50" s="52">
        <v>15445</v>
      </c>
      <c r="T50" s="52">
        <v>14687</v>
      </c>
      <c r="U50" s="98">
        <f t="shared" si="6"/>
        <v>-4.90773713175785E-2</v>
      </c>
      <c r="V50" s="52">
        <f t="shared" si="0"/>
        <v>-758</v>
      </c>
      <c r="W50" s="98">
        <f t="shared" si="7"/>
        <v>3.619249134506846E-2</v>
      </c>
      <c r="X50" s="98">
        <f>IFERROR(T50/T48,"-")</f>
        <v>0.63061399742378699</v>
      </c>
    </row>
    <row r="51" spans="2:24" x14ac:dyDescent="0.25">
      <c r="B51" s="97" t="s">
        <v>142</v>
      </c>
      <c r="C51" s="52">
        <v>29854</v>
      </c>
      <c r="D51" s="52">
        <v>9862</v>
      </c>
      <c r="E51" s="52">
        <v>24847</v>
      </c>
      <c r="F51" s="52">
        <v>47385</v>
      </c>
      <c r="G51" s="52">
        <v>49008</v>
      </c>
      <c r="H51" s="52">
        <v>52595</v>
      </c>
      <c r="I51" s="98">
        <f t="shared" si="1"/>
        <v>7.3192131896833157E-2</v>
      </c>
      <c r="J51" s="52">
        <f t="shared" si="2"/>
        <v>3587</v>
      </c>
      <c r="K51" s="98">
        <f t="shared" si="3"/>
        <v>0.76174047028873848</v>
      </c>
      <c r="L51" s="52">
        <f t="shared" si="4"/>
        <v>22741</v>
      </c>
      <c r="M51" s="98">
        <f t="shared" si="5"/>
        <v>9.597137372543009E-3</v>
      </c>
      <c r="N51" s="98">
        <f>H51/H48</f>
        <v>0.18274208679337062</v>
      </c>
      <c r="O51" s="52">
        <v>2960</v>
      </c>
      <c r="P51" s="52">
        <v>0</v>
      </c>
      <c r="Q51" s="52">
        <v>3617</v>
      </c>
      <c r="R51" s="52">
        <v>3421</v>
      </c>
      <c r="S51" s="52">
        <v>4084</v>
      </c>
      <c r="T51" s="52">
        <v>3796</v>
      </c>
      <c r="U51" s="98">
        <f t="shared" si="6"/>
        <v>-7.0519098922624868E-2</v>
      </c>
      <c r="V51" s="52">
        <f t="shared" si="0"/>
        <v>-288</v>
      </c>
      <c r="W51" s="98">
        <f t="shared" si="7"/>
        <v>8.0787232736186359E-3</v>
      </c>
      <c r="X51" s="98">
        <f>IFERROR(T51/T48,"-")</f>
        <v>0.16298840704164877</v>
      </c>
    </row>
    <row r="52" spans="2:24" ht="16.5" thickBot="1" x14ac:dyDescent="0.3">
      <c r="B52" s="137" t="s">
        <v>63</v>
      </c>
      <c r="C52" s="138">
        <v>70627</v>
      </c>
      <c r="D52" s="138">
        <v>18151</v>
      </c>
      <c r="E52" s="138">
        <v>23756</v>
      </c>
      <c r="F52" s="138">
        <v>45819</v>
      </c>
      <c r="G52" s="138">
        <v>49548</v>
      </c>
      <c r="H52" s="138">
        <v>51880</v>
      </c>
      <c r="I52" s="139">
        <f t="shared" si="1"/>
        <v>4.7065471865665565E-2</v>
      </c>
      <c r="J52" s="138">
        <f t="shared" si="2"/>
        <v>2332</v>
      </c>
      <c r="K52" s="139">
        <f t="shared" si="3"/>
        <v>-0.26543673099522846</v>
      </c>
      <c r="L52" s="138">
        <f t="shared" si="4"/>
        <v>-18747</v>
      </c>
      <c r="M52" s="139">
        <f t="shared" si="5"/>
        <v>9.4666695862255217E-3</v>
      </c>
      <c r="N52" s="139">
        <f>H52/H48</f>
        <v>0.18025780897119628</v>
      </c>
      <c r="O52" s="138">
        <v>6074</v>
      </c>
      <c r="P52" s="138">
        <v>845</v>
      </c>
      <c r="Q52" s="138">
        <v>4089</v>
      </c>
      <c r="R52" s="138">
        <v>4538</v>
      </c>
      <c r="S52" s="138">
        <v>4613</v>
      </c>
      <c r="T52" s="138">
        <v>4807</v>
      </c>
      <c r="U52" s="139">
        <f t="shared" si="6"/>
        <v>4.2055061781920644E-2</v>
      </c>
      <c r="V52" s="138">
        <f t="shared" si="0"/>
        <v>194</v>
      </c>
      <c r="W52" s="139">
        <f t="shared" si="7"/>
        <v>1.071652914810914E-2</v>
      </c>
      <c r="X52" s="139">
        <f>IFERROR(T52/T48,"-")</f>
        <v>0.20639759553456419</v>
      </c>
    </row>
    <row r="53" spans="2:24" ht="15.75" x14ac:dyDescent="0.25">
      <c r="B53" s="130" t="s">
        <v>53</v>
      </c>
      <c r="C53" s="131">
        <f t="shared" ref="C53:H56" si="8">C6-C11-C16-C21-C26-C30-C35-C39-C44-C48</f>
        <v>126097</v>
      </c>
      <c r="D53" s="131">
        <f t="shared" si="8"/>
        <v>141186</v>
      </c>
      <c r="E53" s="131">
        <f t="shared" si="8"/>
        <v>71959</v>
      </c>
      <c r="F53" s="131">
        <f t="shared" si="8"/>
        <v>111437</v>
      </c>
      <c r="G53" s="131">
        <f t="shared" si="8"/>
        <v>123198</v>
      </c>
      <c r="H53" s="131">
        <f t="shared" si="8"/>
        <v>128395</v>
      </c>
      <c r="I53" s="132">
        <f t="shared" si="1"/>
        <v>4.2184126365687691E-2</v>
      </c>
      <c r="J53" s="131">
        <f t="shared" si="2"/>
        <v>5197</v>
      </c>
      <c r="K53" s="132">
        <f t="shared" si="3"/>
        <v>1.8224065600291883E-2</v>
      </c>
      <c r="L53" s="131">
        <f t="shared" si="4"/>
        <v>2298</v>
      </c>
      <c r="M53" s="132">
        <f t="shared" si="5"/>
        <v>2.3428547446480836E-2</v>
      </c>
      <c r="N53" s="133">
        <f>H53/H53</f>
        <v>1</v>
      </c>
      <c r="O53" s="131">
        <v>10954</v>
      </c>
      <c r="P53" s="131">
        <v>2510</v>
      </c>
      <c r="Q53" s="131">
        <v>8951</v>
      </c>
      <c r="R53" s="131">
        <v>10349</v>
      </c>
      <c r="S53" s="131">
        <v>10850</v>
      </c>
      <c r="T53" s="131">
        <v>10319</v>
      </c>
      <c r="U53" s="132">
        <f t="shared" si="6"/>
        <v>-4.8940092165898563E-2</v>
      </c>
      <c r="V53" s="131">
        <f t="shared" si="0"/>
        <v>-531</v>
      </c>
      <c r="W53" s="132">
        <f t="shared" si="7"/>
        <v>2.4439259619608085E-2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121616</v>
      </c>
      <c r="D54" s="135">
        <f t="shared" si="8"/>
        <v>108316</v>
      </c>
      <c r="E54" s="135">
        <f t="shared" si="8"/>
        <v>72713</v>
      </c>
      <c r="F54" s="135">
        <f t="shared" si="8"/>
        <v>108068</v>
      </c>
      <c r="G54" s="135">
        <f t="shared" si="8"/>
        <v>113742</v>
      </c>
      <c r="H54" s="135">
        <f t="shared" si="8"/>
        <v>117096</v>
      </c>
      <c r="I54" s="136">
        <f t="shared" si="1"/>
        <v>2.948778815213382E-2</v>
      </c>
      <c r="J54" s="135">
        <f t="shared" si="2"/>
        <v>3354</v>
      </c>
      <c r="K54" s="136">
        <f t="shared" si="3"/>
        <v>-3.7166162347059606E-2</v>
      </c>
      <c r="L54" s="135">
        <f t="shared" si="4"/>
        <v>-4520</v>
      </c>
      <c r="M54" s="136">
        <f t="shared" si="5"/>
        <v>2.1366791477807703E-2</v>
      </c>
      <c r="N54" s="136">
        <f>H54/H53</f>
        <v>0.91199813076833214</v>
      </c>
      <c r="O54" s="135">
        <v>10588</v>
      </c>
      <c r="P54" s="135">
        <v>2451</v>
      </c>
      <c r="Q54" s="135">
        <v>8704</v>
      </c>
      <c r="R54" s="135">
        <v>10040</v>
      </c>
      <c r="S54" s="135">
        <v>9788</v>
      </c>
      <c r="T54" s="135">
        <v>9325</v>
      </c>
      <c r="U54" s="136">
        <f t="shared" si="6"/>
        <v>-4.7302819779321603E-2</v>
      </c>
      <c r="V54" s="135">
        <f t="shared" si="0"/>
        <v>-463</v>
      </c>
      <c r="W54" s="136">
        <f t="shared" si="7"/>
        <v>2.3709553249672929E-2</v>
      </c>
      <c r="X54" s="136">
        <f>IFERROR(T54/T53,"-")</f>
        <v>0.90367283651516617</v>
      </c>
    </row>
    <row r="55" spans="2:24" x14ac:dyDescent="0.25">
      <c r="B55" s="97" t="s">
        <v>140</v>
      </c>
      <c r="C55" s="52">
        <f t="shared" si="8"/>
        <v>107308</v>
      </c>
      <c r="D55" s="52">
        <f t="shared" si="8"/>
        <v>141538</v>
      </c>
      <c r="E55" s="52">
        <f t="shared" si="8"/>
        <v>205466</v>
      </c>
      <c r="F55" s="52">
        <f t="shared" si="8"/>
        <v>395430</v>
      </c>
      <c r="G55" s="52">
        <f t="shared" si="8"/>
        <v>337607</v>
      </c>
      <c r="H55" s="52">
        <f t="shared" si="8"/>
        <v>442191</v>
      </c>
      <c r="I55" s="98">
        <f t="shared" si="1"/>
        <v>0.30978030668795364</v>
      </c>
      <c r="J55" s="52">
        <f t="shared" si="2"/>
        <v>104584</v>
      </c>
      <c r="K55" s="98">
        <f t="shared" si="3"/>
        <v>3.1207645282737539</v>
      </c>
      <c r="L55" s="52">
        <f t="shared" si="4"/>
        <v>334883</v>
      </c>
      <c r="M55" s="98">
        <f t="shared" si="5"/>
        <v>8.0687665593728794E-2</v>
      </c>
      <c r="N55" s="98">
        <f>H55/H53</f>
        <v>3.4439892519179094</v>
      </c>
      <c r="O55" s="52">
        <v>7862</v>
      </c>
      <c r="P55" s="52">
        <v>1592</v>
      </c>
      <c r="Q55" s="52">
        <v>6327</v>
      </c>
      <c r="R55" s="52">
        <v>6948</v>
      </c>
      <c r="S55" s="52">
        <v>6786</v>
      </c>
      <c r="T55" s="52">
        <v>6385</v>
      </c>
      <c r="U55" s="98">
        <f t="shared" si="6"/>
        <v>-5.9092248747421139E-2</v>
      </c>
      <c r="V55" s="52">
        <f t="shared" si="0"/>
        <v>-401</v>
      </c>
      <c r="W55" s="98">
        <f t="shared" si="7"/>
        <v>1.640776653174577E-2</v>
      </c>
      <c r="X55" s="98">
        <f>IFERROR(T55/T53,"-")</f>
        <v>0.61876150789805218</v>
      </c>
    </row>
    <row r="56" spans="2:24" x14ac:dyDescent="0.25">
      <c r="B56" s="97" t="s">
        <v>142</v>
      </c>
      <c r="C56" s="52">
        <f t="shared" si="8"/>
        <v>53129</v>
      </c>
      <c r="D56" s="52">
        <f t="shared" si="8"/>
        <v>55444</v>
      </c>
      <c r="E56" s="52">
        <f t="shared" si="8"/>
        <v>56786</v>
      </c>
      <c r="F56" s="52">
        <f t="shared" si="8"/>
        <v>83987</v>
      </c>
      <c r="G56" s="52">
        <f t="shared" si="8"/>
        <v>117555</v>
      </c>
      <c r="H56" s="52">
        <f t="shared" si="8"/>
        <v>116853</v>
      </c>
      <c r="I56" s="98">
        <f t="shared" si="1"/>
        <v>-5.9716728339925806E-3</v>
      </c>
      <c r="J56" s="52">
        <f t="shared" si="2"/>
        <v>-702</v>
      </c>
      <c r="K56" s="98">
        <f t="shared" si="3"/>
        <v>1.1994202789437032</v>
      </c>
      <c r="L56" s="52">
        <f t="shared" si="4"/>
        <v>63724</v>
      </c>
      <c r="M56" s="98">
        <f t="shared" si="5"/>
        <v>2.1322450677702599E-2</v>
      </c>
      <c r="N56" s="98">
        <f>H56/H53</f>
        <v>0.91010553370458347</v>
      </c>
      <c r="O56" s="52">
        <v>2726</v>
      </c>
      <c r="P56" s="52">
        <v>859</v>
      </c>
      <c r="Q56" s="52">
        <v>2377</v>
      </c>
      <c r="R56" s="52">
        <v>3092</v>
      </c>
      <c r="S56" s="52">
        <v>3002</v>
      </c>
      <c r="T56" s="52">
        <v>2940</v>
      </c>
      <c r="U56" s="98">
        <f t="shared" si="6"/>
        <v>-2.0652898067954673E-2</v>
      </c>
      <c r="V56" s="52">
        <f t="shared" si="0"/>
        <v>-62</v>
      </c>
      <c r="W56" s="98">
        <f t="shared" si="7"/>
        <v>7.3017867179271615E-3</v>
      </c>
      <c r="X56" s="98">
        <f>IFERROR(T56/T53,"-")</f>
        <v>0.28491132861711405</v>
      </c>
    </row>
    <row r="57" spans="2:24" ht="15.75" x14ac:dyDescent="0.25">
      <c r="B57" s="137" t="s">
        <v>63</v>
      </c>
      <c r="C57" s="138">
        <f>C53-C54</f>
        <v>4481</v>
      </c>
      <c r="D57" s="138">
        <f t="shared" ref="D57:H57" si="9">D53-D54</f>
        <v>32870</v>
      </c>
      <c r="E57" s="138">
        <f t="shared" si="9"/>
        <v>-754</v>
      </c>
      <c r="F57" s="138">
        <f t="shared" si="9"/>
        <v>3369</v>
      </c>
      <c r="G57" s="138">
        <f t="shared" si="9"/>
        <v>9456</v>
      </c>
      <c r="H57" s="138">
        <f t="shared" si="9"/>
        <v>11299</v>
      </c>
      <c r="I57" s="139">
        <f t="shared" si="1"/>
        <v>0.19490270727580383</v>
      </c>
      <c r="J57" s="138">
        <f t="shared" si="2"/>
        <v>1843</v>
      </c>
      <c r="K57" s="139">
        <f t="shared" si="3"/>
        <v>1.5215353715688464</v>
      </c>
      <c r="L57" s="138">
        <f t="shared" si="4"/>
        <v>6818</v>
      </c>
      <c r="M57" s="139">
        <f t="shared" si="5"/>
        <v>2.0617559686731336E-3</v>
      </c>
      <c r="N57" s="139">
        <f>H57/H53</f>
        <v>8.8001869231667904E-2</v>
      </c>
      <c r="O57" s="138">
        <v>444</v>
      </c>
      <c r="P57" s="138">
        <v>133</v>
      </c>
      <c r="Q57" s="138">
        <v>2205</v>
      </c>
      <c r="R57" s="138">
        <v>1076</v>
      </c>
      <c r="S57" s="138">
        <v>1898</v>
      </c>
      <c r="T57" s="138">
        <v>4419</v>
      </c>
      <c r="U57" s="139">
        <f t="shared" si="6"/>
        <v>1.3282402528977872</v>
      </c>
      <c r="V57" s="138">
        <f t="shared" si="0"/>
        <v>2521</v>
      </c>
      <c r="W57" s="139">
        <f t="shared" si="7"/>
        <v>2.540983993690047E-3</v>
      </c>
      <c r="X57" s="139">
        <f>IFERROR(T57/T53,"-")</f>
        <v>0.42823917046225407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18D86-58A2-4A8F-8E0F-74005874702D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256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296" t="s">
        <v>43</v>
      </c>
      <c r="D5" s="297"/>
      <c r="E5" s="297"/>
      <c r="F5" s="297"/>
      <c r="G5" s="297"/>
      <c r="H5" s="297"/>
      <c r="I5" s="297"/>
      <c r="J5" s="297"/>
      <c r="K5" s="297"/>
      <c r="L5" s="297"/>
      <c r="M5" s="297"/>
      <c r="P5" s="143"/>
      <c r="Q5" s="296" t="s">
        <v>43</v>
      </c>
      <c r="R5" s="297"/>
      <c r="S5" s="297"/>
      <c r="T5" s="297"/>
      <c r="U5" s="297"/>
      <c r="V5" s="297"/>
      <c r="W5" s="297"/>
      <c r="X5" s="297"/>
      <c r="Y5" s="297"/>
      <c r="Z5" s="297"/>
      <c r="AA5" s="297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51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232309</v>
      </c>
      <c r="R8" s="155">
        <v>220415</v>
      </c>
      <c r="S8" s="155">
        <v>103516</v>
      </c>
      <c r="T8" s="155">
        <v>164258</v>
      </c>
      <c r="U8" s="155">
        <v>229131</v>
      </c>
      <c r="V8" s="155">
        <v>239109</v>
      </c>
      <c r="W8" s="156">
        <f>IFERROR(V8/U8-1,"-")</f>
        <v>4.3547141155059865E-2</v>
      </c>
      <c r="X8" s="156">
        <f>IFERROR(V8/S8-1,"-")</f>
        <v>1.3098748019629816</v>
      </c>
      <c r="Y8" s="155">
        <f>V8-U8</f>
        <v>9978</v>
      </c>
      <c r="Z8" s="155">
        <f>V8-S8</f>
        <v>135593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135043</v>
      </c>
      <c r="R9" s="158">
        <v>120142</v>
      </c>
      <c r="S9" s="158">
        <v>61571</v>
      </c>
      <c r="T9" s="158">
        <v>104557</v>
      </c>
      <c r="U9" s="158">
        <v>134886</v>
      </c>
      <c r="V9" s="158">
        <v>146430</v>
      </c>
      <c r="W9" s="159">
        <f>IFERROR(V9/U9-1,"-")</f>
        <v>8.5583381522174262E-2</v>
      </c>
      <c r="X9" s="160">
        <f t="shared" ref="X9:X20" si="3">IFERROR(V9/S9-1,"-")</f>
        <v>1.3782300108817465</v>
      </c>
      <c r="Y9" s="158">
        <f t="shared" ref="Y9:Y19" si="4">V9-U9</f>
        <v>11544</v>
      </c>
      <c r="Z9" s="158">
        <f t="shared" ref="Z9:Z20" si="5">V9-S9</f>
        <v>84859</v>
      </c>
      <c r="AA9" s="159">
        <f>V9/V$8</f>
        <v>0.61239852954092067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75241</v>
      </c>
      <c r="R10" s="163">
        <v>61076</v>
      </c>
      <c r="S10" s="163">
        <v>27791</v>
      </c>
      <c r="T10" s="163">
        <v>53247</v>
      </c>
      <c r="U10" s="163">
        <v>69865</v>
      </c>
      <c r="V10" s="163">
        <v>66121</v>
      </c>
      <c r="W10" s="164">
        <f>IFERROR(V10/U10-1,"-")</f>
        <v>-5.3589064624633198E-2</v>
      </c>
      <c r="X10" s="165">
        <f t="shared" si="3"/>
        <v>1.3792234896189415</v>
      </c>
      <c r="Y10" s="163">
        <f t="shared" si="4"/>
        <v>-3744</v>
      </c>
      <c r="Z10" s="163">
        <f t="shared" si="5"/>
        <v>38330</v>
      </c>
      <c r="AA10" s="164">
        <f>V10/V$8</f>
        <v>0.27653078721419938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59802</v>
      </c>
      <c r="R11" s="163">
        <v>59066</v>
      </c>
      <c r="S11" s="163">
        <v>33780</v>
      </c>
      <c r="T11" s="163">
        <v>51310</v>
      </c>
      <c r="U11" s="163">
        <v>65021</v>
      </c>
      <c r="V11" s="163">
        <v>80309</v>
      </c>
      <c r="W11" s="164">
        <f>IFERROR(V11/U11-1,"-")</f>
        <v>0.23512403684963323</v>
      </c>
      <c r="X11" s="165">
        <f t="shared" si="3"/>
        <v>1.3774126702190643</v>
      </c>
      <c r="Y11" s="163">
        <f t="shared" si="4"/>
        <v>15288</v>
      </c>
      <c r="Z11" s="163">
        <f t="shared" si="5"/>
        <v>46529</v>
      </c>
      <c r="AA11" s="164">
        <f>V11/V$8</f>
        <v>0.33586774232672129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97266</v>
      </c>
      <c r="R12" s="158">
        <v>100273</v>
      </c>
      <c r="S12" s="158">
        <v>41945</v>
      </c>
      <c r="T12" s="158">
        <v>59701</v>
      </c>
      <c r="U12" s="158">
        <v>94245</v>
      </c>
      <c r="V12" s="158">
        <v>92679</v>
      </c>
      <c r="W12" s="159">
        <f>IFERROR(V12/U12-1,"-")</f>
        <v>-1.6616266114913292E-2</v>
      </c>
      <c r="X12" s="160">
        <f t="shared" si="3"/>
        <v>1.209536297532483</v>
      </c>
      <c r="Y12" s="158">
        <f t="shared" si="4"/>
        <v>-1566</v>
      </c>
      <c r="Z12" s="158">
        <f t="shared" si="5"/>
        <v>50734</v>
      </c>
      <c r="AA12" s="159">
        <f>V12/V$8</f>
        <v>0.38760147045907933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11864</v>
      </c>
      <c r="R13" s="163">
        <v>10460</v>
      </c>
      <c r="S13" s="163">
        <v>3941</v>
      </c>
      <c r="T13" s="163">
        <v>3336</v>
      </c>
      <c r="U13" s="163">
        <v>9917</v>
      </c>
      <c r="V13" s="163">
        <v>11646</v>
      </c>
      <c r="W13" s="164">
        <f t="shared" ref="W13:W20" si="8">IFERROR(V13/U13-1,"-")</f>
        <v>0.17434708077039418</v>
      </c>
      <c r="X13" s="165">
        <f t="shared" si="3"/>
        <v>1.9550875412331896</v>
      </c>
      <c r="Y13" s="163">
        <f t="shared" si="4"/>
        <v>1729</v>
      </c>
      <c r="Z13" s="163">
        <f t="shared" si="5"/>
        <v>7705</v>
      </c>
      <c r="AA13" s="164">
        <f t="shared" ref="AA13:AA20" si="9">V13/V$8</f>
        <v>4.8705820358079369E-2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10977</v>
      </c>
      <c r="R14" s="163">
        <v>9550</v>
      </c>
      <c r="S14" s="163">
        <v>4053</v>
      </c>
      <c r="T14" s="163">
        <v>7314</v>
      </c>
      <c r="U14" s="163">
        <v>11261</v>
      </c>
      <c r="V14" s="163">
        <v>13316</v>
      </c>
      <c r="W14" s="164">
        <f t="shared" si="8"/>
        <v>0.18248823372702239</v>
      </c>
      <c r="X14" s="165">
        <f t="shared" si="3"/>
        <v>2.2854675548976067</v>
      </c>
      <c r="Y14" s="163">
        <f t="shared" si="4"/>
        <v>2055</v>
      </c>
      <c r="Z14" s="163">
        <f t="shared" si="5"/>
        <v>9263</v>
      </c>
      <c r="AA14" s="164">
        <f t="shared" si="9"/>
        <v>5.5690082765600626E-2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6539</v>
      </c>
      <c r="R15" s="163">
        <v>6709</v>
      </c>
      <c r="S15" s="163">
        <v>2906</v>
      </c>
      <c r="T15" s="163">
        <v>7134</v>
      </c>
      <c r="U15" s="163">
        <v>8524</v>
      </c>
      <c r="V15" s="163">
        <v>8756</v>
      </c>
      <c r="W15" s="164">
        <f t="shared" si="8"/>
        <v>2.7217268887846036E-2</v>
      </c>
      <c r="X15" s="165">
        <f t="shared" si="3"/>
        <v>2.0130763936682725</v>
      </c>
      <c r="Y15" s="163">
        <f t="shared" si="4"/>
        <v>232</v>
      </c>
      <c r="Z15" s="163">
        <f t="shared" si="5"/>
        <v>5850</v>
      </c>
      <c r="AA15" s="164">
        <f t="shared" si="9"/>
        <v>3.6619282419315037E-2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1654</v>
      </c>
      <c r="R16" s="163">
        <v>1866</v>
      </c>
      <c r="S16" s="163">
        <v>784</v>
      </c>
      <c r="T16" s="163">
        <v>1333</v>
      </c>
      <c r="U16" s="163">
        <v>2573</v>
      </c>
      <c r="V16" s="163">
        <v>2637</v>
      </c>
      <c r="W16" s="164">
        <f t="shared" si="8"/>
        <v>2.4873688301593422E-2</v>
      </c>
      <c r="X16" s="165">
        <f t="shared" si="3"/>
        <v>2.3635204081632653</v>
      </c>
      <c r="Y16" s="163">
        <f t="shared" si="4"/>
        <v>64</v>
      </c>
      <c r="Z16" s="163">
        <f t="shared" si="5"/>
        <v>1853</v>
      </c>
      <c r="AA16" s="164">
        <f t="shared" si="9"/>
        <v>1.1028443094990152E-2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1793</v>
      </c>
      <c r="R17" s="163">
        <v>1484</v>
      </c>
      <c r="S17" s="163">
        <v>812</v>
      </c>
      <c r="T17" s="163">
        <v>1357</v>
      </c>
      <c r="U17" s="163">
        <v>1836</v>
      </c>
      <c r="V17" s="163">
        <v>1934</v>
      </c>
      <c r="W17" s="164">
        <f t="shared" si="8"/>
        <v>5.3376906318082895E-2</v>
      </c>
      <c r="X17" s="165">
        <f t="shared" si="3"/>
        <v>1.3817733990147785</v>
      </c>
      <c r="Y17" s="163">
        <f t="shared" si="4"/>
        <v>98</v>
      </c>
      <c r="Z17" s="163">
        <f t="shared" si="5"/>
        <v>1122</v>
      </c>
      <c r="AA17" s="164">
        <f t="shared" si="9"/>
        <v>8.0883613749377897E-3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1802</v>
      </c>
      <c r="R18" s="163">
        <v>1623</v>
      </c>
      <c r="S18" s="163">
        <v>678</v>
      </c>
      <c r="T18" s="163">
        <v>555</v>
      </c>
      <c r="U18" s="163">
        <v>1075</v>
      </c>
      <c r="V18" s="163">
        <v>1341</v>
      </c>
      <c r="W18" s="164">
        <f t="shared" si="8"/>
        <v>0.24744186046511629</v>
      </c>
      <c r="X18" s="165">
        <f t="shared" si="3"/>
        <v>0.97787610619469034</v>
      </c>
      <c r="Y18" s="163">
        <f t="shared" si="4"/>
        <v>266</v>
      </c>
      <c r="Z18" s="163">
        <f t="shared" si="5"/>
        <v>663</v>
      </c>
      <c r="AA18" s="164">
        <f t="shared" si="9"/>
        <v>5.6083208913089849E-3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3139</v>
      </c>
      <c r="R19" s="163">
        <v>2681</v>
      </c>
      <c r="S19" s="163">
        <v>1097</v>
      </c>
      <c r="T19" s="163">
        <v>919</v>
      </c>
      <c r="U19" s="163">
        <v>1885</v>
      </c>
      <c r="V19" s="163">
        <v>2455</v>
      </c>
      <c r="W19" s="164">
        <f t="shared" si="8"/>
        <v>0.3023872679045092</v>
      </c>
      <c r="X19" s="165">
        <f t="shared" si="3"/>
        <v>1.2379216043755696</v>
      </c>
      <c r="Y19" s="163">
        <f t="shared" si="4"/>
        <v>570</v>
      </c>
      <c r="Z19" s="163">
        <f t="shared" si="5"/>
        <v>1358</v>
      </c>
      <c r="AA19" s="164">
        <f t="shared" si="9"/>
        <v>1.0267283958362086E-2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59498</v>
      </c>
      <c r="R20" s="169">
        <f t="shared" si="11"/>
        <v>65900</v>
      </c>
      <c r="S20" s="169">
        <f t="shared" si="11"/>
        <v>27674</v>
      </c>
      <c r="T20" s="169">
        <f t="shared" si="11"/>
        <v>37753</v>
      </c>
      <c r="U20" s="169">
        <f t="shared" si="11"/>
        <v>57174</v>
      </c>
      <c r="V20" s="169">
        <f t="shared" si="11"/>
        <v>50594</v>
      </c>
      <c r="W20" s="170">
        <f t="shared" si="8"/>
        <v>-0.11508727743379854</v>
      </c>
      <c r="X20" s="171">
        <f t="shared" si="3"/>
        <v>0.82821420828214198</v>
      </c>
      <c r="Y20" s="169">
        <f>V20-U20</f>
        <v>-6580</v>
      </c>
      <c r="Z20" s="169">
        <f t="shared" si="5"/>
        <v>22920</v>
      </c>
      <c r="AA20" s="170">
        <f t="shared" si="9"/>
        <v>0.21159387559648529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689E3-F736-484A-86ED-69E7E0B8561A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66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6"/>
      <c r="D6" s="266"/>
      <c r="E6" s="266"/>
      <c r="F6" s="266"/>
      <c r="G6" s="266"/>
      <c r="H6" s="266"/>
      <c r="I6" s="266"/>
      <c r="J6" s="266"/>
      <c r="K6" s="266"/>
      <c r="N6" s="266" t="s">
        <v>256</v>
      </c>
      <c r="O6" s="266"/>
      <c r="P6" s="266"/>
      <c r="Q6" s="266"/>
      <c r="R6" s="266"/>
      <c r="S6" s="266"/>
      <c r="T6" s="266"/>
      <c r="U6" s="266"/>
      <c r="V6" s="266"/>
    </row>
    <row r="7" spans="1:22" ht="6" customHeight="1" x14ac:dyDescent="0.25"/>
    <row r="8" spans="1:22" ht="15.75" x14ac:dyDescent="0.25">
      <c r="B8" s="143"/>
      <c r="C8" s="298" t="s">
        <v>43</v>
      </c>
      <c r="D8" s="299"/>
      <c r="E8" s="299"/>
      <c r="F8" s="299"/>
      <c r="G8" s="299"/>
      <c r="H8" s="299"/>
      <c r="I8" s="299"/>
      <c r="J8" s="299"/>
      <c r="K8" s="299"/>
    </row>
    <row r="9" spans="1:22" s="144" customFormat="1" ht="72" customHeight="1" x14ac:dyDescent="0.25">
      <c r="A9"/>
      <c r="B9" s="145"/>
      <c r="C9" s="172" t="s">
        <v>222</v>
      </c>
      <c r="D9" s="172" t="s">
        <v>233</v>
      </c>
      <c r="E9" s="172" t="s">
        <v>223</v>
      </c>
      <c r="F9" s="172" t="s">
        <v>224</v>
      </c>
      <c r="G9" s="172" t="s">
        <v>225</v>
      </c>
      <c r="H9" s="172" t="s">
        <v>226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222</v>
      </c>
      <c r="P9" s="172" t="s">
        <v>223</v>
      </c>
      <c r="Q9" s="172" t="s">
        <v>224</v>
      </c>
      <c r="R9" s="172" t="s">
        <v>225</v>
      </c>
      <c r="S9" s="172" t="s">
        <v>226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51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468289</v>
      </c>
      <c r="D11" s="176">
        <v>94228</v>
      </c>
      <c r="E11" s="176">
        <v>370663</v>
      </c>
      <c r="F11" s="176">
        <v>494720</v>
      </c>
      <c r="G11" s="176">
        <v>510044</v>
      </c>
      <c r="H11" s="176">
        <v>517738</v>
      </c>
      <c r="I11" s="177">
        <f t="shared" ref="I11:I23" si="0">IFERROR(H11/G11-1,"-")</f>
        <v>1.5084973061147755E-2</v>
      </c>
      <c r="J11" s="177">
        <f t="shared" ref="J11:J23" si="1">IFERROR(H11/C11-1,"-")</f>
        <v>0.10559504921106422</v>
      </c>
      <c r="K11" s="177">
        <f>H11/H11</f>
        <v>1</v>
      </c>
      <c r="L11" s="79"/>
      <c r="M11" s="79"/>
      <c r="N11" s="154" t="s">
        <v>68</v>
      </c>
      <c r="O11" s="176">
        <v>21585</v>
      </c>
      <c r="P11" s="176">
        <v>19039</v>
      </c>
      <c r="Q11" s="176">
        <v>24713</v>
      </c>
      <c r="R11" s="176">
        <v>21639</v>
      </c>
      <c r="S11" s="176">
        <v>25345</v>
      </c>
      <c r="T11" s="177">
        <f t="shared" ref="T11:T23" si="2">IFERROR(S11/R11-1,"-")</f>
        <v>0.17126484588012381</v>
      </c>
      <c r="U11" s="177">
        <f t="shared" ref="U11:U23" si="3">IFERROR(S11/O11-1,"-")</f>
        <v>0.17419504285383369</v>
      </c>
      <c r="V11" s="177">
        <f>S11/S11</f>
        <v>1</v>
      </c>
    </row>
    <row r="12" spans="1:22" x14ac:dyDescent="0.25">
      <c r="B12" s="157" t="s">
        <v>97</v>
      </c>
      <c r="C12" s="158">
        <v>76737</v>
      </c>
      <c r="D12" s="158">
        <v>26611</v>
      </c>
      <c r="E12" s="158">
        <v>63685</v>
      </c>
      <c r="F12" s="158">
        <v>74177</v>
      </c>
      <c r="G12" s="158">
        <v>71872</v>
      </c>
      <c r="H12" s="158">
        <v>73314</v>
      </c>
      <c r="I12" s="159">
        <f t="shared" si="0"/>
        <v>2.006344612644706E-2</v>
      </c>
      <c r="J12" s="160">
        <f t="shared" si="1"/>
        <v>-4.4606904101020417E-2</v>
      </c>
      <c r="K12" s="159">
        <f>H12/H11</f>
        <v>0.14160444085618595</v>
      </c>
      <c r="L12" s="79"/>
      <c r="M12" s="79"/>
      <c r="N12" s="157" t="s">
        <v>97</v>
      </c>
      <c r="O12" s="158">
        <v>10546</v>
      </c>
      <c r="P12" s="158">
        <v>10127</v>
      </c>
      <c r="Q12" s="158">
        <v>11037</v>
      </c>
      <c r="R12" s="158">
        <v>10903</v>
      </c>
      <c r="S12" s="158">
        <v>13443</v>
      </c>
      <c r="T12" s="159">
        <f t="shared" si="2"/>
        <v>0.23296340456755016</v>
      </c>
      <c r="U12" s="160">
        <f t="shared" si="3"/>
        <v>0.2747013085530059</v>
      </c>
      <c r="V12" s="159">
        <f>S12/S11</f>
        <v>0.53040047346616692</v>
      </c>
    </row>
    <row r="13" spans="1:22" x14ac:dyDescent="0.25">
      <c r="B13" s="162" t="s">
        <v>103</v>
      </c>
      <c r="C13" s="163">
        <v>28670</v>
      </c>
      <c r="D13" s="163">
        <v>15869</v>
      </c>
      <c r="E13" s="163">
        <v>28042</v>
      </c>
      <c r="F13" s="163">
        <v>26909</v>
      </c>
      <c r="G13" s="163">
        <v>27496</v>
      </c>
      <c r="H13" s="163">
        <v>27000</v>
      </c>
      <c r="I13" s="164">
        <f t="shared" si="0"/>
        <v>-1.8038987489089275E-2</v>
      </c>
      <c r="J13" s="165">
        <f t="shared" si="1"/>
        <v>-5.824904080920823E-2</v>
      </c>
      <c r="K13" s="164">
        <f>H13/H11</f>
        <v>5.2149929114725983E-2</v>
      </c>
      <c r="L13" s="79"/>
      <c r="M13" s="79"/>
      <c r="N13" s="162" t="s">
        <v>103</v>
      </c>
      <c r="O13" s="163">
        <v>6071</v>
      </c>
      <c r="P13" s="163">
        <v>5476</v>
      </c>
      <c r="Q13" s="163">
        <v>5871</v>
      </c>
      <c r="R13" s="163">
        <v>5317</v>
      </c>
      <c r="S13" s="163">
        <v>7289</v>
      </c>
      <c r="T13" s="164">
        <f t="shared" si="2"/>
        <v>0.37088583787850293</v>
      </c>
      <c r="U13" s="165">
        <f t="shared" si="3"/>
        <v>0.20062592653599087</v>
      </c>
      <c r="V13" s="164">
        <f>S13/S11</f>
        <v>0.28759124087591242</v>
      </c>
    </row>
    <row r="14" spans="1:22" x14ac:dyDescent="0.25">
      <c r="B14" s="162" t="s">
        <v>100</v>
      </c>
      <c r="C14" s="163">
        <v>48067</v>
      </c>
      <c r="D14" s="163">
        <v>10742</v>
      </c>
      <c r="E14" s="163">
        <v>35643</v>
      </c>
      <c r="F14" s="163">
        <v>47268</v>
      </c>
      <c r="G14" s="163">
        <v>44376</v>
      </c>
      <c r="H14" s="163">
        <v>46314</v>
      </c>
      <c r="I14" s="164">
        <f t="shared" si="0"/>
        <v>4.3672255273120575E-2</v>
      </c>
      <c r="J14" s="165">
        <f t="shared" si="1"/>
        <v>-3.6469927393013912E-2</v>
      </c>
      <c r="K14" s="164">
        <f>H14/H11</f>
        <v>8.9454511741459963E-2</v>
      </c>
      <c r="L14" s="79"/>
      <c r="M14" s="79"/>
      <c r="N14" s="162" t="s">
        <v>100</v>
      </c>
      <c r="O14" s="163">
        <v>4475</v>
      </c>
      <c r="P14" s="163">
        <v>4651</v>
      </c>
      <c r="Q14" s="163">
        <v>5166</v>
      </c>
      <c r="R14" s="163">
        <v>5586</v>
      </c>
      <c r="S14" s="163">
        <v>6154</v>
      </c>
      <c r="T14" s="164">
        <f t="shared" si="2"/>
        <v>0.10168277837450779</v>
      </c>
      <c r="U14" s="165">
        <f t="shared" si="3"/>
        <v>0.37519553072625689</v>
      </c>
      <c r="V14" s="164">
        <f>S14/S11</f>
        <v>0.2428092325902545</v>
      </c>
    </row>
    <row r="15" spans="1:22" x14ac:dyDescent="0.25">
      <c r="B15" s="157" t="s">
        <v>107</v>
      </c>
      <c r="C15" s="158">
        <v>391552</v>
      </c>
      <c r="D15" s="158">
        <v>67617</v>
      </c>
      <c r="E15" s="158">
        <v>306978</v>
      </c>
      <c r="F15" s="158">
        <v>420543</v>
      </c>
      <c r="G15" s="158">
        <v>438172</v>
      </c>
      <c r="H15" s="158">
        <v>444424</v>
      </c>
      <c r="I15" s="159">
        <f t="shared" si="0"/>
        <v>1.4268369498735556E-2</v>
      </c>
      <c r="J15" s="160">
        <f t="shared" si="1"/>
        <v>0.13503187316116372</v>
      </c>
      <c r="K15" s="159">
        <f>H15/H11</f>
        <v>0.85839555914381405</v>
      </c>
      <c r="L15" s="79"/>
      <c r="M15" s="79"/>
      <c r="N15" s="157" t="s">
        <v>107</v>
      </c>
      <c r="O15" s="158">
        <v>11039</v>
      </c>
      <c r="P15" s="158">
        <v>8912</v>
      </c>
      <c r="Q15" s="158">
        <v>13676</v>
      </c>
      <c r="R15" s="158">
        <v>10736</v>
      </c>
      <c r="S15" s="158">
        <v>11902</v>
      </c>
      <c r="T15" s="159">
        <f t="shared" si="2"/>
        <v>0.10860655737704916</v>
      </c>
      <c r="U15" s="160">
        <f t="shared" si="3"/>
        <v>7.8177371138690166E-2</v>
      </c>
      <c r="V15" s="159">
        <f>S15/S11</f>
        <v>0.46959952653383308</v>
      </c>
    </row>
    <row r="16" spans="1:22" x14ac:dyDescent="0.25">
      <c r="B16" s="162" t="s">
        <v>110</v>
      </c>
      <c r="C16" s="163">
        <v>159417</v>
      </c>
      <c r="D16" s="163">
        <v>30669</v>
      </c>
      <c r="E16" s="163">
        <v>98582</v>
      </c>
      <c r="F16" s="163">
        <v>176212</v>
      </c>
      <c r="G16" s="163">
        <v>183489</v>
      </c>
      <c r="H16" s="163">
        <v>188380</v>
      </c>
      <c r="I16" s="164">
        <f t="shared" si="0"/>
        <v>2.6655548833990128E-2</v>
      </c>
      <c r="J16" s="165">
        <f t="shared" si="1"/>
        <v>0.18168074923000677</v>
      </c>
      <c r="K16" s="164">
        <f>H16/H11</f>
        <v>0.36385198691229925</v>
      </c>
      <c r="L16" s="79"/>
      <c r="M16" s="79"/>
      <c r="N16" s="162" t="s">
        <v>110</v>
      </c>
      <c r="O16" s="163">
        <v>1180</v>
      </c>
      <c r="P16" s="163">
        <v>736</v>
      </c>
      <c r="Q16" s="163">
        <v>1377</v>
      </c>
      <c r="R16" s="163">
        <v>1218</v>
      </c>
      <c r="S16" s="163">
        <v>1253</v>
      </c>
      <c r="T16" s="164">
        <f t="shared" si="2"/>
        <v>2.8735632183908066E-2</v>
      </c>
      <c r="U16" s="165">
        <f t="shared" si="3"/>
        <v>6.1864406779660985E-2</v>
      </c>
      <c r="V16" s="164">
        <f>S16/S11</f>
        <v>4.9437758926810023E-2</v>
      </c>
    </row>
    <row r="17" spans="1:22" x14ac:dyDescent="0.25">
      <c r="B17" s="162" t="s">
        <v>113</v>
      </c>
      <c r="C17" s="163">
        <v>51611</v>
      </c>
      <c r="D17" s="163">
        <v>8512</v>
      </c>
      <c r="E17" s="163">
        <v>44325</v>
      </c>
      <c r="F17" s="163">
        <v>49706</v>
      </c>
      <c r="G17" s="163">
        <v>53926</v>
      </c>
      <c r="H17" s="163">
        <v>53434</v>
      </c>
      <c r="I17" s="164">
        <f t="shared" si="0"/>
        <v>-9.1236138411897594E-3</v>
      </c>
      <c r="J17" s="165">
        <f t="shared" si="1"/>
        <v>3.5321927496076322E-2</v>
      </c>
      <c r="K17" s="164">
        <f>H17/H11</f>
        <v>0.10320664119689882</v>
      </c>
      <c r="L17" s="79"/>
      <c r="M17" s="79"/>
      <c r="N17" s="162" t="s">
        <v>113</v>
      </c>
      <c r="O17" s="163">
        <v>1274</v>
      </c>
      <c r="P17" s="163">
        <v>1499</v>
      </c>
      <c r="Q17" s="163">
        <v>2104</v>
      </c>
      <c r="R17" s="163">
        <v>1962</v>
      </c>
      <c r="S17" s="163">
        <v>1950</v>
      </c>
      <c r="T17" s="164">
        <f t="shared" si="2"/>
        <v>-6.1162079510703737E-3</v>
      </c>
      <c r="U17" s="165">
        <f t="shared" si="3"/>
        <v>0.53061224489795911</v>
      </c>
      <c r="V17" s="164">
        <f>S17/S11</f>
        <v>7.6938252120733866E-2</v>
      </c>
    </row>
    <row r="18" spans="1:22" x14ac:dyDescent="0.25">
      <c r="B18" s="162" t="s">
        <v>116</v>
      </c>
      <c r="C18" s="163">
        <v>13307</v>
      </c>
      <c r="D18" s="163">
        <v>4980</v>
      </c>
      <c r="E18" s="163">
        <v>17014</v>
      </c>
      <c r="F18" s="163">
        <v>21044</v>
      </c>
      <c r="G18" s="163">
        <v>18453</v>
      </c>
      <c r="H18" s="163">
        <v>18497</v>
      </c>
      <c r="I18" s="164">
        <f t="shared" si="0"/>
        <v>2.3844361350457977E-3</v>
      </c>
      <c r="J18" s="165">
        <f t="shared" si="1"/>
        <v>0.39002029007289396</v>
      </c>
      <c r="K18" s="164">
        <f>H18/H11</f>
        <v>3.5726564401299496E-2</v>
      </c>
      <c r="L18" s="79"/>
      <c r="M18" s="79"/>
      <c r="N18" s="162" t="s">
        <v>116</v>
      </c>
      <c r="O18" s="163">
        <v>640</v>
      </c>
      <c r="P18" s="163">
        <v>772</v>
      </c>
      <c r="Q18" s="163">
        <v>1043</v>
      </c>
      <c r="R18" s="163">
        <v>765</v>
      </c>
      <c r="S18" s="163">
        <v>903</v>
      </c>
      <c r="T18" s="164">
        <f t="shared" si="2"/>
        <v>0.18039215686274512</v>
      </c>
      <c r="U18" s="165">
        <f t="shared" si="3"/>
        <v>0.41093749999999996</v>
      </c>
      <c r="V18" s="164">
        <f>S18/S11</f>
        <v>3.562832905898599E-2</v>
      </c>
    </row>
    <row r="19" spans="1:22" x14ac:dyDescent="0.25">
      <c r="B19" s="162" t="s">
        <v>123</v>
      </c>
      <c r="C19" s="163">
        <v>12625</v>
      </c>
      <c r="D19" s="163">
        <v>1843</v>
      </c>
      <c r="E19" s="163">
        <v>16793</v>
      </c>
      <c r="F19" s="163">
        <v>14051</v>
      </c>
      <c r="G19" s="163">
        <v>16422</v>
      </c>
      <c r="H19" s="163">
        <v>15950</v>
      </c>
      <c r="I19" s="164">
        <f t="shared" si="0"/>
        <v>-2.8741931555230749E-2</v>
      </c>
      <c r="J19" s="165">
        <f t="shared" si="1"/>
        <v>0.26336633663366338</v>
      </c>
      <c r="K19" s="164">
        <f>H19/H11</f>
        <v>3.0807087754810347E-2</v>
      </c>
      <c r="L19" s="79"/>
      <c r="M19" s="79"/>
      <c r="N19" s="162" t="s">
        <v>123</v>
      </c>
      <c r="O19" s="163">
        <v>398</v>
      </c>
      <c r="P19" s="163">
        <v>270</v>
      </c>
      <c r="Q19" s="163">
        <v>311</v>
      </c>
      <c r="R19" s="163">
        <v>320</v>
      </c>
      <c r="S19" s="163">
        <v>252</v>
      </c>
      <c r="T19" s="164">
        <f t="shared" si="2"/>
        <v>-0.21250000000000002</v>
      </c>
      <c r="U19" s="165">
        <f t="shared" si="3"/>
        <v>-0.36683417085427139</v>
      </c>
      <c r="V19" s="164">
        <f>S19/S11</f>
        <v>9.9427895048333007E-3</v>
      </c>
    </row>
    <row r="20" spans="1:22" x14ac:dyDescent="0.25">
      <c r="B20" s="162" t="s">
        <v>119</v>
      </c>
      <c r="C20" s="163">
        <v>15482</v>
      </c>
      <c r="D20" s="163">
        <v>3093</v>
      </c>
      <c r="E20" s="163">
        <v>18106</v>
      </c>
      <c r="F20" s="163">
        <v>16505</v>
      </c>
      <c r="G20" s="163">
        <v>17446</v>
      </c>
      <c r="H20" s="163">
        <v>17683</v>
      </c>
      <c r="I20" s="164">
        <f t="shared" si="0"/>
        <v>1.3584775879857958E-2</v>
      </c>
      <c r="J20" s="165">
        <f t="shared" si="1"/>
        <v>0.142165094948973</v>
      </c>
      <c r="K20" s="164">
        <f>H20/H11</f>
        <v>3.4154340612433318E-2</v>
      </c>
      <c r="L20" s="79"/>
      <c r="M20" s="79"/>
      <c r="N20" s="162" t="s">
        <v>119</v>
      </c>
      <c r="O20" s="163">
        <v>173</v>
      </c>
      <c r="P20" s="163">
        <v>206</v>
      </c>
      <c r="Q20" s="163">
        <v>295</v>
      </c>
      <c r="R20" s="163">
        <v>245</v>
      </c>
      <c r="S20" s="163">
        <v>320</v>
      </c>
      <c r="T20" s="164">
        <f t="shared" si="2"/>
        <v>0.30612244897959173</v>
      </c>
      <c r="U20" s="165">
        <f t="shared" si="3"/>
        <v>0.8497109826589595</v>
      </c>
      <c r="V20" s="164">
        <f>S20/S11</f>
        <v>1.2625764450581969E-2</v>
      </c>
    </row>
    <row r="21" spans="1:22" x14ac:dyDescent="0.25">
      <c r="B21" s="162" t="s">
        <v>128</v>
      </c>
      <c r="C21" s="163">
        <v>10370</v>
      </c>
      <c r="D21" s="163">
        <v>125</v>
      </c>
      <c r="E21" s="163">
        <v>8711</v>
      </c>
      <c r="F21" s="163">
        <v>10052</v>
      </c>
      <c r="G21" s="163">
        <v>9909</v>
      </c>
      <c r="H21" s="163">
        <v>9178</v>
      </c>
      <c r="I21" s="164">
        <f t="shared" si="0"/>
        <v>-7.3771319002926661E-2</v>
      </c>
      <c r="J21" s="165">
        <f t="shared" si="1"/>
        <v>-0.11494696239151403</v>
      </c>
      <c r="K21" s="164">
        <f>H21/H11</f>
        <v>1.7727112941294632E-2</v>
      </c>
      <c r="L21" s="79"/>
      <c r="M21" s="79"/>
      <c r="N21" s="162" t="s">
        <v>128</v>
      </c>
      <c r="O21" s="163">
        <v>208</v>
      </c>
      <c r="P21" s="163">
        <v>185</v>
      </c>
      <c r="Q21" s="163">
        <v>174</v>
      </c>
      <c r="R21" s="163">
        <v>200</v>
      </c>
      <c r="S21" s="163">
        <v>161</v>
      </c>
      <c r="T21" s="164">
        <f t="shared" si="2"/>
        <v>-0.19499999999999995</v>
      </c>
      <c r="U21" s="165">
        <f t="shared" si="3"/>
        <v>-0.22596153846153844</v>
      </c>
      <c r="V21" s="164">
        <f>S21/S11</f>
        <v>6.3523377391990531E-3</v>
      </c>
    </row>
    <row r="22" spans="1:22" x14ac:dyDescent="0.25">
      <c r="A22" s="167"/>
      <c r="B22" s="162" t="s">
        <v>131</v>
      </c>
      <c r="C22" s="163">
        <v>20674</v>
      </c>
      <c r="D22" s="163">
        <v>767</v>
      </c>
      <c r="E22" s="163">
        <v>9345</v>
      </c>
      <c r="F22" s="163">
        <v>13825</v>
      </c>
      <c r="G22" s="163">
        <v>15442</v>
      </c>
      <c r="H22" s="163">
        <v>13034</v>
      </c>
      <c r="I22" s="164">
        <f t="shared" si="0"/>
        <v>-0.15593834995466904</v>
      </c>
      <c r="J22" s="165">
        <f t="shared" si="1"/>
        <v>-0.36954629002611972</v>
      </c>
      <c r="K22" s="164">
        <f>H22/H11</f>
        <v>2.5174895410419944E-2</v>
      </c>
      <c r="L22" s="79"/>
      <c r="M22" s="79"/>
      <c r="N22" s="162" t="s">
        <v>131</v>
      </c>
      <c r="O22" s="163">
        <v>394</v>
      </c>
      <c r="P22" s="163">
        <v>330</v>
      </c>
      <c r="Q22" s="163">
        <v>359</v>
      </c>
      <c r="R22" s="163">
        <v>370</v>
      </c>
      <c r="S22" s="163">
        <v>471</v>
      </c>
      <c r="T22" s="164">
        <f t="shared" si="2"/>
        <v>0.27297297297297307</v>
      </c>
      <c r="U22" s="165">
        <f t="shared" si="3"/>
        <v>0.19543147208121825</v>
      </c>
      <c r="V22" s="164">
        <f>S22/S11</f>
        <v>1.8583547050700335E-2</v>
      </c>
    </row>
    <row r="23" spans="1:22" x14ac:dyDescent="0.25">
      <c r="B23" s="168" t="s">
        <v>145</v>
      </c>
      <c r="C23" s="169">
        <f t="shared" ref="C23:H23" si="4">C15-SUM(C16:C22)</f>
        <v>108066</v>
      </c>
      <c r="D23" s="169">
        <f t="shared" si="4"/>
        <v>17628</v>
      </c>
      <c r="E23" s="169">
        <f t="shared" si="4"/>
        <v>94102</v>
      </c>
      <c r="F23" s="169">
        <f t="shared" si="4"/>
        <v>119148</v>
      </c>
      <c r="G23" s="169">
        <f t="shared" si="4"/>
        <v>123085</v>
      </c>
      <c r="H23" s="169">
        <f t="shared" si="4"/>
        <v>128268</v>
      </c>
      <c r="I23" s="170">
        <f t="shared" si="0"/>
        <v>4.2109111589551995E-2</v>
      </c>
      <c r="J23" s="171">
        <f t="shared" si="1"/>
        <v>0.18694131364166333</v>
      </c>
      <c r="K23" s="170">
        <f>H23/H11</f>
        <v>0.24774692991435823</v>
      </c>
      <c r="L23" s="125"/>
      <c r="M23" s="125"/>
      <c r="N23" s="168" t="s">
        <v>145</v>
      </c>
      <c r="O23" s="169">
        <f>O15-SUM(O16:O22)</f>
        <v>6772</v>
      </c>
      <c r="P23" s="169">
        <f>P15-SUM(P16:P22)</f>
        <v>4914</v>
      </c>
      <c r="Q23" s="169">
        <f>Q15-SUM(Q16:Q22)</f>
        <v>8013</v>
      </c>
      <c r="R23" s="169">
        <f>R15-SUM(R16:R22)</f>
        <v>5656</v>
      </c>
      <c r="S23" s="169">
        <f>S15-SUM(S16:S22)</f>
        <v>6592</v>
      </c>
      <c r="T23" s="170">
        <f t="shared" si="2"/>
        <v>0.16548797736916554</v>
      </c>
      <c r="U23" s="171">
        <f t="shared" si="3"/>
        <v>-2.6580035440047278E-2</v>
      </c>
      <c r="V23" s="170">
        <f>S23/S11</f>
        <v>0.26009074768198853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168680</v>
      </c>
      <c r="D25" s="176">
        <v>30931</v>
      </c>
      <c r="E25" s="176">
        <v>138324</v>
      </c>
      <c r="F25" s="176">
        <v>183582</v>
      </c>
      <c r="G25" s="176">
        <v>191226</v>
      </c>
      <c r="H25" s="176">
        <v>188893</v>
      </c>
      <c r="I25" s="177">
        <f t="shared" ref="I25:I37" si="5">IFERROR(H25/G25-1,"-")</f>
        <v>-1.2200223818936706E-2</v>
      </c>
      <c r="J25" s="177">
        <f t="shared" ref="J25:J37" si="6">IFERROR(H25/C25-1,"-")</f>
        <v>0.11983044818591426</v>
      </c>
      <c r="K25" s="177">
        <f>H25/H25</f>
        <v>1</v>
      </c>
    </row>
    <row r="26" spans="1:22" x14ac:dyDescent="0.25">
      <c r="B26" s="157" t="s">
        <v>97</v>
      </c>
      <c r="C26" s="158">
        <v>13494</v>
      </c>
      <c r="D26" s="158">
        <v>6470</v>
      </c>
      <c r="E26" s="158">
        <v>14724</v>
      </c>
      <c r="F26" s="158">
        <v>13898</v>
      </c>
      <c r="G26" s="158">
        <v>12676</v>
      </c>
      <c r="H26" s="158">
        <v>11833</v>
      </c>
      <c r="I26" s="159">
        <f t="shared" si="5"/>
        <v>-6.6503628905017376E-2</v>
      </c>
      <c r="J26" s="160">
        <f t="shared" si="6"/>
        <v>-0.12309174447902771</v>
      </c>
      <c r="K26" s="159">
        <f>H26/H25</f>
        <v>6.2643930690920252E-2</v>
      </c>
    </row>
    <row r="27" spans="1:22" x14ac:dyDescent="0.25">
      <c r="B27" s="162" t="s">
        <v>103</v>
      </c>
      <c r="C27" s="163">
        <v>6129</v>
      </c>
      <c r="D27" s="163">
        <v>3579</v>
      </c>
      <c r="E27" s="163">
        <v>5642</v>
      </c>
      <c r="F27" s="163">
        <v>4802</v>
      </c>
      <c r="G27" s="163">
        <v>4381</v>
      </c>
      <c r="H27" s="163">
        <v>3470</v>
      </c>
      <c r="I27" s="164">
        <f t="shared" si="5"/>
        <v>-0.20794339191965305</v>
      </c>
      <c r="J27" s="165">
        <f t="shared" si="6"/>
        <v>-0.43383912546908143</v>
      </c>
      <c r="K27" s="164">
        <f>H27/H25</f>
        <v>1.8370188413546294E-2</v>
      </c>
    </row>
    <row r="28" spans="1:22" x14ac:dyDescent="0.25">
      <c r="B28" s="162" t="s">
        <v>100</v>
      </c>
      <c r="C28" s="163">
        <v>7365</v>
      </c>
      <c r="D28" s="163">
        <v>2891</v>
      </c>
      <c r="E28" s="163">
        <v>9082</v>
      </c>
      <c r="F28" s="163">
        <v>9096</v>
      </c>
      <c r="G28" s="163">
        <v>8295</v>
      </c>
      <c r="H28" s="163">
        <v>8363</v>
      </c>
      <c r="I28" s="164">
        <f t="shared" si="5"/>
        <v>8.1977094635321546E-3</v>
      </c>
      <c r="J28" s="165">
        <f t="shared" si="6"/>
        <v>0.13550577053632051</v>
      </c>
      <c r="K28" s="164">
        <f>H28/H25</f>
        <v>4.4273742277373962E-2</v>
      </c>
    </row>
    <row r="29" spans="1:22" x14ac:dyDescent="0.25">
      <c r="B29" s="157" t="s">
        <v>107</v>
      </c>
      <c r="C29" s="158">
        <v>155186</v>
      </c>
      <c r="D29" s="158">
        <v>24461</v>
      </c>
      <c r="E29" s="158">
        <v>123600</v>
      </c>
      <c r="F29" s="158">
        <v>169684</v>
      </c>
      <c r="G29" s="158">
        <v>178550</v>
      </c>
      <c r="H29" s="158">
        <v>177060</v>
      </c>
      <c r="I29" s="159">
        <f t="shared" si="5"/>
        <v>-8.3450014001680284E-3</v>
      </c>
      <c r="J29" s="160">
        <f t="shared" si="6"/>
        <v>0.14095343652133563</v>
      </c>
      <c r="K29" s="159">
        <f>H29/H25</f>
        <v>0.93735606930907978</v>
      </c>
    </row>
    <row r="30" spans="1:22" x14ac:dyDescent="0.25">
      <c r="B30" s="162" t="s">
        <v>110</v>
      </c>
      <c r="C30" s="163">
        <v>68914</v>
      </c>
      <c r="D30" s="163">
        <v>10937</v>
      </c>
      <c r="E30" s="163">
        <v>46456</v>
      </c>
      <c r="F30" s="163">
        <v>81345</v>
      </c>
      <c r="G30" s="163">
        <v>84217</v>
      </c>
      <c r="H30" s="163">
        <v>87505</v>
      </c>
      <c r="I30" s="164">
        <f t="shared" si="5"/>
        <v>3.9041998646354159E-2</v>
      </c>
      <c r="J30" s="165">
        <f t="shared" si="6"/>
        <v>0.2697710189511564</v>
      </c>
      <c r="K30" s="164">
        <f>H30/H25</f>
        <v>0.46325168216927043</v>
      </c>
    </row>
    <row r="31" spans="1:22" x14ac:dyDescent="0.25">
      <c r="B31" s="162" t="s">
        <v>113</v>
      </c>
      <c r="C31" s="163">
        <v>19696</v>
      </c>
      <c r="D31" s="163">
        <v>3824</v>
      </c>
      <c r="E31" s="163">
        <v>17963</v>
      </c>
      <c r="F31" s="163">
        <v>19026</v>
      </c>
      <c r="G31" s="163">
        <v>20673</v>
      </c>
      <c r="H31" s="163">
        <v>19549</v>
      </c>
      <c r="I31" s="164">
        <f t="shared" si="5"/>
        <v>-5.4370434866734429E-2</v>
      </c>
      <c r="J31" s="165">
        <f t="shared" si="6"/>
        <v>-7.4634443541835571E-3</v>
      </c>
      <c r="K31" s="164">
        <f>H31/H25</f>
        <v>0.10349245339954366</v>
      </c>
    </row>
    <row r="32" spans="1:22" x14ac:dyDescent="0.25">
      <c r="B32" s="162" t="s">
        <v>116</v>
      </c>
      <c r="C32" s="163">
        <v>4667</v>
      </c>
      <c r="D32" s="163">
        <v>1636</v>
      </c>
      <c r="E32" s="163">
        <v>6058</v>
      </c>
      <c r="F32" s="163">
        <v>6680</v>
      </c>
      <c r="G32" s="163">
        <v>5621</v>
      </c>
      <c r="H32" s="163">
        <v>4990</v>
      </c>
      <c r="I32" s="164">
        <f t="shared" si="5"/>
        <v>-0.11225760540829033</v>
      </c>
      <c r="J32" s="165">
        <f t="shared" si="6"/>
        <v>6.9209342189843648E-2</v>
      </c>
      <c r="K32" s="164">
        <f>H32/H25</f>
        <v>2.6417072099019022E-2</v>
      </c>
    </row>
    <row r="33" spans="2:11" x14ac:dyDescent="0.25">
      <c r="B33" s="162" t="s">
        <v>123</v>
      </c>
      <c r="C33" s="163">
        <v>5693</v>
      </c>
      <c r="D33" s="163">
        <v>507</v>
      </c>
      <c r="E33" s="163">
        <v>6762</v>
      </c>
      <c r="F33" s="163">
        <v>5674</v>
      </c>
      <c r="G33" s="163">
        <v>6281</v>
      </c>
      <c r="H33" s="163">
        <v>6190</v>
      </c>
      <c r="I33" s="164">
        <f t="shared" si="5"/>
        <v>-1.4488138831396324E-2</v>
      </c>
      <c r="J33" s="165">
        <f t="shared" si="6"/>
        <v>8.7300193219743472E-2</v>
      </c>
      <c r="K33" s="164">
        <f>H33/H25</f>
        <v>3.2769875008602754E-2</v>
      </c>
    </row>
    <row r="34" spans="2:11" x14ac:dyDescent="0.25">
      <c r="B34" s="162" t="s">
        <v>119</v>
      </c>
      <c r="C34" s="163">
        <v>7912</v>
      </c>
      <c r="D34" s="163">
        <v>1693</v>
      </c>
      <c r="E34" s="163">
        <v>10255</v>
      </c>
      <c r="F34" s="163">
        <v>8814</v>
      </c>
      <c r="G34" s="163">
        <v>9304</v>
      </c>
      <c r="H34" s="163">
        <v>9184</v>
      </c>
      <c r="I34" s="164">
        <f t="shared" si="5"/>
        <v>-1.2897678417884806E-2</v>
      </c>
      <c r="J34" s="165">
        <f t="shared" si="6"/>
        <v>0.16076845298281084</v>
      </c>
      <c r="K34" s="164">
        <f>H34/H25</f>
        <v>4.8620118268014163E-2</v>
      </c>
    </row>
    <row r="35" spans="2:11" x14ac:dyDescent="0.25">
      <c r="B35" s="162" t="s">
        <v>128</v>
      </c>
      <c r="C35" s="163">
        <v>3841</v>
      </c>
      <c r="D35" s="163">
        <v>27</v>
      </c>
      <c r="E35" s="163">
        <v>2682</v>
      </c>
      <c r="F35" s="163">
        <v>3144</v>
      </c>
      <c r="G35" s="163">
        <v>3168</v>
      </c>
      <c r="H35" s="163">
        <v>2938</v>
      </c>
      <c r="I35" s="164">
        <f t="shared" si="5"/>
        <v>-7.2601010101010055E-2</v>
      </c>
      <c r="J35" s="165">
        <f t="shared" si="6"/>
        <v>-0.23509502733663112</v>
      </c>
      <c r="K35" s="164">
        <f>H35/H25</f>
        <v>1.5553779123630838E-2</v>
      </c>
    </row>
    <row r="36" spans="2:11" x14ac:dyDescent="0.25">
      <c r="B36" s="162" t="s">
        <v>131</v>
      </c>
      <c r="C36" s="163">
        <v>7100</v>
      </c>
      <c r="D36" s="163">
        <v>78</v>
      </c>
      <c r="E36" s="163">
        <v>2364</v>
      </c>
      <c r="F36" s="163">
        <v>4911</v>
      </c>
      <c r="G36" s="163">
        <v>5778</v>
      </c>
      <c r="H36" s="163">
        <v>4099</v>
      </c>
      <c r="I36" s="164">
        <f t="shared" si="5"/>
        <v>-0.29058497750086532</v>
      </c>
      <c r="J36" s="165">
        <f t="shared" si="6"/>
        <v>-0.42267605633802818</v>
      </c>
      <c r="K36" s="164">
        <f>H36/H25</f>
        <v>2.1700115938653099E-2</v>
      </c>
    </row>
    <row r="37" spans="2:11" x14ac:dyDescent="0.25">
      <c r="B37" s="168" t="s">
        <v>145</v>
      </c>
      <c r="C37" s="169">
        <f t="shared" ref="C37:H37" si="7">C29-SUM(C30:C36)</f>
        <v>37363</v>
      </c>
      <c r="D37" s="169">
        <f t="shared" si="7"/>
        <v>5759</v>
      </c>
      <c r="E37" s="169">
        <f t="shared" si="7"/>
        <v>31060</v>
      </c>
      <c r="F37" s="169">
        <f t="shared" si="7"/>
        <v>40090</v>
      </c>
      <c r="G37" s="169">
        <f t="shared" si="7"/>
        <v>43508</v>
      </c>
      <c r="H37" s="169">
        <f t="shared" si="7"/>
        <v>42605</v>
      </c>
      <c r="I37" s="170">
        <f t="shared" si="5"/>
        <v>-2.0754803714259418E-2</v>
      </c>
      <c r="J37" s="171">
        <f t="shared" si="6"/>
        <v>0.14029922650750737</v>
      </c>
      <c r="K37" s="170">
        <f>H37/H25</f>
        <v>0.22555097330234578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130095</v>
      </c>
      <c r="D39" s="176">
        <v>19121</v>
      </c>
      <c r="E39" s="176">
        <v>95019</v>
      </c>
      <c r="F39" s="176">
        <v>129320</v>
      </c>
      <c r="G39" s="176">
        <v>133580</v>
      </c>
      <c r="H39" s="176">
        <v>136620</v>
      </c>
      <c r="I39" s="177">
        <f t="shared" ref="I39:I51" si="8">IFERROR(H39/G39-1,"-")</f>
        <v>2.2757897888905587E-2</v>
      </c>
      <c r="J39" s="177">
        <f t="shared" ref="J39:J51" si="9">IFERROR(H39/C39-1,"-")</f>
        <v>5.015565548253198E-2</v>
      </c>
      <c r="K39" s="177">
        <f>H39/H39</f>
        <v>1</v>
      </c>
    </row>
    <row r="40" spans="2:11" x14ac:dyDescent="0.25">
      <c r="B40" s="157" t="s">
        <v>97</v>
      </c>
      <c r="C40" s="158">
        <v>9228</v>
      </c>
      <c r="D40" s="158">
        <v>2476</v>
      </c>
      <c r="E40" s="158">
        <v>8040</v>
      </c>
      <c r="F40" s="158">
        <v>8569</v>
      </c>
      <c r="G40" s="158">
        <v>8464</v>
      </c>
      <c r="H40" s="158">
        <v>8382</v>
      </c>
      <c r="I40" s="159">
        <f t="shared" si="8"/>
        <v>-9.6880907372400848E-3</v>
      </c>
      <c r="J40" s="160">
        <f t="shared" si="9"/>
        <v>-9.1677503250975345E-2</v>
      </c>
      <c r="K40" s="159">
        <f>H40/H39</f>
        <v>6.1352657004830918E-2</v>
      </c>
    </row>
    <row r="41" spans="2:11" x14ac:dyDescent="0.25">
      <c r="B41" s="162" t="s">
        <v>103</v>
      </c>
      <c r="C41" s="163">
        <v>3242</v>
      </c>
      <c r="D41" s="163">
        <v>1357</v>
      </c>
      <c r="E41" s="163">
        <v>2767</v>
      </c>
      <c r="F41" s="163">
        <v>2051</v>
      </c>
      <c r="G41" s="163">
        <v>3093</v>
      </c>
      <c r="H41" s="163">
        <v>3103</v>
      </c>
      <c r="I41" s="164">
        <f t="shared" si="8"/>
        <v>3.2331070158422293E-3</v>
      </c>
      <c r="J41" s="165">
        <f t="shared" si="9"/>
        <v>-4.2874768661320117E-2</v>
      </c>
      <c r="K41" s="164">
        <f>H41/H39</f>
        <v>2.2712633582198799E-2</v>
      </c>
    </row>
    <row r="42" spans="2:11" x14ac:dyDescent="0.25">
      <c r="B42" s="162" t="s">
        <v>100</v>
      </c>
      <c r="C42" s="163">
        <v>5986</v>
      </c>
      <c r="D42" s="163">
        <v>1119</v>
      </c>
      <c r="E42" s="163">
        <v>5273</v>
      </c>
      <c r="F42" s="163">
        <v>6518</v>
      </c>
      <c r="G42" s="163">
        <v>5371</v>
      </c>
      <c r="H42" s="163">
        <v>5279</v>
      </c>
      <c r="I42" s="164">
        <f t="shared" si="8"/>
        <v>-1.7129026252094559E-2</v>
      </c>
      <c r="J42" s="165">
        <f t="shared" si="9"/>
        <v>-0.1181089208152355</v>
      </c>
      <c r="K42" s="164">
        <f>H42/H39</f>
        <v>3.8640023422632119E-2</v>
      </c>
    </row>
    <row r="43" spans="2:11" x14ac:dyDescent="0.25">
      <c r="B43" s="157" t="s">
        <v>107</v>
      </c>
      <c r="C43" s="158">
        <v>120867</v>
      </c>
      <c r="D43" s="158">
        <v>16645</v>
      </c>
      <c r="E43" s="158">
        <v>86979</v>
      </c>
      <c r="F43" s="158">
        <v>120751</v>
      </c>
      <c r="G43" s="158">
        <v>125116</v>
      </c>
      <c r="H43" s="158">
        <v>128238</v>
      </c>
      <c r="I43" s="159">
        <f t="shared" si="8"/>
        <v>2.4952843760989829E-2</v>
      </c>
      <c r="J43" s="160">
        <f t="shared" si="9"/>
        <v>6.0984387798158401E-2</v>
      </c>
      <c r="K43" s="159">
        <f>H43/H39</f>
        <v>0.93864734299516905</v>
      </c>
    </row>
    <row r="44" spans="2:11" x14ac:dyDescent="0.25">
      <c r="B44" s="162" t="s">
        <v>110</v>
      </c>
      <c r="C44" s="163">
        <v>56612</v>
      </c>
      <c r="D44" s="163">
        <v>8612</v>
      </c>
      <c r="E44" s="163">
        <v>30640</v>
      </c>
      <c r="F44" s="163">
        <v>56865</v>
      </c>
      <c r="G44" s="163">
        <v>58084</v>
      </c>
      <c r="H44" s="163">
        <v>59353</v>
      </c>
      <c r="I44" s="164">
        <f t="shared" si="8"/>
        <v>2.1847668893326899E-2</v>
      </c>
      <c r="J44" s="165">
        <f t="shared" si="9"/>
        <v>4.8417296686214861E-2</v>
      </c>
      <c r="K44" s="164">
        <f>H44/H39</f>
        <v>0.43443858878641489</v>
      </c>
    </row>
    <row r="45" spans="2:11" x14ac:dyDescent="0.25">
      <c r="B45" s="162" t="s">
        <v>113</v>
      </c>
      <c r="C45" s="163">
        <v>5327</v>
      </c>
      <c r="D45" s="163">
        <v>1008</v>
      </c>
      <c r="E45" s="163">
        <v>4886</v>
      </c>
      <c r="F45" s="163">
        <v>5775</v>
      </c>
      <c r="G45" s="163">
        <v>6051</v>
      </c>
      <c r="H45" s="163">
        <v>6345</v>
      </c>
      <c r="I45" s="164">
        <f t="shared" si="8"/>
        <v>4.8587010411502263E-2</v>
      </c>
      <c r="J45" s="165">
        <f t="shared" si="9"/>
        <v>0.19110193354608596</v>
      </c>
      <c r="K45" s="164">
        <f>H45/H39</f>
        <v>4.6442687747035576E-2</v>
      </c>
    </row>
    <row r="46" spans="2:11" x14ac:dyDescent="0.25">
      <c r="B46" s="162" t="s">
        <v>116</v>
      </c>
      <c r="C46" s="163">
        <v>2072</v>
      </c>
      <c r="D46" s="163">
        <v>755</v>
      </c>
      <c r="E46" s="163">
        <v>2691</v>
      </c>
      <c r="F46" s="163">
        <v>3147</v>
      </c>
      <c r="G46" s="163">
        <v>2579</v>
      </c>
      <c r="H46" s="163">
        <v>2748</v>
      </c>
      <c r="I46" s="164">
        <f t="shared" si="8"/>
        <v>6.5529274912756952E-2</v>
      </c>
      <c r="J46" s="165">
        <f t="shared" si="9"/>
        <v>0.32625482625482616</v>
      </c>
      <c r="K46" s="164">
        <f>H46/H39</f>
        <v>2.0114185331576637E-2</v>
      </c>
    </row>
    <row r="47" spans="2:11" x14ac:dyDescent="0.25">
      <c r="B47" s="162" t="s">
        <v>123</v>
      </c>
      <c r="C47" s="163">
        <v>4677</v>
      </c>
      <c r="D47" s="163">
        <v>691</v>
      </c>
      <c r="E47" s="163">
        <v>5438</v>
      </c>
      <c r="F47" s="163">
        <v>4711</v>
      </c>
      <c r="G47" s="163">
        <v>5766</v>
      </c>
      <c r="H47" s="163">
        <v>5340</v>
      </c>
      <c r="I47" s="164">
        <f t="shared" si="8"/>
        <v>-7.3881373569198772E-2</v>
      </c>
      <c r="J47" s="165">
        <f t="shared" si="9"/>
        <v>0.14175753688261716</v>
      </c>
      <c r="K47" s="164">
        <f>H47/H39</f>
        <v>3.9086517347386912E-2</v>
      </c>
    </row>
    <row r="48" spans="2:11" x14ac:dyDescent="0.25">
      <c r="B48" s="162" t="s">
        <v>119</v>
      </c>
      <c r="C48" s="163">
        <v>5244</v>
      </c>
      <c r="D48" s="163">
        <v>636</v>
      </c>
      <c r="E48" s="163">
        <v>4793</v>
      </c>
      <c r="F48" s="163">
        <v>5091</v>
      </c>
      <c r="G48" s="163">
        <v>5487</v>
      </c>
      <c r="H48" s="163">
        <v>5338</v>
      </c>
      <c r="I48" s="164">
        <f t="shared" si="8"/>
        <v>-2.7155093858210355E-2</v>
      </c>
      <c r="J48" s="165">
        <f t="shared" si="9"/>
        <v>1.7925247902364605E-2</v>
      </c>
      <c r="K48" s="164">
        <f>H48/H39</f>
        <v>3.9071878202312983E-2</v>
      </c>
    </row>
    <row r="49" spans="2:11" x14ac:dyDescent="0.25">
      <c r="B49" s="162" t="s">
        <v>128</v>
      </c>
      <c r="C49" s="163">
        <v>4142</v>
      </c>
      <c r="D49" s="163">
        <v>47</v>
      </c>
      <c r="E49" s="163">
        <v>3427</v>
      </c>
      <c r="F49" s="163">
        <v>3447</v>
      </c>
      <c r="G49" s="163">
        <v>3646</v>
      </c>
      <c r="H49" s="163">
        <v>3640</v>
      </c>
      <c r="I49" s="164">
        <f t="shared" si="8"/>
        <v>-1.645639056500281E-3</v>
      </c>
      <c r="J49" s="165">
        <f t="shared" si="9"/>
        <v>-0.12119748913568329</v>
      </c>
      <c r="K49" s="164">
        <f>H49/H39</f>
        <v>2.6643244034548381E-2</v>
      </c>
    </row>
    <row r="50" spans="2:11" x14ac:dyDescent="0.25">
      <c r="B50" s="162" t="s">
        <v>131</v>
      </c>
      <c r="C50" s="163">
        <v>8370</v>
      </c>
      <c r="D50" s="163">
        <v>542</v>
      </c>
      <c r="E50" s="163">
        <v>4433</v>
      </c>
      <c r="F50" s="163">
        <v>5080</v>
      </c>
      <c r="G50" s="163">
        <v>5831</v>
      </c>
      <c r="H50" s="163">
        <v>4809</v>
      </c>
      <c r="I50" s="164">
        <f t="shared" si="8"/>
        <v>-0.1752701080432173</v>
      </c>
      <c r="J50" s="165">
        <f t="shared" si="9"/>
        <v>-0.42544802867383513</v>
      </c>
      <c r="K50" s="164">
        <f>H50/H39</f>
        <v>3.5199824330259116E-2</v>
      </c>
    </row>
    <row r="51" spans="2:11" x14ac:dyDescent="0.25">
      <c r="B51" s="168" t="s">
        <v>145</v>
      </c>
      <c r="C51" s="169">
        <f t="shared" ref="C51:H51" si="10">C43-SUM(C44:C50)</f>
        <v>34423</v>
      </c>
      <c r="D51" s="169">
        <f t="shared" si="10"/>
        <v>4354</v>
      </c>
      <c r="E51" s="169">
        <f t="shared" si="10"/>
        <v>30671</v>
      </c>
      <c r="F51" s="169">
        <f t="shared" si="10"/>
        <v>36635</v>
      </c>
      <c r="G51" s="169">
        <f t="shared" si="10"/>
        <v>37672</v>
      </c>
      <c r="H51" s="169">
        <f t="shared" si="10"/>
        <v>40665</v>
      </c>
      <c r="I51" s="170">
        <f t="shared" si="8"/>
        <v>7.9448927585474616E-2</v>
      </c>
      <c r="J51" s="171">
        <f t="shared" si="9"/>
        <v>0.18133224878714804</v>
      </c>
      <c r="K51" s="170">
        <f>H51/H39</f>
        <v>0.29765041721563462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4174</v>
      </c>
      <c r="D53" s="176">
        <v>563</v>
      </c>
      <c r="E53" s="176">
        <v>2907</v>
      </c>
      <c r="F53" s="176">
        <v>5119</v>
      </c>
      <c r="G53" s="176">
        <v>5933</v>
      </c>
      <c r="H53" s="176">
        <v>4890</v>
      </c>
      <c r="I53" s="177">
        <f t="shared" ref="I53:I65" si="11">IFERROR(H53/G53-1,"-")</f>
        <v>-0.17579639305578965</v>
      </c>
      <c r="J53" s="177">
        <f t="shared" ref="J53:J65" si="12">IFERROR(H53/C53-1,"-")</f>
        <v>0.17153809295639677</v>
      </c>
      <c r="K53" s="177">
        <f>H53/H53</f>
        <v>1</v>
      </c>
    </row>
    <row r="54" spans="2:11" x14ac:dyDescent="0.25">
      <c r="B54" s="157" t="s">
        <v>97</v>
      </c>
      <c r="C54" s="158">
        <v>512</v>
      </c>
      <c r="D54" s="158">
        <v>3</v>
      </c>
      <c r="E54" s="158">
        <v>224</v>
      </c>
      <c r="F54" s="158">
        <v>1277</v>
      </c>
      <c r="G54" s="158">
        <v>2069</v>
      </c>
      <c r="H54" s="158">
        <v>1022</v>
      </c>
      <c r="I54" s="159">
        <f t="shared" si="11"/>
        <v>-0.50604156597390038</v>
      </c>
      <c r="J54" s="160">
        <f t="shared" si="12"/>
        <v>0.99609375</v>
      </c>
      <c r="K54" s="159">
        <f>H54/H53</f>
        <v>0.20899795501022495</v>
      </c>
    </row>
    <row r="55" spans="2:11" x14ac:dyDescent="0.25">
      <c r="B55" s="162" t="s">
        <v>103</v>
      </c>
      <c r="C55" s="163">
        <v>298</v>
      </c>
      <c r="D55" s="163">
        <v>0</v>
      </c>
      <c r="E55" s="163">
        <v>67</v>
      </c>
      <c r="F55" s="163">
        <v>779</v>
      </c>
      <c r="G55" s="163">
        <v>1543</v>
      </c>
      <c r="H55" s="163">
        <v>559</v>
      </c>
      <c r="I55" s="164">
        <f t="shared" si="11"/>
        <v>-0.63771872974724564</v>
      </c>
      <c r="J55" s="165">
        <f t="shared" si="12"/>
        <v>0.87583892617449655</v>
      </c>
      <c r="K55" s="164">
        <f>H55/H53</f>
        <v>0.11431492842535787</v>
      </c>
    </row>
    <row r="56" spans="2:11" x14ac:dyDescent="0.25">
      <c r="B56" s="162" t="s">
        <v>100</v>
      </c>
      <c r="C56" s="163">
        <v>214</v>
      </c>
      <c r="D56" s="163">
        <v>3</v>
      </c>
      <c r="E56" s="163">
        <v>157</v>
      </c>
      <c r="F56" s="163">
        <v>498</v>
      </c>
      <c r="G56" s="163">
        <v>526</v>
      </c>
      <c r="H56" s="163">
        <v>463</v>
      </c>
      <c r="I56" s="164">
        <f t="shared" si="11"/>
        <v>-0.11977186311787069</v>
      </c>
      <c r="J56" s="165">
        <f t="shared" si="12"/>
        <v>1.1635514018691588</v>
      </c>
      <c r="K56" s="164">
        <f>H56/H53</f>
        <v>9.4683026584867075E-2</v>
      </c>
    </row>
    <row r="57" spans="2:11" x14ac:dyDescent="0.25">
      <c r="B57" s="157" t="s">
        <v>107</v>
      </c>
      <c r="C57" s="158">
        <v>3662</v>
      </c>
      <c r="D57" s="158">
        <v>560</v>
      </c>
      <c r="E57" s="158">
        <v>2683</v>
      </c>
      <c r="F57" s="158">
        <v>3842</v>
      </c>
      <c r="G57" s="158">
        <v>3864</v>
      </c>
      <c r="H57" s="158">
        <v>3868</v>
      </c>
      <c r="I57" s="159">
        <f t="shared" si="11"/>
        <v>1.0351966873705098E-3</v>
      </c>
      <c r="J57" s="160">
        <f t="shared" si="12"/>
        <v>5.625341343528123E-2</v>
      </c>
      <c r="K57" s="159">
        <f>H57/H53</f>
        <v>0.791002044989775</v>
      </c>
    </row>
    <row r="58" spans="2:11" x14ac:dyDescent="0.25">
      <c r="B58" s="162" t="s">
        <v>110</v>
      </c>
      <c r="C58" s="163">
        <v>927</v>
      </c>
      <c r="D58" s="163">
        <v>58</v>
      </c>
      <c r="E58" s="163">
        <v>607</v>
      </c>
      <c r="F58" s="163">
        <v>1055</v>
      </c>
      <c r="G58" s="163">
        <v>993</v>
      </c>
      <c r="H58" s="163">
        <v>1063</v>
      </c>
      <c r="I58" s="164">
        <f t="shared" si="11"/>
        <v>7.0493454179254789E-2</v>
      </c>
      <c r="J58" s="165">
        <f t="shared" si="12"/>
        <v>0.14670981661272919</v>
      </c>
      <c r="K58" s="164">
        <f>H58/H53</f>
        <v>0.21738241308793457</v>
      </c>
    </row>
    <row r="59" spans="2:11" x14ac:dyDescent="0.25">
      <c r="B59" s="162" t="s">
        <v>113</v>
      </c>
      <c r="C59" s="163">
        <v>1370</v>
      </c>
      <c r="D59" s="163">
        <v>330</v>
      </c>
      <c r="E59" s="163">
        <v>1096</v>
      </c>
      <c r="F59" s="163">
        <v>910</v>
      </c>
      <c r="G59" s="163">
        <v>1013</v>
      </c>
      <c r="H59" s="163">
        <v>884</v>
      </c>
      <c r="I59" s="164">
        <f t="shared" si="11"/>
        <v>-0.1273445212240869</v>
      </c>
      <c r="J59" s="165">
        <f t="shared" si="12"/>
        <v>-0.35474452554744529</v>
      </c>
      <c r="K59" s="164">
        <f>H59/H53</f>
        <v>0.18077709611451942</v>
      </c>
    </row>
    <row r="60" spans="2:11" x14ac:dyDescent="0.25">
      <c r="B60" s="162" t="s">
        <v>116</v>
      </c>
      <c r="C60" s="163">
        <v>141</v>
      </c>
      <c r="D60" s="163">
        <v>13</v>
      </c>
      <c r="E60" s="163">
        <v>110</v>
      </c>
      <c r="F60" s="163">
        <v>374</v>
      </c>
      <c r="G60" s="163">
        <v>313</v>
      </c>
      <c r="H60" s="163">
        <v>170</v>
      </c>
      <c r="I60" s="164">
        <f t="shared" si="11"/>
        <v>-0.45686900958466459</v>
      </c>
      <c r="J60" s="165">
        <f t="shared" si="12"/>
        <v>0.20567375886524819</v>
      </c>
      <c r="K60" s="164">
        <f>H60/H53</f>
        <v>3.4764826175869123E-2</v>
      </c>
    </row>
    <row r="61" spans="2:11" x14ac:dyDescent="0.25">
      <c r="B61" s="162" t="s">
        <v>123</v>
      </c>
      <c r="C61" s="163">
        <v>51</v>
      </c>
      <c r="D61" s="163">
        <v>23</v>
      </c>
      <c r="E61" s="163">
        <v>73</v>
      </c>
      <c r="F61" s="163">
        <v>69</v>
      </c>
      <c r="G61" s="163">
        <v>95</v>
      </c>
      <c r="H61" s="163">
        <v>123</v>
      </c>
      <c r="I61" s="164">
        <f t="shared" si="11"/>
        <v>0.29473684210526319</v>
      </c>
      <c r="J61" s="165">
        <f t="shared" si="12"/>
        <v>1.4117647058823528</v>
      </c>
      <c r="K61" s="164">
        <f>H61/H53</f>
        <v>2.5153374233128835E-2</v>
      </c>
    </row>
    <row r="62" spans="2:11" x14ac:dyDescent="0.25">
      <c r="B62" s="162" t="s">
        <v>119</v>
      </c>
      <c r="C62" s="163">
        <v>35</v>
      </c>
      <c r="D62" s="163">
        <v>13</v>
      </c>
      <c r="E62" s="163">
        <v>62</v>
      </c>
      <c r="F62" s="163">
        <v>75</v>
      </c>
      <c r="G62" s="163">
        <v>92</v>
      </c>
      <c r="H62" s="163">
        <v>127</v>
      </c>
      <c r="I62" s="164">
        <f t="shared" si="11"/>
        <v>0.38043478260869557</v>
      </c>
      <c r="J62" s="165">
        <f t="shared" si="12"/>
        <v>2.6285714285714286</v>
      </c>
      <c r="K62" s="164">
        <f>H62/H53</f>
        <v>2.5971370143149285E-2</v>
      </c>
    </row>
    <row r="63" spans="2:11" x14ac:dyDescent="0.25">
      <c r="B63" s="162" t="s">
        <v>128</v>
      </c>
      <c r="C63" s="163">
        <v>43</v>
      </c>
      <c r="D63" s="163">
        <v>0</v>
      </c>
      <c r="E63" s="163">
        <v>23</v>
      </c>
      <c r="F63" s="163">
        <v>47</v>
      </c>
      <c r="G63" s="163">
        <v>46</v>
      </c>
      <c r="H63" s="163">
        <v>36</v>
      </c>
      <c r="I63" s="164">
        <f t="shared" si="11"/>
        <v>-0.21739130434782605</v>
      </c>
      <c r="J63" s="165">
        <f t="shared" si="12"/>
        <v>-0.16279069767441856</v>
      </c>
      <c r="K63" s="164">
        <f>H63/H53</f>
        <v>7.3619631901840491E-3</v>
      </c>
    </row>
    <row r="64" spans="2:11" x14ac:dyDescent="0.25">
      <c r="B64" s="162" t="s">
        <v>131</v>
      </c>
      <c r="C64" s="163">
        <v>179</v>
      </c>
      <c r="D64" s="163">
        <v>6</v>
      </c>
      <c r="E64" s="163">
        <v>28</v>
      </c>
      <c r="F64" s="163">
        <v>43</v>
      </c>
      <c r="G64" s="163">
        <v>28</v>
      </c>
      <c r="H64" s="163">
        <v>45</v>
      </c>
      <c r="I64" s="164">
        <f t="shared" si="11"/>
        <v>0.60714285714285721</v>
      </c>
      <c r="J64" s="165">
        <f t="shared" si="12"/>
        <v>-0.74860335195530725</v>
      </c>
      <c r="K64" s="164">
        <f>H64/H53</f>
        <v>9.202453987730062E-3</v>
      </c>
    </row>
    <row r="65" spans="2:11" x14ac:dyDescent="0.25">
      <c r="B65" s="168" t="s">
        <v>145</v>
      </c>
      <c r="C65" s="169">
        <f t="shared" ref="C65:H65" si="13">C57-SUM(C58:C64)</f>
        <v>916</v>
      </c>
      <c r="D65" s="169">
        <f t="shared" si="13"/>
        <v>117</v>
      </c>
      <c r="E65" s="169">
        <f t="shared" si="13"/>
        <v>684</v>
      </c>
      <c r="F65" s="169">
        <f t="shared" si="13"/>
        <v>1269</v>
      </c>
      <c r="G65" s="169">
        <f t="shared" si="13"/>
        <v>1284</v>
      </c>
      <c r="H65" s="169">
        <f t="shared" si="13"/>
        <v>1420</v>
      </c>
      <c r="I65" s="170">
        <f t="shared" si="11"/>
        <v>0.10591900311526481</v>
      </c>
      <c r="J65" s="171">
        <f t="shared" si="12"/>
        <v>0.55021834061135366</v>
      </c>
      <c r="K65" s="170">
        <f>H65/H53</f>
        <v>0.29038854805725972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12078</v>
      </c>
      <c r="D67" s="176">
        <v>8876</v>
      </c>
      <c r="E67" s="176">
        <v>10801</v>
      </c>
      <c r="F67" s="176">
        <v>15987</v>
      </c>
      <c r="G67" s="176">
        <v>14525</v>
      </c>
      <c r="H67" s="176">
        <v>17482</v>
      </c>
      <c r="I67" s="177">
        <f t="shared" ref="I67:I79" si="14">IFERROR(H67/G67-1,"-")</f>
        <v>0.203580034423408</v>
      </c>
      <c r="J67" s="177">
        <f t="shared" ref="J67:J79" si="15">IFERROR(H67/C67-1,"-")</f>
        <v>0.44742507037588997</v>
      </c>
      <c r="K67" s="177">
        <f>H67/H67</f>
        <v>1</v>
      </c>
    </row>
    <row r="68" spans="2:11" x14ac:dyDescent="0.25">
      <c r="B68" s="157" t="s">
        <v>97</v>
      </c>
      <c r="C68" s="158">
        <v>2542</v>
      </c>
      <c r="D68" s="158">
        <v>889</v>
      </c>
      <c r="E68" s="158">
        <v>901</v>
      </c>
      <c r="F68" s="158">
        <v>913</v>
      </c>
      <c r="G68" s="158">
        <v>3913</v>
      </c>
      <c r="H68" s="158">
        <v>4285</v>
      </c>
      <c r="I68" s="159">
        <f t="shared" si="14"/>
        <v>9.5067722974699675E-2</v>
      </c>
      <c r="J68" s="160">
        <f t="shared" si="15"/>
        <v>0.68568056648308429</v>
      </c>
      <c r="K68" s="159">
        <f>H68/H67</f>
        <v>0.24510925523395494</v>
      </c>
    </row>
    <row r="69" spans="2:11" x14ac:dyDescent="0.25">
      <c r="B69" s="162" t="s">
        <v>103</v>
      </c>
      <c r="C69" s="163">
        <v>941</v>
      </c>
      <c r="D69" s="163">
        <v>349</v>
      </c>
      <c r="E69" s="163">
        <v>186</v>
      </c>
      <c r="F69" s="163">
        <v>154</v>
      </c>
      <c r="G69" s="163">
        <v>1878</v>
      </c>
      <c r="H69" s="163">
        <v>1587</v>
      </c>
      <c r="I69" s="164">
        <f t="shared" si="14"/>
        <v>-0.15495207667731625</v>
      </c>
      <c r="J69" s="165">
        <f t="shared" si="15"/>
        <v>0.68650371944739641</v>
      </c>
      <c r="K69" s="164">
        <f>H69/H67</f>
        <v>9.077908706097701E-2</v>
      </c>
    </row>
    <row r="70" spans="2:11" x14ac:dyDescent="0.25">
      <c r="B70" s="162" t="s">
        <v>100</v>
      </c>
      <c r="C70" s="163">
        <v>1601</v>
      </c>
      <c r="D70" s="163">
        <v>540</v>
      </c>
      <c r="E70" s="163">
        <v>715</v>
      </c>
      <c r="F70" s="163">
        <v>759</v>
      </c>
      <c r="G70" s="163">
        <v>2035</v>
      </c>
      <c r="H70" s="163">
        <v>2698</v>
      </c>
      <c r="I70" s="164">
        <f t="shared" si="14"/>
        <v>0.32579852579852586</v>
      </c>
      <c r="J70" s="165">
        <f t="shared" si="15"/>
        <v>0.68519675202998132</v>
      </c>
      <c r="K70" s="164">
        <f>H70/H67</f>
        <v>0.15433016817297793</v>
      </c>
    </row>
    <row r="71" spans="2:11" x14ac:dyDescent="0.25">
      <c r="B71" s="157" t="s">
        <v>107</v>
      </c>
      <c r="C71" s="158">
        <v>9536</v>
      </c>
      <c r="D71" s="158">
        <v>7987</v>
      </c>
      <c r="E71" s="158">
        <v>9900</v>
      </c>
      <c r="F71" s="158">
        <v>15074</v>
      </c>
      <c r="G71" s="158">
        <v>10612</v>
      </c>
      <c r="H71" s="158">
        <v>13197</v>
      </c>
      <c r="I71" s="159">
        <f t="shared" si="14"/>
        <v>0.24359215981907267</v>
      </c>
      <c r="J71" s="160">
        <f t="shared" si="15"/>
        <v>0.38391359060402674</v>
      </c>
      <c r="K71" s="159">
        <f>H71/H67</f>
        <v>0.75489074476604512</v>
      </c>
    </row>
    <row r="72" spans="2:11" x14ac:dyDescent="0.25">
      <c r="B72" s="162" t="s">
        <v>110</v>
      </c>
      <c r="C72" s="163">
        <v>4228</v>
      </c>
      <c r="D72" s="163">
        <v>5090</v>
      </c>
      <c r="E72" s="163">
        <v>2011</v>
      </c>
      <c r="F72" s="163">
        <v>5041</v>
      </c>
      <c r="G72" s="163">
        <v>4805</v>
      </c>
      <c r="H72" s="163">
        <v>5370</v>
      </c>
      <c r="I72" s="164">
        <f t="shared" si="14"/>
        <v>0.11758584807492189</v>
      </c>
      <c r="J72" s="165">
        <f t="shared" si="15"/>
        <v>0.27010406811731325</v>
      </c>
      <c r="K72" s="164">
        <f>H72/H67</f>
        <v>0.30717309232353279</v>
      </c>
    </row>
    <row r="73" spans="2:11" x14ac:dyDescent="0.25">
      <c r="B73" s="162" t="s">
        <v>113</v>
      </c>
      <c r="C73" s="163">
        <v>1006</v>
      </c>
      <c r="D73" s="163">
        <v>454</v>
      </c>
      <c r="E73" s="163">
        <v>466</v>
      </c>
      <c r="F73" s="163">
        <v>667</v>
      </c>
      <c r="G73" s="163">
        <v>1561</v>
      </c>
      <c r="H73" s="163">
        <v>1331</v>
      </c>
      <c r="I73" s="164">
        <f t="shared" si="14"/>
        <v>-0.14734144778987823</v>
      </c>
      <c r="J73" s="165">
        <f t="shared" si="15"/>
        <v>0.32306163021868795</v>
      </c>
      <c r="K73" s="164">
        <f>H73/H67</f>
        <v>7.6135453609426834E-2</v>
      </c>
    </row>
    <row r="74" spans="2:11" x14ac:dyDescent="0.25">
      <c r="B74" s="162" t="s">
        <v>116</v>
      </c>
      <c r="C74" s="163">
        <v>857</v>
      </c>
      <c r="D74" s="163">
        <v>546</v>
      </c>
      <c r="E74" s="163">
        <v>1207</v>
      </c>
      <c r="F74" s="163">
        <v>2185</v>
      </c>
      <c r="G74" s="163">
        <v>582</v>
      </c>
      <c r="H74" s="163">
        <v>764</v>
      </c>
      <c r="I74" s="164">
        <f t="shared" si="14"/>
        <v>0.3127147766323024</v>
      </c>
      <c r="J74" s="165">
        <f t="shared" si="15"/>
        <v>-0.10851808634772464</v>
      </c>
      <c r="K74" s="164">
        <f>H74/H67</f>
        <v>4.3702093581970025E-2</v>
      </c>
    </row>
    <row r="75" spans="2:11" x14ac:dyDescent="0.25">
      <c r="B75" s="162" t="s">
        <v>123</v>
      </c>
      <c r="C75" s="163">
        <v>212</v>
      </c>
      <c r="D75" s="163">
        <v>299</v>
      </c>
      <c r="E75" s="163">
        <v>1120</v>
      </c>
      <c r="F75" s="163">
        <v>379</v>
      </c>
      <c r="G75" s="163">
        <v>391</v>
      </c>
      <c r="H75" s="163">
        <v>532</v>
      </c>
      <c r="I75" s="164">
        <f t="shared" si="14"/>
        <v>0.36061381074168808</v>
      </c>
      <c r="J75" s="165">
        <f t="shared" si="15"/>
        <v>1.5094339622641511</v>
      </c>
      <c r="K75" s="164">
        <f>H75/H67</f>
        <v>3.0431300766502689E-2</v>
      </c>
    </row>
    <row r="76" spans="2:11" x14ac:dyDescent="0.25">
      <c r="B76" s="162" t="s">
        <v>119</v>
      </c>
      <c r="C76" s="163">
        <v>400</v>
      </c>
      <c r="D76" s="163">
        <v>291</v>
      </c>
      <c r="E76" s="163">
        <v>350</v>
      </c>
      <c r="F76" s="163">
        <v>267</v>
      </c>
      <c r="G76" s="163">
        <v>122</v>
      </c>
      <c r="H76" s="163">
        <v>318</v>
      </c>
      <c r="I76" s="164">
        <f t="shared" si="14"/>
        <v>1.6065573770491803</v>
      </c>
      <c r="J76" s="165">
        <f t="shared" si="15"/>
        <v>-0.20499999999999996</v>
      </c>
      <c r="K76" s="164">
        <f>H76/H67</f>
        <v>1.8190138428097472E-2</v>
      </c>
    </row>
    <row r="77" spans="2:11" x14ac:dyDescent="0.25">
      <c r="B77" s="162" t="s">
        <v>128</v>
      </c>
      <c r="C77" s="163">
        <v>350</v>
      </c>
      <c r="D77" s="163">
        <v>14</v>
      </c>
      <c r="E77" s="163">
        <v>714</v>
      </c>
      <c r="F77" s="163">
        <v>896</v>
      </c>
      <c r="G77" s="163">
        <v>180</v>
      </c>
      <c r="H77" s="163">
        <v>384</v>
      </c>
      <c r="I77" s="164">
        <f t="shared" si="14"/>
        <v>1.1333333333333333</v>
      </c>
      <c r="J77" s="165">
        <f t="shared" si="15"/>
        <v>9.7142857142857197E-2</v>
      </c>
      <c r="K77" s="164">
        <f>H77/H67</f>
        <v>2.1965450177325249E-2</v>
      </c>
    </row>
    <row r="78" spans="2:11" x14ac:dyDescent="0.25">
      <c r="B78" s="162" t="s">
        <v>131</v>
      </c>
      <c r="C78" s="163">
        <v>383</v>
      </c>
      <c r="D78" s="163">
        <v>29</v>
      </c>
      <c r="E78" s="163">
        <v>175</v>
      </c>
      <c r="F78" s="163">
        <v>367</v>
      </c>
      <c r="G78" s="163">
        <v>50</v>
      </c>
      <c r="H78" s="163">
        <v>869</v>
      </c>
      <c r="I78" s="164">
        <f t="shared" si="14"/>
        <v>16.38</v>
      </c>
      <c r="J78" s="165">
        <f t="shared" si="15"/>
        <v>1.268929503916449</v>
      </c>
      <c r="K78" s="164">
        <f>H78/H67</f>
        <v>4.9708271364832399E-2</v>
      </c>
    </row>
    <row r="79" spans="2:11" x14ac:dyDescent="0.25">
      <c r="B79" s="168" t="s">
        <v>145</v>
      </c>
      <c r="C79" s="169">
        <f t="shared" ref="C79:H79" si="16">C71-SUM(C72:C78)</f>
        <v>2100</v>
      </c>
      <c r="D79" s="169">
        <f t="shared" si="16"/>
        <v>1264</v>
      </c>
      <c r="E79" s="169">
        <f t="shared" si="16"/>
        <v>3857</v>
      </c>
      <c r="F79" s="169">
        <f t="shared" si="16"/>
        <v>5272</v>
      </c>
      <c r="G79" s="169">
        <f t="shared" si="16"/>
        <v>2921</v>
      </c>
      <c r="H79" s="169">
        <f t="shared" si="16"/>
        <v>3629</v>
      </c>
      <c r="I79" s="170">
        <f t="shared" si="14"/>
        <v>0.24238274563505646</v>
      </c>
      <c r="J79" s="171">
        <f t="shared" si="15"/>
        <v>0.72809523809523813</v>
      </c>
      <c r="K79" s="170">
        <f>H79/H67</f>
        <v>0.20758494451435763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74343</v>
      </c>
      <c r="D81" s="176">
        <v>9664</v>
      </c>
      <c r="E81" s="176">
        <v>51089</v>
      </c>
      <c r="F81" s="176">
        <v>71326</v>
      </c>
      <c r="G81" s="176">
        <v>74452</v>
      </c>
      <c r="H81" s="176">
        <v>79840</v>
      </c>
      <c r="I81" s="177">
        <f t="shared" ref="I81:I93" si="17">IFERROR(H81/G81-1,"-")</f>
        <v>7.2368774512437506E-2</v>
      </c>
      <c r="J81" s="177">
        <f t="shared" ref="J81:J93" si="18">IFERROR(H81/C81-1,"-")</f>
        <v>7.3941056992588461E-2</v>
      </c>
      <c r="K81" s="177">
        <f>H81/H81</f>
        <v>1</v>
      </c>
    </row>
    <row r="82" spans="2:11" x14ac:dyDescent="0.25">
      <c r="B82" s="157" t="s">
        <v>97</v>
      </c>
      <c r="C82" s="158">
        <v>26033</v>
      </c>
      <c r="D82" s="158">
        <v>5166</v>
      </c>
      <c r="E82" s="158">
        <v>17161</v>
      </c>
      <c r="F82" s="158">
        <v>24742</v>
      </c>
      <c r="G82" s="158">
        <v>20881</v>
      </c>
      <c r="H82" s="158">
        <v>22516</v>
      </c>
      <c r="I82" s="159">
        <f t="shared" si="17"/>
        <v>7.8300847660552675E-2</v>
      </c>
      <c r="J82" s="160">
        <f t="shared" si="18"/>
        <v>-0.1350977605347059</v>
      </c>
      <c r="K82" s="159">
        <f>H82/H81</f>
        <v>0.2820140280561122</v>
      </c>
    </row>
    <row r="83" spans="2:11" x14ac:dyDescent="0.25">
      <c r="B83" s="162" t="s">
        <v>103</v>
      </c>
      <c r="C83" s="163">
        <v>4393</v>
      </c>
      <c r="D83" s="163">
        <v>3076</v>
      </c>
      <c r="E83" s="163">
        <v>6495</v>
      </c>
      <c r="F83" s="163">
        <v>5994</v>
      </c>
      <c r="G83" s="163">
        <v>5109</v>
      </c>
      <c r="H83" s="163">
        <v>5683</v>
      </c>
      <c r="I83" s="164">
        <f t="shared" si="17"/>
        <v>0.11235075357212754</v>
      </c>
      <c r="J83" s="165">
        <f t="shared" si="18"/>
        <v>0.29364898702481224</v>
      </c>
      <c r="K83" s="164">
        <f>H83/H81</f>
        <v>7.1179859719438882E-2</v>
      </c>
    </row>
    <row r="84" spans="2:11" x14ac:dyDescent="0.25">
      <c r="B84" s="162" t="s">
        <v>100</v>
      </c>
      <c r="C84" s="163">
        <v>21640</v>
      </c>
      <c r="D84" s="163">
        <v>2090</v>
      </c>
      <c r="E84" s="163">
        <v>10666</v>
      </c>
      <c r="F84" s="163">
        <v>18748</v>
      </c>
      <c r="G84" s="163">
        <v>15772</v>
      </c>
      <c r="H84" s="163">
        <v>16833</v>
      </c>
      <c r="I84" s="164">
        <f t="shared" si="17"/>
        <v>6.7271113365457769E-2</v>
      </c>
      <c r="J84" s="165">
        <f t="shared" si="18"/>
        <v>-0.22213493530499073</v>
      </c>
      <c r="K84" s="164">
        <f>H84/H81</f>
        <v>0.21083416833667334</v>
      </c>
    </row>
    <row r="85" spans="2:11" x14ac:dyDescent="0.25">
      <c r="B85" s="157" t="s">
        <v>107</v>
      </c>
      <c r="C85" s="158">
        <v>48310</v>
      </c>
      <c r="D85" s="158">
        <v>4498</v>
      </c>
      <c r="E85" s="158">
        <v>33928</v>
      </c>
      <c r="F85" s="158">
        <v>46584</v>
      </c>
      <c r="G85" s="158">
        <v>53571</v>
      </c>
      <c r="H85" s="158">
        <v>57324</v>
      </c>
      <c r="I85" s="159">
        <f t="shared" si="17"/>
        <v>7.0056560452483652E-2</v>
      </c>
      <c r="J85" s="160">
        <f t="shared" si="18"/>
        <v>0.18658662802732362</v>
      </c>
      <c r="K85" s="159">
        <f>H85/H81</f>
        <v>0.7179859719438878</v>
      </c>
    </row>
    <row r="86" spans="2:11" x14ac:dyDescent="0.25">
      <c r="B86" s="162" t="s">
        <v>110</v>
      </c>
      <c r="C86" s="163">
        <v>8152</v>
      </c>
      <c r="D86" s="163">
        <v>759</v>
      </c>
      <c r="E86" s="163">
        <v>3274</v>
      </c>
      <c r="F86" s="163">
        <v>7693</v>
      </c>
      <c r="G86" s="163">
        <v>10029</v>
      </c>
      <c r="H86" s="163">
        <v>10687</v>
      </c>
      <c r="I86" s="164">
        <f t="shared" si="17"/>
        <v>6.5609731777844349E-2</v>
      </c>
      <c r="J86" s="165">
        <f t="shared" si="18"/>
        <v>0.3109666339548578</v>
      </c>
      <c r="K86" s="164">
        <f>H86/H81</f>
        <v>0.1338552104208417</v>
      </c>
    </row>
    <row r="87" spans="2:11" x14ac:dyDescent="0.25">
      <c r="B87" s="162" t="s">
        <v>113</v>
      </c>
      <c r="C87" s="163">
        <v>17728</v>
      </c>
      <c r="D87" s="163">
        <v>1403</v>
      </c>
      <c r="E87" s="163">
        <v>13019</v>
      </c>
      <c r="F87" s="163">
        <v>16107</v>
      </c>
      <c r="G87" s="163">
        <v>16817</v>
      </c>
      <c r="H87" s="163">
        <v>18023</v>
      </c>
      <c r="I87" s="164">
        <f t="shared" si="17"/>
        <v>7.1713147410358502E-2</v>
      </c>
      <c r="J87" s="165">
        <f t="shared" si="18"/>
        <v>1.6640342960288823E-2</v>
      </c>
      <c r="K87" s="164">
        <f>H87/H81</f>
        <v>0.22573897795591183</v>
      </c>
    </row>
    <row r="88" spans="2:11" x14ac:dyDescent="0.25">
      <c r="B88" s="162" t="s">
        <v>116</v>
      </c>
      <c r="C88" s="163">
        <v>2012</v>
      </c>
      <c r="D88" s="163">
        <v>497</v>
      </c>
      <c r="E88" s="163">
        <v>2303</v>
      </c>
      <c r="F88" s="163">
        <v>3074</v>
      </c>
      <c r="G88" s="163">
        <v>4120</v>
      </c>
      <c r="H88" s="163">
        <v>4353</v>
      </c>
      <c r="I88" s="164">
        <f t="shared" si="17"/>
        <v>5.6553398058252435E-2</v>
      </c>
      <c r="J88" s="165">
        <f t="shared" si="18"/>
        <v>1.1635188866799204</v>
      </c>
      <c r="K88" s="164">
        <f>H88/H81</f>
        <v>5.4521543086172346E-2</v>
      </c>
    </row>
    <row r="89" spans="2:11" x14ac:dyDescent="0.25">
      <c r="B89" s="162" t="s">
        <v>123</v>
      </c>
      <c r="C89" s="163">
        <v>696</v>
      </c>
      <c r="D89" s="163">
        <v>79</v>
      </c>
      <c r="E89" s="163">
        <v>1264</v>
      </c>
      <c r="F89" s="163">
        <v>1183</v>
      </c>
      <c r="G89" s="163">
        <v>1526</v>
      </c>
      <c r="H89" s="163">
        <v>2010</v>
      </c>
      <c r="I89" s="164">
        <f t="shared" si="17"/>
        <v>0.31716906946264745</v>
      </c>
      <c r="J89" s="165">
        <f t="shared" si="18"/>
        <v>1.8879310344827585</v>
      </c>
      <c r="K89" s="164">
        <f>H89/H81</f>
        <v>2.5175350701402806E-2</v>
      </c>
    </row>
    <row r="90" spans="2:11" x14ac:dyDescent="0.25">
      <c r="B90" s="162" t="s">
        <v>119</v>
      </c>
      <c r="C90" s="163">
        <v>503</v>
      </c>
      <c r="D90" s="163">
        <v>114</v>
      </c>
      <c r="E90" s="163">
        <v>754</v>
      </c>
      <c r="F90" s="163">
        <v>761</v>
      </c>
      <c r="G90" s="163">
        <v>700</v>
      </c>
      <c r="H90" s="163">
        <v>943</v>
      </c>
      <c r="I90" s="164">
        <f t="shared" si="17"/>
        <v>0.3471428571428572</v>
      </c>
      <c r="J90" s="165">
        <f t="shared" si="18"/>
        <v>0.874751491053678</v>
      </c>
      <c r="K90" s="164">
        <f>H90/H81</f>
        <v>1.1811122244488978E-2</v>
      </c>
    </row>
    <row r="91" spans="2:11" x14ac:dyDescent="0.25">
      <c r="B91" s="162" t="s">
        <v>128</v>
      </c>
      <c r="C91" s="163">
        <v>1231</v>
      </c>
      <c r="D91" s="163">
        <v>12</v>
      </c>
      <c r="E91" s="163">
        <v>839</v>
      </c>
      <c r="F91" s="163">
        <v>1387</v>
      </c>
      <c r="G91" s="163">
        <v>1516</v>
      </c>
      <c r="H91" s="163">
        <v>1023</v>
      </c>
      <c r="I91" s="164">
        <f t="shared" si="17"/>
        <v>-0.32519788918205805</v>
      </c>
      <c r="J91" s="165">
        <f t="shared" si="18"/>
        <v>-0.16896831844029248</v>
      </c>
      <c r="K91" s="164">
        <f>H91/H81</f>
        <v>1.2813126252505009E-2</v>
      </c>
    </row>
    <row r="92" spans="2:11" x14ac:dyDescent="0.25">
      <c r="B92" s="162" t="s">
        <v>131</v>
      </c>
      <c r="C92" s="163">
        <v>2686</v>
      </c>
      <c r="D92" s="163">
        <v>62</v>
      </c>
      <c r="E92" s="163">
        <v>1182</v>
      </c>
      <c r="F92" s="163">
        <v>2067</v>
      </c>
      <c r="G92" s="163">
        <v>2178</v>
      </c>
      <c r="H92" s="163">
        <v>1721</v>
      </c>
      <c r="I92" s="164">
        <f t="shared" si="17"/>
        <v>-0.20982552800734622</v>
      </c>
      <c r="J92" s="165">
        <f t="shared" si="18"/>
        <v>-0.35927029039463887</v>
      </c>
      <c r="K92" s="164">
        <f>H92/H81</f>
        <v>2.1555611222444891E-2</v>
      </c>
    </row>
    <row r="93" spans="2:11" x14ac:dyDescent="0.25">
      <c r="B93" s="168" t="s">
        <v>145</v>
      </c>
      <c r="C93" s="169">
        <f t="shared" ref="C93:H93" si="19">C85-SUM(C86:C92)</f>
        <v>15302</v>
      </c>
      <c r="D93" s="169">
        <f t="shared" si="19"/>
        <v>1572</v>
      </c>
      <c r="E93" s="169">
        <f t="shared" si="19"/>
        <v>11293</v>
      </c>
      <c r="F93" s="169">
        <f t="shared" si="19"/>
        <v>14312</v>
      </c>
      <c r="G93" s="169">
        <f t="shared" si="19"/>
        <v>16685</v>
      </c>
      <c r="H93" s="169">
        <f t="shared" si="19"/>
        <v>18564</v>
      </c>
      <c r="I93" s="170">
        <f t="shared" si="17"/>
        <v>0.11261612226550799</v>
      </c>
      <c r="J93" s="171">
        <f t="shared" si="18"/>
        <v>0.21317474839890216</v>
      </c>
      <c r="K93" s="170">
        <f>H93/H81</f>
        <v>0.23251503006012025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5920</v>
      </c>
      <c r="D95" s="176">
        <v>1842</v>
      </c>
      <c r="E95" s="176">
        <v>4794</v>
      </c>
      <c r="F95" s="176">
        <v>5361</v>
      </c>
      <c r="G95" s="176">
        <v>4792</v>
      </c>
      <c r="H95" s="176">
        <v>5436</v>
      </c>
      <c r="I95" s="177">
        <f t="shared" ref="I95:I107" si="20">IFERROR(H95/G95-1,"-")</f>
        <v>0.13439065108514181</v>
      </c>
      <c r="J95" s="177">
        <f t="shared" ref="J95:J107" si="21">IFERROR(H95/C95-1,"-")</f>
        <v>-8.1756756756756754E-2</v>
      </c>
      <c r="K95" s="177">
        <f>H95/H95</f>
        <v>1</v>
      </c>
    </row>
    <row r="96" spans="2:11" x14ac:dyDescent="0.25">
      <c r="B96" s="157" t="s">
        <v>97</v>
      </c>
      <c r="C96" s="158">
        <v>4037</v>
      </c>
      <c r="D96" s="158">
        <v>1185</v>
      </c>
      <c r="E96" s="158">
        <v>3022</v>
      </c>
      <c r="F96" s="158">
        <v>3424</v>
      </c>
      <c r="G96" s="158">
        <v>2617</v>
      </c>
      <c r="H96" s="158">
        <v>3274</v>
      </c>
      <c r="I96" s="159">
        <f t="shared" si="20"/>
        <v>0.25105082155139469</v>
      </c>
      <c r="J96" s="160">
        <f t="shared" si="21"/>
        <v>-0.18900173396086206</v>
      </c>
      <c r="K96" s="159">
        <f>H96/H95</f>
        <v>0.60228108903605593</v>
      </c>
    </row>
    <row r="97" spans="2:11" x14ac:dyDescent="0.25">
      <c r="B97" s="162" t="s">
        <v>103</v>
      </c>
      <c r="C97" s="163">
        <v>2610</v>
      </c>
      <c r="D97" s="163">
        <v>797</v>
      </c>
      <c r="E97" s="163">
        <v>1498</v>
      </c>
      <c r="F97" s="163">
        <v>1825</v>
      </c>
      <c r="G97" s="163">
        <v>1173</v>
      </c>
      <c r="H97" s="163">
        <v>1487</v>
      </c>
      <c r="I97" s="164">
        <f t="shared" si="20"/>
        <v>0.26768968456948006</v>
      </c>
      <c r="J97" s="165">
        <f t="shared" si="21"/>
        <v>-0.43026819923371651</v>
      </c>
      <c r="K97" s="164">
        <f>H97/H95</f>
        <v>0.27354672553348053</v>
      </c>
    </row>
    <row r="98" spans="2:11" x14ac:dyDescent="0.25">
      <c r="B98" s="162" t="s">
        <v>100</v>
      </c>
      <c r="C98" s="163">
        <v>1427</v>
      </c>
      <c r="D98" s="163">
        <v>388</v>
      </c>
      <c r="E98" s="163">
        <v>1524</v>
      </c>
      <c r="F98" s="163">
        <v>1599</v>
      </c>
      <c r="G98" s="163">
        <v>1444</v>
      </c>
      <c r="H98" s="163">
        <v>1787</v>
      </c>
      <c r="I98" s="164">
        <f t="shared" si="20"/>
        <v>0.23753462603878117</v>
      </c>
      <c r="J98" s="165">
        <f t="shared" si="21"/>
        <v>0.2522775052557813</v>
      </c>
      <c r="K98" s="164">
        <f>H98/H95</f>
        <v>0.3287343635025754</v>
      </c>
    </row>
    <row r="99" spans="2:11" x14ac:dyDescent="0.25">
      <c r="B99" s="157" t="s">
        <v>107</v>
      </c>
      <c r="C99" s="158">
        <v>1883</v>
      </c>
      <c r="D99" s="158">
        <v>657</v>
      </c>
      <c r="E99" s="158">
        <v>1772</v>
      </c>
      <c r="F99" s="158">
        <v>1937</v>
      </c>
      <c r="G99" s="158">
        <v>2175</v>
      </c>
      <c r="H99" s="158">
        <v>2162</v>
      </c>
      <c r="I99" s="159">
        <f t="shared" si="20"/>
        <v>-5.9770114942528929E-3</v>
      </c>
      <c r="J99" s="160">
        <f t="shared" si="21"/>
        <v>0.14816781731279871</v>
      </c>
      <c r="K99" s="159">
        <f>H99/H95</f>
        <v>0.39771891096394407</v>
      </c>
    </row>
    <row r="100" spans="2:11" x14ac:dyDescent="0.25">
      <c r="B100" s="162" t="s">
        <v>110</v>
      </c>
      <c r="C100" s="163">
        <v>232</v>
      </c>
      <c r="D100" s="163">
        <v>74</v>
      </c>
      <c r="E100" s="163">
        <v>197</v>
      </c>
      <c r="F100" s="163">
        <v>318</v>
      </c>
      <c r="G100" s="163">
        <v>352</v>
      </c>
      <c r="H100" s="163">
        <v>296</v>
      </c>
      <c r="I100" s="164">
        <f t="shared" si="20"/>
        <v>-0.15909090909090906</v>
      </c>
      <c r="J100" s="165">
        <f t="shared" si="21"/>
        <v>0.27586206896551735</v>
      </c>
      <c r="K100" s="164">
        <f>H100/H95</f>
        <v>5.4451802796173655E-2</v>
      </c>
    </row>
    <row r="101" spans="2:11" x14ac:dyDescent="0.25">
      <c r="B101" s="162" t="s">
        <v>113</v>
      </c>
      <c r="C101" s="163">
        <v>439</v>
      </c>
      <c r="D101" s="163">
        <v>87</v>
      </c>
      <c r="E101" s="163">
        <v>406</v>
      </c>
      <c r="F101" s="163">
        <v>412</v>
      </c>
      <c r="G101" s="163">
        <v>481</v>
      </c>
      <c r="H101" s="163">
        <v>512</v>
      </c>
      <c r="I101" s="164">
        <f t="shared" si="20"/>
        <v>6.4449064449064508E-2</v>
      </c>
      <c r="J101" s="165">
        <f t="shared" si="21"/>
        <v>0.16628701594533024</v>
      </c>
      <c r="K101" s="164">
        <f>H101/H95</f>
        <v>9.4186902133922001E-2</v>
      </c>
    </row>
    <row r="102" spans="2:11" x14ac:dyDescent="0.25">
      <c r="B102" s="162" t="s">
        <v>116</v>
      </c>
      <c r="C102" s="163">
        <v>339</v>
      </c>
      <c r="D102" s="163">
        <v>202</v>
      </c>
      <c r="E102" s="163">
        <v>371</v>
      </c>
      <c r="F102" s="163">
        <v>358</v>
      </c>
      <c r="G102" s="163">
        <v>313</v>
      </c>
      <c r="H102" s="163">
        <v>299</v>
      </c>
      <c r="I102" s="164">
        <f t="shared" si="20"/>
        <v>-4.4728434504792358E-2</v>
      </c>
      <c r="J102" s="165">
        <f t="shared" si="21"/>
        <v>-0.11799410029498525</v>
      </c>
      <c r="K102" s="164">
        <f>H102/H95</f>
        <v>5.5003679175864607E-2</v>
      </c>
    </row>
    <row r="103" spans="2:11" x14ac:dyDescent="0.25">
      <c r="B103" s="162" t="s">
        <v>123</v>
      </c>
      <c r="C103" s="163">
        <v>81</v>
      </c>
      <c r="D103" s="163">
        <v>14</v>
      </c>
      <c r="E103" s="163">
        <v>111</v>
      </c>
      <c r="F103" s="163">
        <v>126</v>
      </c>
      <c r="G103" s="163">
        <v>117</v>
      </c>
      <c r="H103" s="163">
        <v>83</v>
      </c>
      <c r="I103" s="164">
        <f t="shared" si="20"/>
        <v>-0.29059829059829057</v>
      </c>
      <c r="J103" s="165">
        <f t="shared" si="21"/>
        <v>2.4691358024691468E-2</v>
      </c>
      <c r="K103" s="164">
        <f>H103/H95</f>
        <v>1.5268579838116261E-2</v>
      </c>
    </row>
    <row r="104" spans="2:11" x14ac:dyDescent="0.25">
      <c r="B104" s="162" t="s">
        <v>119</v>
      </c>
      <c r="C104" s="163">
        <v>40</v>
      </c>
      <c r="D104" s="163">
        <v>20</v>
      </c>
      <c r="E104" s="163">
        <v>75</v>
      </c>
      <c r="F104" s="163">
        <v>53</v>
      </c>
      <c r="G104" s="163">
        <v>82</v>
      </c>
      <c r="H104" s="163">
        <v>143</v>
      </c>
      <c r="I104" s="164">
        <f t="shared" si="20"/>
        <v>0.74390243902439024</v>
      </c>
      <c r="J104" s="165">
        <f t="shared" si="21"/>
        <v>2.5750000000000002</v>
      </c>
      <c r="K104" s="164">
        <f>H104/H95</f>
        <v>2.6306107431935247E-2</v>
      </c>
    </row>
    <row r="105" spans="2:11" x14ac:dyDescent="0.25">
      <c r="B105" s="162" t="s">
        <v>128</v>
      </c>
      <c r="C105" s="163">
        <v>20</v>
      </c>
      <c r="D105" s="163">
        <v>2</v>
      </c>
      <c r="E105" s="163">
        <v>33</v>
      </c>
      <c r="F105" s="163">
        <v>24</v>
      </c>
      <c r="G105" s="163">
        <v>18</v>
      </c>
      <c r="H105" s="163">
        <v>4</v>
      </c>
      <c r="I105" s="164">
        <f t="shared" si="20"/>
        <v>-0.77777777777777779</v>
      </c>
      <c r="J105" s="165">
        <f t="shared" si="21"/>
        <v>-0.8</v>
      </c>
      <c r="K105" s="164">
        <f>H105/H95</f>
        <v>7.3583517292126564E-4</v>
      </c>
    </row>
    <row r="106" spans="2:11" x14ac:dyDescent="0.25">
      <c r="B106" s="162" t="s">
        <v>131</v>
      </c>
      <c r="C106" s="163">
        <v>43</v>
      </c>
      <c r="D106" s="163">
        <v>5</v>
      </c>
      <c r="E106" s="163">
        <v>17</v>
      </c>
      <c r="F106" s="163">
        <v>35</v>
      </c>
      <c r="G106" s="163">
        <v>36</v>
      </c>
      <c r="H106" s="163">
        <v>42</v>
      </c>
      <c r="I106" s="164">
        <f t="shared" si="20"/>
        <v>0.16666666666666674</v>
      </c>
      <c r="J106" s="165">
        <f t="shared" si="21"/>
        <v>-2.3255813953488413E-2</v>
      </c>
      <c r="K106" s="164">
        <f>H106/H95</f>
        <v>7.7262693156732896E-3</v>
      </c>
    </row>
    <row r="107" spans="2:11" x14ac:dyDescent="0.25">
      <c r="B107" s="168" t="s">
        <v>145</v>
      </c>
      <c r="C107" s="169">
        <f t="shared" ref="C107:H107" si="22">C99-SUM(C100:C106)</f>
        <v>689</v>
      </c>
      <c r="D107" s="169">
        <f t="shared" si="22"/>
        <v>253</v>
      </c>
      <c r="E107" s="169">
        <f t="shared" si="22"/>
        <v>562</v>
      </c>
      <c r="F107" s="169">
        <f t="shared" si="22"/>
        <v>611</v>
      </c>
      <c r="G107" s="169">
        <f t="shared" si="22"/>
        <v>776</v>
      </c>
      <c r="H107" s="169">
        <f t="shared" si="22"/>
        <v>783</v>
      </c>
      <c r="I107" s="170">
        <f t="shared" si="20"/>
        <v>9.0206185567009989E-3</v>
      </c>
      <c r="J107" s="171">
        <f t="shared" si="21"/>
        <v>0.13642960812772142</v>
      </c>
      <c r="K107" s="170">
        <f>H107/H95</f>
        <v>0.14403973509933773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14016</v>
      </c>
      <c r="D109" s="176">
        <v>6700</v>
      </c>
      <c r="E109" s="176">
        <v>15768</v>
      </c>
      <c r="F109" s="176">
        <v>20517</v>
      </c>
      <c r="G109" s="176">
        <v>23002</v>
      </c>
      <c r="H109" s="176">
        <v>20336</v>
      </c>
      <c r="I109" s="177">
        <f t="shared" ref="I109:I121" si="23">IFERROR(H109/G109-1,"-")</f>
        <v>-0.11590296495956875</v>
      </c>
      <c r="J109" s="177">
        <f t="shared" ref="J109:J121" si="24">IFERROR(H109/C109-1,"-")</f>
        <v>0.45091324200913241</v>
      </c>
      <c r="K109" s="177">
        <f>H109/H109</f>
        <v>1</v>
      </c>
    </row>
    <row r="110" spans="2:11" x14ac:dyDescent="0.25">
      <c r="B110" s="157" t="s">
        <v>97</v>
      </c>
      <c r="C110" s="158">
        <v>2578</v>
      </c>
      <c r="D110" s="158">
        <v>2362</v>
      </c>
      <c r="E110" s="158">
        <v>3394</v>
      </c>
      <c r="F110" s="158">
        <v>3573</v>
      </c>
      <c r="G110" s="158">
        <v>3901</v>
      </c>
      <c r="H110" s="158">
        <v>3242</v>
      </c>
      <c r="I110" s="159">
        <f t="shared" si="23"/>
        <v>-0.16893104332222508</v>
      </c>
      <c r="J110" s="160">
        <f t="shared" si="24"/>
        <v>0.25756400310318073</v>
      </c>
      <c r="K110" s="159">
        <f>H110/H109</f>
        <v>0.15942171518489379</v>
      </c>
    </row>
    <row r="111" spans="2:11" x14ac:dyDescent="0.25">
      <c r="B111" s="162" t="s">
        <v>103</v>
      </c>
      <c r="C111" s="163">
        <v>667</v>
      </c>
      <c r="D111" s="163">
        <v>1468</v>
      </c>
      <c r="E111" s="163">
        <v>1391</v>
      </c>
      <c r="F111" s="163">
        <v>1018</v>
      </c>
      <c r="G111" s="163">
        <v>680</v>
      </c>
      <c r="H111" s="163">
        <v>747</v>
      </c>
      <c r="I111" s="164">
        <f t="shared" si="23"/>
        <v>9.8529411764705976E-2</v>
      </c>
      <c r="J111" s="165">
        <f t="shared" si="24"/>
        <v>0.11994002998500752</v>
      </c>
      <c r="K111" s="164">
        <f>H111/H109</f>
        <v>3.6732887490165227E-2</v>
      </c>
    </row>
    <row r="112" spans="2:11" x14ac:dyDescent="0.25">
      <c r="B112" s="162" t="s">
        <v>100</v>
      </c>
      <c r="C112" s="163">
        <v>1911</v>
      </c>
      <c r="D112" s="163">
        <v>894</v>
      </c>
      <c r="E112" s="163">
        <v>2003</v>
      </c>
      <c r="F112" s="163">
        <v>2555</v>
      </c>
      <c r="G112" s="163">
        <v>3221</v>
      </c>
      <c r="H112" s="163">
        <v>2495</v>
      </c>
      <c r="I112" s="164">
        <f t="shared" si="23"/>
        <v>-0.22539583980130395</v>
      </c>
      <c r="J112" s="165">
        <f t="shared" si="24"/>
        <v>0.30559916274201981</v>
      </c>
      <c r="K112" s="164">
        <f>H112/H109</f>
        <v>0.12268882769472857</v>
      </c>
    </row>
    <row r="113" spans="2:11" x14ac:dyDescent="0.25">
      <c r="B113" s="157" t="s">
        <v>107</v>
      </c>
      <c r="C113" s="158">
        <v>11438</v>
      </c>
      <c r="D113" s="158">
        <v>4338</v>
      </c>
      <c r="E113" s="158">
        <v>12374</v>
      </c>
      <c r="F113" s="158">
        <v>16944</v>
      </c>
      <c r="G113" s="158">
        <v>19101</v>
      </c>
      <c r="H113" s="158">
        <v>17094</v>
      </c>
      <c r="I113" s="159">
        <f t="shared" si="23"/>
        <v>-0.10507303282550651</v>
      </c>
      <c r="J113" s="160">
        <f t="shared" si="24"/>
        <v>0.49449204406364755</v>
      </c>
      <c r="K113" s="159">
        <f>H113/H109</f>
        <v>0.84057828481510621</v>
      </c>
    </row>
    <row r="114" spans="2:11" x14ac:dyDescent="0.25">
      <c r="B114" s="162" t="s">
        <v>110</v>
      </c>
      <c r="C114" s="163">
        <v>6007</v>
      </c>
      <c r="D114" s="163">
        <v>3374</v>
      </c>
      <c r="E114" s="163">
        <v>6174</v>
      </c>
      <c r="F114" s="163">
        <v>10334</v>
      </c>
      <c r="G114" s="163">
        <v>11424</v>
      </c>
      <c r="H114" s="163">
        <v>10129</v>
      </c>
      <c r="I114" s="164">
        <f t="shared" si="23"/>
        <v>-0.11335784313725494</v>
      </c>
      <c r="J114" s="165">
        <f t="shared" si="24"/>
        <v>0.68619943399367411</v>
      </c>
      <c r="K114" s="164">
        <f>H114/H109</f>
        <v>0.49808221872541308</v>
      </c>
    </row>
    <row r="115" spans="2:11" x14ac:dyDescent="0.25">
      <c r="B115" s="162" t="s">
        <v>113</v>
      </c>
      <c r="C115" s="163">
        <v>1113</v>
      </c>
      <c r="D115" s="163">
        <v>339</v>
      </c>
      <c r="E115" s="163">
        <v>895</v>
      </c>
      <c r="F115" s="163">
        <v>940</v>
      </c>
      <c r="G115" s="163">
        <v>1248</v>
      </c>
      <c r="H115" s="163">
        <v>928</v>
      </c>
      <c r="I115" s="164">
        <f t="shared" si="23"/>
        <v>-0.25641025641025639</v>
      </c>
      <c r="J115" s="165">
        <f t="shared" si="24"/>
        <v>-0.16621743036837378</v>
      </c>
      <c r="K115" s="164">
        <f>H115/H109</f>
        <v>4.5633359559402044E-2</v>
      </c>
    </row>
    <row r="116" spans="2:11" x14ac:dyDescent="0.25">
      <c r="B116" s="162" t="s">
        <v>116</v>
      </c>
      <c r="C116" s="163">
        <v>454</v>
      </c>
      <c r="D116" s="163">
        <v>137</v>
      </c>
      <c r="E116" s="163">
        <v>790</v>
      </c>
      <c r="F116" s="163">
        <v>1062</v>
      </c>
      <c r="G116" s="163">
        <v>920</v>
      </c>
      <c r="H116" s="163">
        <v>1168</v>
      </c>
      <c r="I116" s="164">
        <f t="shared" si="23"/>
        <v>0.26956521739130435</v>
      </c>
      <c r="J116" s="165">
        <f t="shared" si="24"/>
        <v>1.5726872246696035</v>
      </c>
      <c r="K116" s="164">
        <f>H116/H109</f>
        <v>5.7435090479937057E-2</v>
      </c>
    </row>
    <row r="117" spans="2:11" x14ac:dyDescent="0.25">
      <c r="B117" s="162" t="s">
        <v>123</v>
      </c>
      <c r="C117" s="163">
        <v>235</v>
      </c>
      <c r="D117" s="163">
        <v>75</v>
      </c>
      <c r="E117" s="163">
        <v>631</v>
      </c>
      <c r="F117" s="163">
        <v>648</v>
      </c>
      <c r="G117" s="163">
        <v>769</v>
      </c>
      <c r="H117" s="163">
        <v>565</v>
      </c>
      <c r="I117" s="164">
        <f t="shared" si="23"/>
        <v>-0.26527958387516259</v>
      </c>
      <c r="J117" s="165">
        <f t="shared" si="24"/>
        <v>1.4042553191489362</v>
      </c>
      <c r="K117" s="164">
        <f>H117/H109</f>
        <v>2.778324154209284E-2</v>
      </c>
    </row>
    <row r="118" spans="2:11" x14ac:dyDescent="0.25">
      <c r="B118" s="162" t="s">
        <v>119</v>
      </c>
      <c r="C118" s="163">
        <v>334</v>
      </c>
      <c r="D118" s="163">
        <v>77</v>
      </c>
      <c r="E118" s="163">
        <v>679</v>
      </c>
      <c r="F118" s="163">
        <v>400</v>
      </c>
      <c r="G118" s="163">
        <v>553</v>
      </c>
      <c r="H118" s="163">
        <v>436</v>
      </c>
      <c r="I118" s="164">
        <f t="shared" si="23"/>
        <v>-0.21157323688969254</v>
      </c>
      <c r="J118" s="165">
        <f t="shared" si="24"/>
        <v>0.3053892215568863</v>
      </c>
      <c r="K118" s="164">
        <f>H118/H109</f>
        <v>2.143981117230527E-2</v>
      </c>
    </row>
    <row r="119" spans="2:11" x14ac:dyDescent="0.25">
      <c r="B119" s="162" t="s">
        <v>128</v>
      </c>
      <c r="C119" s="163">
        <v>106</v>
      </c>
      <c r="D119" s="163">
        <v>3</v>
      </c>
      <c r="E119" s="163">
        <v>134</v>
      </c>
      <c r="F119" s="163">
        <v>164</v>
      </c>
      <c r="G119" s="163">
        <v>249</v>
      </c>
      <c r="H119" s="163">
        <v>155</v>
      </c>
      <c r="I119" s="164">
        <f t="shared" si="23"/>
        <v>-0.3775100401606426</v>
      </c>
      <c r="J119" s="165">
        <f t="shared" si="24"/>
        <v>0.46226415094339623</v>
      </c>
      <c r="K119" s="164">
        <f>H119/H109</f>
        <v>7.621951219512195E-3</v>
      </c>
    </row>
    <row r="120" spans="2:11" x14ac:dyDescent="0.25">
      <c r="B120" s="162" t="s">
        <v>131</v>
      </c>
      <c r="C120" s="163">
        <v>358</v>
      </c>
      <c r="D120" s="163">
        <v>7</v>
      </c>
      <c r="E120" s="163">
        <v>223</v>
      </c>
      <c r="F120" s="163">
        <v>149</v>
      </c>
      <c r="G120" s="163">
        <v>250</v>
      </c>
      <c r="H120" s="163">
        <v>220</v>
      </c>
      <c r="I120" s="164">
        <f t="shared" si="23"/>
        <v>-0.12</v>
      </c>
      <c r="J120" s="165">
        <f t="shared" si="24"/>
        <v>-0.38547486033519551</v>
      </c>
      <c r="K120" s="164">
        <f>H120/H109</f>
        <v>1.0818253343823761E-2</v>
      </c>
    </row>
    <row r="121" spans="2:11" x14ac:dyDescent="0.25">
      <c r="B121" s="168" t="s">
        <v>145</v>
      </c>
      <c r="C121" s="169">
        <f t="shared" ref="C121:H121" si="25">C113-SUM(C114:C120)</f>
        <v>2831</v>
      </c>
      <c r="D121" s="169">
        <f t="shared" si="25"/>
        <v>326</v>
      </c>
      <c r="E121" s="169">
        <f t="shared" si="25"/>
        <v>2848</v>
      </c>
      <c r="F121" s="169">
        <f t="shared" si="25"/>
        <v>3247</v>
      </c>
      <c r="G121" s="169">
        <f t="shared" si="25"/>
        <v>3688</v>
      </c>
      <c r="H121" s="169">
        <f t="shared" si="25"/>
        <v>3493</v>
      </c>
      <c r="I121" s="170">
        <f t="shared" si="23"/>
        <v>-5.2874186550976088E-2</v>
      </c>
      <c r="J121" s="171">
        <f t="shared" si="24"/>
        <v>0.2338396326386436</v>
      </c>
      <c r="K121" s="170">
        <f>H121/H109</f>
        <v>0.17176435877261997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21585</v>
      </c>
      <c r="D123" s="176">
        <v>7232</v>
      </c>
      <c r="E123" s="176">
        <v>19039</v>
      </c>
      <c r="F123" s="176">
        <v>24713</v>
      </c>
      <c r="G123" s="176">
        <v>21639</v>
      </c>
      <c r="H123" s="176">
        <v>25345</v>
      </c>
      <c r="I123" s="177">
        <f t="shared" ref="I123:I135" si="26">IFERROR(H123/G123-1,"-")</f>
        <v>0.17126484588012381</v>
      </c>
      <c r="J123" s="177">
        <f t="shared" ref="J123:J135" si="27">IFERROR(H123/C123-1,"-")</f>
        <v>0.17419504285383369</v>
      </c>
      <c r="K123" s="177">
        <f>H123/H123</f>
        <v>1</v>
      </c>
    </row>
    <row r="124" spans="2:11" x14ac:dyDescent="0.25">
      <c r="B124" s="157" t="s">
        <v>97</v>
      </c>
      <c r="C124" s="158">
        <v>10546</v>
      </c>
      <c r="D124" s="158">
        <v>4539</v>
      </c>
      <c r="E124" s="158">
        <v>10127</v>
      </c>
      <c r="F124" s="158">
        <v>11037</v>
      </c>
      <c r="G124" s="158">
        <v>10903</v>
      </c>
      <c r="H124" s="158">
        <v>13443</v>
      </c>
      <c r="I124" s="159">
        <f t="shared" si="26"/>
        <v>0.23296340456755016</v>
      </c>
      <c r="J124" s="160">
        <f t="shared" si="27"/>
        <v>0.2747013085530059</v>
      </c>
      <c r="K124" s="159">
        <f>H124/H123</f>
        <v>0.53040047346616692</v>
      </c>
    </row>
    <row r="125" spans="2:11" x14ac:dyDescent="0.25">
      <c r="B125" s="162" t="s">
        <v>103</v>
      </c>
      <c r="C125" s="163">
        <v>6071</v>
      </c>
      <c r="D125" s="163">
        <v>2272</v>
      </c>
      <c r="E125" s="163">
        <v>5476</v>
      </c>
      <c r="F125" s="163">
        <v>5871</v>
      </c>
      <c r="G125" s="163">
        <v>5317</v>
      </c>
      <c r="H125" s="163">
        <v>7289</v>
      </c>
      <c r="I125" s="164">
        <f t="shared" si="26"/>
        <v>0.37088583787850293</v>
      </c>
      <c r="J125" s="165">
        <f t="shared" si="27"/>
        <v>0.20062592653599087</v>
      </c>
      <c r="K125" s="164">
        <f>H125/H123</f>
        <v>0.28759124087591242</v>
      </c>
    </row>
    <row r="126" spans="2:11" x14ac:dyDescent="0.25">
      <c r="B126" s="162" t="s">
        <v>100</v>
      </c>
      <c r="C126" s="163">
        <v>4475</v>
      </c>
      <c r="D126" s="163">
        <v>2267</v>
      </c>
      <c r="E126" s="163">
        <v>4651</v>
      </c>
      <c r="F126" s="163">
        <v>5166</v>
      </c>
      <c r="G126" s="163">
        <v>5586</v>
      </c>
      <c r="H126" s="163">
        <v>6154</v>
      </c>
      <c r="I126" s="164">
        <f t="shared" si="26"/>
        <v>0.10168277837450779</v>
      </c>
      <c r="J126" s="165">
        <f t="shared" si="27"/>
        <v>0.37519553072625689</v>
      </c>
      <c r="K126" s="164">
        <f>H126/H123</f>
        <v>0.2428092325902545</v>
      </c>
    </row>
    <row r="127" spans="2:11" x14ac:dyDescent="0.25">
      <c r="B127" s="157" t="s">
        <v>107</v>
      </c>
      <c r="C127" s="158">
        <v>11039</v>
      </c>
      <c r="D127" s="158">
        <v>2693</v>
      </c>
      <c r="E127" s="158">
        <v>8912</v>
      </c>
      <c r="F127" s="158">
        <v>13676</v>
      </c>
      <c r="G127" s="158">
        <v>10736</v>
      </c>
      <c r="H127" s="158">
        <v>11902</v>
      </c>
      <c r="I127" s="159">
        <f t="shared" si="26"/>
        <v>0.10860655737704916</v>
      </c>
      <c r="J127" s="160">
        <f t="shared" si="27"/>
        <v>7.8177371138690166E-2</v>
      </c>
      <c r="K127" s="159">
        <f>H127/H123</f>
        <v>0.46959952653383308</v>
      </c>
    </row>
    <row r="128" spans="2:11" x14ac:dyDescent="0.25">
      <c r="B128" s="162" t="s">
        <v>110</v>
      </c>
      <c r="C128" s="163">
        <v>1180</v>
      </c>
      <c r="D128" s="163">
        <v>249</v>
      </c>
      <c r="E128" s="163">
        <v>736</v>
      </c>
      <c r="F128" s="163">
        <v>1377</v>
      </c>
      <c r="G128" s="163">
        <v>1218</v>
      </c>
      <c r="H128" s="163">
        <v>1253</v>
      </c>
      <c r="I128" s="164">
        <f t="shared" si="26"/>
        <v>2.8735632183908066E-2</v>
      </c>
      <c r="J128" s="165">
        <f t="shared" si="27"/>
        <v>6.1864406779660985E-2</v>
      </c>
      <c r="K128" s="164">
        <f>H128/H123</f>
        <v>4.9437758926810023E-2</v>
      </c>
    </row>
    <row r="129" spans="2:11" x14ac:dyDescent="0.25">
      <c r="B129" s="162" t="s">
        <v>113</v>
      </c>
      <c r="C129" s="163">
        <v>1274</v>
      </c>
      <c r="D129" s="163">
        <v>261</v>
      </c>
      <c r="E129" s="163">
        <v>1499</v>
      </c>
      <c r="F129" s="163">
        <v>2104</v>
      </c>
      <c r="G129" s="163">
        <v>1962</v>
      </c>
      <c r="H129" s="163">
        <v>1950</v>
      </c>
      <c r="I129" s="164">
        <f t="shared" si="26"/>
        <v>-6.1162079510703737E-3</v>
      </c>
      <c r="J129" s="165">
        <f t="shared" si="27"/>
        <v>0.53061224489795911</v>
      </c>
      <c r="K129" s="164">
        <f>H129/H123</f>
        <v>7.6938252120733866E-2</v>
      </c>
    </row>
    <row r="130" spans="2:11" x14ac:dyDescent="0.25">
      <c r="B130" s="162" t="s">
        <v>116</v>
      </c>
      <c r="C130" s="163">
        <v>640</v>
      </c>
      <c r="D130" s="163">
        <v>244</v>
      </c>
      <c r="E130" s="163">
        <v>772</v>
      </c>
      <c r="F130" s="163">
        <v>1043</v>
      </c>
      <c r="G130" s="163">
        <v>765</v>
      </c>
      <c r="H130" s="163">
        <v>903</v>
      </c>
      <c r="I130" s="164">
        <f t="shared" si="26"/>
        <v>0.18039215686274512</v>
      </c>
      <c r="J130" s="165">
        <f t="shared" si="27"/>
        <v>0.41093749999999996</v>
      </c>
      <c r="K130" s="164">
        <f>H130/H123</f>
        <v>3.562832905898599E-2</v>
      </c>
    </row>
    <row r="131" spans="2:11" x14ac:dyDescent="0.25">
      <c r="B131" s="162" t="s">
        <v>123</v>
      </c>
      <c r="C131" s="163">
        <v>398</v>
      </c>
      <c r="D131" s="163">
        <v>44</v>
      </c>
      <c r="E131" s="163">
        <v>270</v>
      </c>
      <c r="F131" s="163">
        <v>311</v>
      </c>
      <c r="G131" s="163">
        <v>320</v>
      </c>
      <c r="H131" s="163">
        <v>252</v>
      </c>
      <c r="I131" s="164">
        <f t="shared" si="26"/>
        <v>-0.21250000000000002</v>
      </c>
      <c r="J131" s="165">
        <f t="shared" si="27"/>
        <v>-0.36683417085427139</v>
      </c>
      <c r="K131" s="164">
        <f>H131/H123</f>
        <v>9.9427895048333007E-3</v>
      </c>
    </row>
    <row r="132" spans="2:11" x14ac:dyDescent="0.25">
      <c r="B132" s="162" t="s">
        <v>119</v>
      </c>
      <c r="C132" s="163">
        <v>173</v>
      </c>
      <c r="D132" s="163">
        <v>76</v>
      </c>
      <c r="E132" s="163">
        <v>206</v>
      </c>
      <c r="F132" s="163">
        <v>295</v>
      </c>
      <c r="G132" s="163">
        <v>245</v>
      </c>
      <c r="H132" s="163">
        <v>320</v>
      </c>
      <c r="I132" s="164">
        <f t="shared" si="26"/>
        <v>0.30612244897959173</v>
      </c>
      <c r="J132" s="165">
        <f t="shared" si="27"/>
        <v>0.8497109826589595</v>
      </c>
      <c r="K132" s="164">
        <f>H132/H123</f>
        <v>1.2625764450581969E-2</v>
      </c>
    </row>
    <row r="133" spans="2:11" x14ac:dyDescent="0.25">
      <c r="B133" s="162" t="s">
        <v>128</v>
      </c>
      <c r="C133" s="163">
        <v>208</v>
      </c>
      <c r="D133" s="163">
        <v>8</v>
      </c>
      <c r="E133" s="163">
        <v>185</v>
      </c>
      <c r="F133" s="163">
        <v>174</v>
      </c>
      <c r="G133" s="163">
        <v>200</v>
      </c>
      <c r="H133" s="163">
        <v>161</v>
      </c>
      <c r="I133" s="164">
        <f t="shared" si="26"/>
        <v>-0.19499999999999995</v>
      </c>
      <c r="J133" s="165">
        <f t="shared" si="27"/>
        <v>-0.22596153846153844</v>
      </c>
      <c r="K133" s="164">
        <f>H133/H123</f>
        <v>6.3523377391990531E-3</v>
      </c>
    </row>
    <row r="134" spans="2:11" x14ac:dyDescent="0.25">
      <c r="B134" s="162" t="s">
        <v>131</v>
      </c>
      <c r="C134" s="163">
        <v>394</v>
      </c>
      <c r="D134" s="163">
        <v>25</v>
      </c>
      <c r="E134" s="163">
        <v>330</v>
      </c>
      <c r="F134" s="163">
        <v>359</v>
      </c>
      <c r="G134" s="163">
        <v>370</v>
      </c>
      <c r="H134" s="163">
        <v>471</v>
      </c>
      <c r="I134" s="164">
        <f t="shared" si="26"/>
        <v>0.27297297297297307</v>
      </c>
      <c r="J134" s="165">
        <f t="shared" si="27"/>
        <v>0.19543147208121825</v>
      </c>
      <c r="K134" s="164">
        <f>H134/H123</f>
        <v>1.8583547050700335E-2</v>
      </c>
    </row>
    <row r="135" spans="2:11" x14ac:dyDescent="0.25">
      <c r="B135" s="168" t="s">
        <v>145</v>
      </c>
      <c r="C135" s="169">
        <f t="shared" ref="C135:H135" si="28">C127-SUM(C128:C134)</f>
        <v>6772</v>
      </c>
      <c r="D135" s="169">
        <f t="shared" si="28"/>
        <v>1786</v>
      </c>
      <c r="E135" s="169">
        <f t="shared" si="28"/>
        <v>4914</v>
      </c>
      <c r="F135" s="169">
        <f t="shared" si="28"/>
        <v>8013</v>
      </c>
      <c r="G135" s="169">
        <f t="shared" si="28"/>
        <v>5656</v>
      </c>
      <c r="H135" s="169">
        <f t="shared" si="28"/>
        <v>6592</v>
      </c>
      <c r="I135" s="170">
        <f t="shared" si="26"/>
        <v>0.16548797736916554</v>
      </c>
      <c r="J135" s="171">
        <f t="shared" si="27"/>
        <v>-2.6580035440047278E-2</v>
      </c>
      <c r="K135" s="170">
        <f>H135/H123</f>
        <v>0.26009074768198853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24722</v>
      </c>
      <c r="D137" s="176">
        <v>6663</v>
      </c>
      <c r="E137" s="176">
        <v>22793</v>
      </c>
      <c r="F137" s="176">
        <v>26785</v>
      </c>
      <c r="G137" s="176">
        <v>28220</v>
      </c>
      <c r="H137" s="176">
        <v>27164</v>
      </c>
      <c r="I137" s="177">
        <f t="shared" ref="I137:I149" si="29">IFERROR(H137/G137-1,"-")</f>
        <v>-3.7420269312544274E-2</v>
      </c>
      <c r="J137" s="177">
        <f t="shared" ref="J137:J149" si="30">IFERROR(H137/C137-1,"-")</f>
        <v>9.8778415985761647E-2</v>
      </c>
      <c r="K137" s="177">
        <f>H137/H137</f>
        <v>1</v>
      </c>
    </row>
    <row r="138" spans="2:11" x14ac:dyDescent="0.25">
      <c r="B138" s="157" t="s">
        <v>97</v>
      </c>
      <c r="C138" s="158">
        <v>2426</v>
      </c>
      <c r="D138" s="158">
        <v>1884</v>
      </c>
      <c r="E138" s="158">
        <v>2108</v>
      </c>
      <c r="F138" s="158">
        <v>1913</v>
      </c>
      <c r="G138" s="158">
        <v>2012</v>
      </c>
      <c r="H138" s="158">
        <v>1535</v>
      </c>
      <c r="I138" s="159">
        <f t="shared" si="29"/>
        <v>-0.23707753479125249</v>
      </c>
      <c r="J138" s="160">
        <f t="shared" si="30"/>
        <v>-0.36727122835943937</v>
      </c>
      <c r="K138" s="159">
        <f>H138/H137</f>
        <v>5.6508614342512149E-2</v>
      </c>
    </row>
    <row r="139" spans="2:11" x14ac:dyDescent="0.25">
      <c r="B139" s="162" t="s">
        <v>103</v>
      </c>
      <c r="C139" s="163">
        <v>994</v>
      </c>
      <c r="D139" s="163">
        <v>1581</v>
      </c>
      <c r="E139" s="163">
        <v>1361</v>
      </c>
      <c r="F139" s="163">
        <v>1032</v>
      </c>
      <c r="G139" s="163">
        <v>957</v>
      </c>
      <c r="H139" s="163">
        <v>458</v>
      </c>
      <c r="I139" s="164">
        <f t="shared" si="29"/>
        <v>-0.5214211076280042</v>
      </c>
      <c r="J139" s="165">
        <f t="shared" si="30"/>
        <v>-0.53923541247484907</v>
      </c>
      <c r="K139" s="164">
        <f>H139/H137</f>
        <v>1.6860550728905906E-2</v>
      </c>
    </row>
    <row r="140" spans="2:11" x14ac:dyDescent="0.25">
      <c r="B140" s="162" t="s">
        <v>100</v>
      </c>
      <c r="C140" s="163">
        <v>1432</v>
      </c>
      <c r="D140" s="163">
        <v>303</v>
      </c>
      <c r="E140" s="163">
        <v>747</v>
      </c>
      <c r="F140" s="163">
        <v>881</v>
      </c>
      <c r="G140" s="163">
        <v>1055</v>
      </c>
      <c r="H140" s="163">
        <v>1077</v>
      </c>
      <c r="I140" s="164">
        <f t="shared" si="29"/>
        <v>2.0853080568720372E-2</v>
      </c>
      <c r="J140" s="165">
        <f t="shared" si="30"/>
        <v>-0.24790502793296088</v>
      </c>
      <c r="K140" s="164">
        <f>H140/H137</f>
        <v>3.9648063613606246E-2</v>
      </c>
    </row>
    <row r="141" spans="2:11" x14ac:dyDescent="0.25">
      <c r="B141" s="157" t="s">
        <v>107</v>
      </c>
      <c r="C141" s="158">
        <v>22296</v>
      </c>
      <c r="D141" s="158">
        <v>4779</v>
      </c>
      <c r="E141" s="158">
        <v>20685</v>
      </c>
      <c r="F141" s="158">
        <v>24872</v>
      </c>
      <c r="G141" s="158">
        <v>26208</v>
      </c>
      <c r="H141" s="158">
        <v>25629</v>
      </c>
      <c r="I141" s="159">
        <f t="shared" si="29"/>
        <v>-2.2092490842490875E-2</v>
      </c>
      <c r="J141" s="160">
        <f t="shared" si="30"/>
        <v>0.14948869752421956</v>
      </c>
      <c r="K141" s="159">
        <f>H141/H137</f>
        <v>0.9434913856574878</v>
      </c>
    </row>
    <row r="142" spans="2:11" x14ac:dyDescent="0.25">
      <c r="B142" s="162" t="s">
        <v>110</v>
      </c>
      <c r="C142" s="163">
        <v>10827</v>
      </c>
      <c r="D142" s="163">
        <v>1336</v>
      </c>
      <c r="E142" s="163">
        <v>6882</v>
      </c>
      <c r="F142" s="163">
        <v>9569</v>
      </c>
      <c r="G142" s="163">
        <v>9971</v>
      </c>
      <c r="H142" s="163">
        <v>10775</v>
      </c>
      <c r="I142" s="164">
        <f t="shared" si="29"/>
        <v>8.0633838130578672E-2</v>
      </c>
      <c r="J142" s="165">
        <f t="shared" si="30"/>
        <v>-4.8028077953264914E-3</v>
      </c>
      <c r="K142" s="164">
        <f>H142/H137</f>
        <v>0.39666470328375791</v>
      </c>
    </row>
    <row r="143" spans="2:11" x14ac:dyDescent="0.25">
      <c r="B143" s="162" t="s">
        <v>113</v>
      </c>
      <c r="C143" s="163">
        <v>1676</v>
      </c>
      <c r="D143" s="163">
        <v>529</v>
      </c>
      <c r="E143" s="163">
        <v>1985</v>
      </c>
      <c r="F143" s="163">
        <v>2131</v>
      </c>
      <c r="G143" s="163">
        <v>2342</v>
      </c>
      <c r="H143" s="163">
        <v>2175</v>
      </c>
      <c r="I143" s="164">
        <f t="shared" si="29"/>
        <v>-7.1306575576430387E-2</v>
      </c>
      <c r="J143" s="165">
        <f t="shared" si="30"/>
        <v>0.2977326968973748</v>
      </c>
      <c r="K143" s="164">
        <f>H143/H137</f>
        <v>8.0069209247533496E-2</v>
      </c>
    </row>
    <row r="144" spans="2:11" x14ac:dyDescent="0.25">
      <c r="B144" s="162" t="s">
        <v>116</v>
      </c>
      <c r="C144" s="163">
        <v>1472</v>
      </c>
      <c r="D144" s="163">
        <v>767</v>
      </c>
      <c r="E144" s="163">
        <v>2156</v>
      </c>
      <c r="F144" s="163">
        <v>2160</v>
      </c>
      <c r="G144" s="163">
        <v>2089</v>
      </c>
      <c r="H144" s="163">
        <v>1603</v>
      </c>
      <c r="I144" s="164">
        <f t="shared" si="29"/>
        <v>-0.23264719961704161</v>
      </c>
      <c r="J144" s="165">
        <f t="shared" si="30"/>
        <v>8.8994565217391353E-2</v>
      </c>
      <c r="K144" s="164">
        <f>H144/H137</f>
        <v>5.901192755117067E-2</v>
      </c>
    </row>
    <row r="145" spans="2:11" x14ac:dyDescent="0.25">
      <c r="B145" s="162" t="s">
        <v>123</v>
      </c>
      <c r="C145" s="163">
        <v>390</v>
      </c>
      <c r="D145" s="163">
        <v>97</v>
      </c>
      <c r="E145" s="163">
        <v>972</v>
      </c>
      <c r="F145" s="163">
        <v>719</v>
      </c>
      <c r="G145" s="163">
        <v>855</v>
      </c>
      <c r="H145" s="163">
        <v>591</v>
      </c>
      <c r="I145" s="164">
        <f t="shared" si="29"/>
        <v>-0.30877192982456136</v>
      </c>
      <c r="J145" s="165">
        <f t="shared" si="30"/>
        <v>0.51538461538461533</v>
      </c>
      <c r="K145" s="164">
        <f>H145/H137</f>
        <v>2.1756736857605655E-2</v>
      </c>
    </row>
    <row r="146" spans="2:11" x14ac:dyDescent="0.25">
      <c r="B146" s="162" t="s">
        <v>119</v>
      </c>
      <c r="C146" s="163">
        <v>515</v>
      </c>
      <c r="D146" s="163">
        <v>131</v>
      </c>
      <c r="E146" s="163">
        <v>624</v>
      </c>
      <c r="F146" s="163">
        <v>523</v>
      </c>
      <c r="G146" s="163">
        <v>595</v>
      </c>
      <c r="H146" s="163">
        <v>571</v>
      </c>
      <c r="I146" s="164">
        <f t="shared" si="29"/>
        <v>-4.033613445378148E-2</v>
      </c>
      <c r="J146" s="165">
        <f t="shared" si="30"/>
        <v>0.10873786407766994</v>
      </c>
      <c r="K146" s="164">
        <f>H146/H137</f>
        <v>2.1020468266823737E-2</v>
      </c>
    </row>
    <row r="147" spans="2:11" x14ac:dyDescent="0.25">
      <c r="B147" s="162" t="s">
        <v>128</v>
      </c>
      <c r="C147" s="163">
        <v>370</v>
      </c>
      <c r="D147" s="163">
        <v>6</v>
      </c>
      <c r="E147" s="163">
        <v>611</v>
      </c>
      <c r="F147" s="163">
        <v>685</v>
      </c>
      <c r="G147" s="163">
        <v>741</v>
      </c>
      <c r="H147" s="163">
        <v>728</v>
      </c>
      <c r="I147" s="164">
        <f t="shared" si="29"/>
        <v>-1.7543859649122862E-2</v>
      </c>
      <c r="J147" s="165">
        <f t="shared" si="30"/>
        <v>0.96756756756756768</v>
      </c>
      <c r="K147" s="164">
        <f>H147/H137</f>
        <v>2.6800176704461786E-2</v>
      </c>
    </row>
    <row r="148" spans="2:11" x14ac:dyDescent="0.25">
      <c r="B148" s="162" t="s">
        <v>131</v>
      </c>
      <c r="C148" s="163">
        <v>964</v>
      </c>
      <c r="D148" s="163">
        <v>12</v>
      </c>
      <c r="E148" s="163">
        <v>434</v>
      </c>
      <c r="F148" s="163">
        <v>704</v>
      </c>
      <c r="G148" s="163">
        <v>710</v>
      </c>
      <c r="H148" s="163">
        <v>580</v>
      </c>
      <c r="I148" s="164">
        <f t="shared" si="29"/>
        <v>-0.18309859154929575</v>
      </c>
      <c r="J148" s="165">
        <f t="shared" si="30"/>
        <v>-0.39834024896265563</v>
      </c>
      <c r="K148" s="164">
        <f>H148/H137</f>
        <v>2.1351789132675599E-2</v>
      </c>
    </row>
    <row r="149" spans="2:11" x14ac:dyDescent="0.25">
      <c r="B149" s="168" t="s">
        <v>145</v>
      </c>
      <c r="C149" s="169">
        <f t="shared" ref="C149:H149" si="31">C141-SUM(C142:C148)</f>
        <v>6082</v>
      </c>
      <c r="D149" s="169">
        <f t="shared" si="31"/>
        <v>1901</v>
      </c>
      <c r="E149" s="169">
        <f t="shared" si="31"/>
        <v>7021</v>
      </c>
      <c r="F149" s="169">
        <f t="shared" si="31"/>
        <v>8381</v>
      </c>
      <c r="G149" s="169">
        <f t="shared" si="31"/>
        <v>8905</v>
      </c>
      <c r="H149" s="169">
        <f t="shared" si="31"/>
        <v>8606</v>
      </c>
      <c r="I149" s="170">
        <f t="shared" si="29"/>
        <v>-3.3576642335766405E-2</v>
      </c>
      <c r="J149" s="171">
        <f t="shared" si="30"/>
        <v>0.41499506741203551</v>
      </c>
      <c r="K149" s="170">
        <f>H149/H137</f>
        <v>0.31681637461345902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12676</v>
      </c>
      <c r="D151" s="176">
        <v>2636</v>
      </c>
      <c r="E151" s="176">
        <v>10129</v>
      </c>
      <c r="F151" s="176">
        <v>12010</v>
      </c>
      <c r="G151" s="176">
        <v>12675</v>
      </c>
      <c r="H151" s="176">
        <v>11732</v>
      </c>
      <c r="I151" s="177">
        <f t="shared" ref="I151:I163" si="32">IFERROR(H151/G151-1,"-")</f>
        <v>-7.4398422090729777E-2</v>
      </c>
      <c r="J151" s="177">
        <f t="shared" ref="J151:J163" si="33">IFERROR(H151/C151-1,"-")</f>
        <v>-7.4471442095298213E-2</v>
      </c>
      <c r="K151" s="177">
        <f>H151/H151</f>
        <v>1</v>
      </c>
    </row>
    <row r="152" spans="2:11" x14ac:dyDescent="0.25">
      <c r="B152" s="157" t="s">
        <v>97</v>
      </c>
      <c r="C152" s="158">
        <v>5341</v>
      </c>
      <c r="D152" s="158">
        <v>1637</v>
      </c>
      <c r="E152" s="158">
        <v>3984</v>
      </c>
      <c r="F152" s="158">
        <v>4831</v>
      </c>
      <c r="G152" s="158">
        <v>4436</v>
      </c>
      <c r="H152" s="158">
        <v>3782</v>
      </c>
      <c r="I152" s="159">
        <f t="shared" si="32"/>
        <v>-0.14743011722272314</v>
      </c>
      <c r="J152" s="160">
        <f t="shared" si="33"/>
        <v>-0.2918929039505711</v>
      </c>
      <c r="K152" s="159">
        <f>H152/H151</f>
        <v>0.32236617797476985</v>
      </c>
    </row>
    <row r="153" spans="2:11" x14ac:dyDescent="0.25">
      <c r="B153" s="162" t="s">
        <v>103</v>
      </c>
      <c r="C153" s="163">
        <v>3325</v>
      </c>
      <c r="D153" s="163">
        <v>1390</v>
      </c>
      <c r="E153" s="163">
        <v>3159</v>
      </c>
      <c r="F153" s="163">
        <v>3383</v>
      </c>
      <c r="G153" s="163">
        <v>3365</v>
      </c>
      <c r="H153" s="163">
        <v>2617</v>
      </c>
      <c r="I153" s="164">
        <f t="shared" si="32"/>
        <v>-0.22228826151560177</v>
      </c>
      <c r="J153" s="165">
        <f t="shared" si="33"/>
        <v>-0.21293233082706764</v>
      </c>
      <c r="K153" s="164">
        <f>H153/H151</f>
        <v>0.22306512103648141</v>
      </c>
    </row>
    <row r="154" spans="2:11" x14ac:dyDescent="0.25">
      <c r="B154" s="162" t="s">
        <v>100</v>
      </c>
      <c r="C154" s="163">
        <v>2016</v>
      </c>
      <c r="D154" s="163">
        <v>247</v>
      </c>
      <c r="E154" s="163">
        <v>825</v>
      </c>
      <c r="F154" s="163">
        <v>1448</v>
      </c>
      <c r="G154" s="163">
        <v>1071</v>
      </c>
      <c r="H154" s="163">
        <v>1165</v>
      </c>
      <c r="I154" s="164">
        <f t="shared" si="32"/>
        <v>8.776844070961709E-2</v>
      </c>
      <c r="J154" s="165">
        <f t="shared" si="33"/>
        <v>-0.42212301587301593</v>
      </c>
      <c r="K154" s="164">
        <f>H154/H151</f>
        <v>9.9301056938288446E-2</v>
      </c>
    </row>
    <row r="155" spans="2:11" x14ac:dyDescent="0.25">
      <c r="B155" s="157" t="s">
        <v>107</v>
      </c>
      <c r="C155" s="158">
        <v>7335</v>
      </c>
      <c r="D155" s="158">
        <v>999</v>
      </c>
      <c r="E155" s="158">
        <v>6145</v>
      </c>
      <c r="F155" s="158">
        <v>7179</v>
      </c>
      <c r="G155" s="158">
        <v>8239</v>
      </c>
      <c r="H155" s="158">
        <v>7950</v>
      </c>
      <c r="I155" s="159">
        <f t="shared" si="32"/>
        <v>-3.5077072460250047E-2</v>
      </c>
      <c r="J155" s="160">
        <f t="shared" si="33"/>
        <v>8.3844580777096223E-2</v>
      </c>
      <c r="K155" s="159">
        <f>H155/H151</f>
        <v>0.67763382202523015</v>
      </c>
    </row>
    <row r="156" spans="2:11" x14ac:dyDescent="0.25">
      <c r="B156" s="162" t="s">
        <v>110</v>
      </c>
      <c r="C156" s="163">
        <v>2338</v>
      </c>
      <c r="D156" s="163">
        <v>180</v>
      </c>
      <c r="E156" s="163">
        <v>1605</v>
      </c>
      <c r="F156" s="163">
        <v>2615</v>
      </c>
      <c r="G156" s="163">
        <v>2396</v>
      </c>
      <c r="H156" s="163">
        <v>1949</v>
      </c>
      <c r="I156" s="164">
        <f t="shared" si="32"/>
        <v>-0.18656093489148584</v>
      </c>
      <c r="J156" s="165">
        <f t="shared" si="33"/>
        <v>-0.16638152266894779</v>
      </c>
      <c r="K156" s="164">
        <f>H156/H151</f>
        <v>0.16612683259461303</v>
      </c>
    </row>
    <row r="157" spans="2:11" x14ac:dyDescent="0.25">
      <c r="B157" s="162" t="s">
        <v>113</v>
      </c>
      <c r="C157" s="163">
        <v>1982</v>
      </c>
      <c r="D157" s="163">
        <v>277</v>
      </c>
      <c r="E157" s="163">
        <v>2110</v>
      </c>
      <c r="F157" s="163">
        <v>1634</v>
      </c>
      <c r="G157" s="163">
        <v>1778</v>
      </c>
      <c r="H157" s="163">
        <v>1737</v>
      </c>
      <c r="I157" s="164">
        <f t="shared" si="32"/>
        <v>-2.3059617547806499E-2</v>
      </c>
      <c r="J157" s="165">
        <f t="shared" si="33"/>
        <v>-0.12361251261352169</v>
      </c>
      <c r="K157" s="164">
        <f>H157/H151</f>
        <v>0.14805659734060689</v>
      </c>
    </row>
    <row r="158" spans="2:11" x14ac:dyDescent="0.25">
      <c r="B158" s="162" t="s">
        <v>116</v>
      </c>
      <c r="C158" s="163">
        <v>653</v>
      </c>
      <c r="D158" s="163">
        <v>183</v>
      </c>
      <c r="E158" s="163">
        <v>556</v>
      </c>
      <c r="F158" s="163">
        <v>961</v>
      </c>
      <c r="G158" s="163">
        <v>1151</v>
      </c>
      <c r="H158" s="163">
        <v>1499</v>
      </c>
      <c r="I158" s="164">
        <f t="shared" si="32"/>
        <v>0.30234578627280628</v>
      </c>
      <c r="J158" s="165">
        <f t="shared" si="33"/>
        <v>1.2955589586523737</v>
      </c>
      <c r="K158" s="164">
        <f>H158/H151</f>
        <v>0.12777020115922263</v>
      </c>
    </row>
    <row r="159" spans="2:11" x14ac:dyDescent="0.25">
      <c r="B159" s="162" t="s">
        <v>123</v>
      </c>
      <c r="C159" s="163">
        <v>192</v>
      </c>
      <c r="D159" s="163">
        <v>14</v>
      </c>
      <c r="E159" s="163">
        <v>152</v>
      </c>
      <c r="F159" s="163">
        <v>231</v>
      </c>
      <c r="G159" s="163">
        <v>302</v>
      </c>
      <c r="H159" s="163">
        <v>264</v>
      </c>
      <c r="I159" s="164">
        <f t="shared" si="32"/>
        <v>-0.1258278145695364</v>
      </c>
      <c r="J159" s="165">
        <f t="shared" si="33"/>
        <v>0.375</v>
      </c>
      <c r="K159" s="164">
        <f>H159/H151</f>
        <v>2.250255710876236E-2</v>
      </c>
    </row>
    <row r="160" spans="2:11" x14ac:dyDescent="0.25">
      <c r="B160" s="162" t="s">
        <v>119</v>
      </c>
      <c r="C160" s="163">
        <v>326</v>
      </c>
      <c r="D160" s="163">
        <v>42</v>
      </c>
      <c r="E160" s="163">
        <v>308</v>
      </c>
      <c r="F160" s="163">
        <v>226</v>
      </c>
      <c r="G160" s="163">
        <v>266</v>
      </c>
      <c r="H160" s="163">
        <v>303</v>
      </c>
      <c r="I160" s="164">
        <f t="shared" si="32"/>
        <v>0.13909774436090228</v>
      </c>
      <c r="J160" s="165">
        <f t="shared" si="33"/>
        <v>-7.055214723926384E-2</v>
      </c>
      <c r="K160" s="164">
        <f>H160/H151</f>
        <v>2.5826798499829526E-2</v>
      </c>
    </row>
    <row r="161" spans="2:11" x14ac:dyDescent="0.25">
      <c r="B161" s="162" t="s">
        <v>128</v>
      </c>
      <c r="C161" s="163">
        <v>59</v>
      </c>
      <c r="D161" s="163">
        <v>6</v>
      </c>
      <c r="E161" s="163">
        <v>63</v>
      </c>
      <c r="F161" s="163">
        <v>84</v>
      </c>
      <c r="G161" s="163">
        <v>145</v>
      </c>
      <c r="H161" s="163">
        <v>109</v>
      </c>
      <c r="I161" s="164">
        <f t="shared" si="32"/>
        <v>-0.24827586206896557</v>
      </c>
      <c r="J161" s="165">
        <f t="shared" si="33"/>
        <v>0.84745762711864403</v>
      </c>
      <c r="K161" s="164">
        <f>H161/H151</f>
        <v>9.2908285032390053E-3</v>
      </c>
    </row>
    <row r="162" spans="2:11" x14ac:dyDescent="0.25">
      <c r="B162" s="162" t="s">
        <v>131</v>
      </c>
      <c r="C162" s="163">
        <v>197</v>
      </c>
      <c r="D162" s="163">
        <v>1</v>
      </c>
      <c r="E162" s="163">
        <v>159</v>
      </c>
      <c r="F162" s="163">
        <v>110</v>
      </c>
      <c r="G162" s="163">
        <v>211</v>
      </c>
      <c r="H162" s="163">
        <v>178</v>
      </c>
      <c r="I162" s="164">
        <f t="shared" si="32"/>
        <v>-0.15639810426540279</v>
      </c>
      <c r="J162" s="165">
        <f t="shared" si="33"/>
        <v>-9.6446700507614169E-2</v>
      </c>
      <c r="K162" s="164">
        <f>H162/H151</f>
        <v>1.5172178656665531E-2</v>
      </c>
    </row>
    <row r="163" spans="2:11" x14ac:dyDescent="0.25">
      <c r="B163" s="168" t="s">
        <v>145</v>
      </c>
      <c r="C163" s="169">
        <f t="shared" ref="C163:H163" si="34">C155-SUM(C156:C162)</f>
        <v>1588</v>
      </c>
      <c r="D163" s="169">
        <f t="shared" si="34"/>
        <v>296</v>
      </c>
      <c r="E163" s="169">
        <f t="shared" si="34"/>
        <v>1192</v>
      </c>
      <c r="F163" s="169">
        <f t="shared" si="34"/>
        <v>1318</v>
      </c>
      <c r="G163" s="169">
        <f t="shared" si="34"/>
        <v>1990</v>
      </c>
      <c r="H163" s="169">
        <f t="shared" si="34"/>
        <v>1911</v>
      </c>
      <c r="I163" s="170">
        <f t="shared" si="32"/>
        <v>-3.9698492462311608E-2</v>
      </c>
      <c r="J163" s="171">
        <f t="shared" si="33"/>
        <v>0.20340050377833752</v>
      </c>
      <c r="K163" s="170">
        <f>H163/H151</f>
        <v>0.16288782816229117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732DE-9790-4ABA-A501-CADDA9A8FE5F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6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6"/>
      <c r="D4" s="266"/>
      <c r="E4" s="266"/>
      <c r="F4" s="266"/>
      <c r="G4" s="266"/>
      <c r="H4" s="266"/>
      <c r="I4" s="266"/>
      <c r="J4" s="266"/>
      <c r="K4" s="142"/>
      <c r="L4" s="142"/>
      <c r="M4" s="142"/>
      <c r="P4" s="141" t="s">
        <v>256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298" t="s">
        <v>43</v>
      </c>
      <c r="D6" s="299"/>
      <c r="E6" s="299"/>
      <c r="F6" s="299"/>
      <c r="G6" s="299"/>
      <c r="H6" s="299"/>
      <c r="I6" s="299"/>
      <c r="J6" s="299"/>
      <c r="K6" s="299"/>
      <c r="L6" s="299"/>
      <c r="M6" s="299"/>
      <c r="P6" s="143"/>
      <c r="Q6" s="298" t="s">
        <v>43</v>
      </c>
      <c r="R6" s="299"/>
      <c r="S6" s="299"/>
      <c r="T6" s="299"/>
      <c r="U6" s="299"/>
      <c r="V6" s="299"/>
      <c r="W6" s="299"/>
      <c r="X6" s="299"/>
      <c r="Y6" s="299"/>
      <c r="Z6" s="299"/>
      <c r="AA6" s="299"/>
    </row>
    <row r="7" spans="1:27" s="144" customFormat="1" ht="72" customHeight="1" x14ac:dyDescent="0.25">
      <c r="B7" s="145"/>
      <c r="C7" s="172" t="s">
        <v>257</v>
      </c>
      <c r="D7" s="172" t="s">
        <v>258</v>
      </c>
      <c r="E7" s="172" t="s">
        <v>259</v>
      </c>
      <c r="F7" s="172" t="s">
        <v>260</v>
      </c>
      <c r="G7" s="172" t="s">
        <v>261</v>
      </c>
      <c r="H7" s="172" t="s">
        <v>262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257</v>
      </c>
      <c r="R7" s="172" t="s">
        <v>258</v>
      </c>
      <c r="S7" s="172" t="s">
        <v>259</v>
      </c>
      <c r="T7" s="172" t="s">
        <v>260</v>
      </c>
      <c r="U7" s="172" t="s">
        <v>261</v>
      </c>
      <c r="V7" s="172" t="s">
        <v>262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51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4872456</v>
      </c>
      <c r="D9" s="176">
        <v>4831573</v>
      </c>
      <c r="E9" s="176">
        <v>1565030</v>
      </c>
      <c r="F9" s="176">
        <v>4757683</v>
      </c>
      <c r="G9" s="176">
        <v>5188807</v>
      </c>
      <c r="H9" s="176">
        <v>5480280</v>
      </c>
      <c r="I9" s="177">
        <f>IFERROR(H9/G9-1,"-")</f>
        <v>5.6173413272068151E-2</v>
      </c>
      <c r="J9" s="177">
        <f>IFERROR(H9/D9-1,"-")</f>
        <v>0.13426414130553344</v>
      </c>
      <c r="K9" s="176">
        <f>H9-G9</f>
        <v>291473</v>
      </c>
      <c r="L9" s="176">
        <f>H9-D9</f>
        <v>648707</v>
      </c>
      <c r="M9" s="177">
        <f t="shared" ref="M9:M21" si="0">H9/H$9</f>
        <v>1</v>
      </c>
      <c r="P9" s="154" t="s">
        <v>68</v>
      </c>
      <c r="Q9" s="176">
        <v>232309</v>
      </c>
      <c r="R9" s="176">
        <v>220415</v>
      </c>
      <c r="S9" s="176">
        <v>91416</v>
      </c>
      <c r="T9" s="176">
        <v>229131</v>
      </c>
      <c r="U9" s="176">
        <v>239109</v>
      </c>
      <c r="V9" s="176">
        <v>250871</v>
      </c>
      <c r="W9" s="177">
        <f>IFERROR(V9/U9-1,"-")</f>
        <v>4.9190954752853289E-2</v>
      </c>
      <c r="X9" s="177">
        <f>IFERROR(V9/R9-1,"-")</f>
        <v>0.1381757139940567</v>
      </c>
      <c r="Y9" s="176">
        <f>V9-U9</f>
        <v>11762</v>
      </c>
      <c r="Z9" s="176">
        <f>V9-R9</f>
        <v>30456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1028693</v>
      </c>
      <c r="D10" s="158">
        <v>1047557</v>
      </c>
      <c r="E10" s="158">
        <v>456675</v>
      </c>
      <c r="F10" s="158">
        <v>1016781</v>
      </c>
      <c r="G10" s="158">
        <v>1041269</v>
      </c>
      <c r="H10" s="158">
        <v>1058434</v>
      </c>
      <c r="I10" s="160">
        <f>IFERROR(H10/G10-1,"-")</f>
        <v>1.6484693196474609E-2</v>
      </c>
      <c r="J10" s="159">
        <f t="shared" ref="J10:J21" si="2">IFERROR(H10/D10-1,"-")</f>
        <v>1.03832058780573E-2</v>
      </c>
      <c r="K10" s="158">
        <f t="shared" ref="K10:K20" si="3">H10-G10</f>
        <v>17165</v>
      </c>
      <c r="L10" s="158">
        <f t="shared" ref="L10:L21" si="4">H10-D10</f>
        <v>10877</v>
      </c>
      <c r="M10" s="159">
        <f t="shared" si="0"/>
        <v>0.19313502229813076</v>
      </c>
      <c r="P10" s="157" t="s">
        <v>97</v>
      </c>
      <c r="Q10" s="158">
        <v>135043</v>
      </c>
      <c r="R10" s="158">
        <v>120142</v>
      </c>
      <c r="S10" s="158">
        <v>52879</v>
      </c>
      <c r="T10" s="158">
        <v>134886</v>
      </c>
      <c r="U10" s="158">
        <v>146430</v>
      </c>
      <c r="V10" s="158">
        <v>156566</v>
      </c>
      <c r="W10" s="160">
        <f>IFERROR(V10/U10-1,"-")</f>
        <v>6.9220788089872309E-2</v>
      </c>
      <c r="X10" s="159">
        <f t="shared" ref="X10:X21" si="5">IFERROR(V10/R10-1,"-")</f>
        <v>0.30317457675084492</v>
      </c>
      <c r="Y10" s="157">
        <f t="shared" ref="Y10:Y20" si="6">V10-U10</f>
        <v>10136</v>
      </c>
      <c r="Z10" s="158">
        <f t="shared" ref="Z10:Z21" si="7">V10-R10</f>
        <v>36424</v>
      </c>
      <c r="AA10" s="159">
        <f t="shared" si="1"/>
        <v>0.6240896715842007</v>
      </c>
    </row>
    <row r="11" spans="1:27" x14ac:dyDescent="0.25">
      <c r="A11" s="161" t="s">
        <v>100</v>
      </c>
      <c r="B11" s="162" t="s">
        <v>103</v>
      </c>
      <c r="C11" s="163">
        <v>422456</v>
      </c>
      <c r="D11" s="163">
        <v>415150</v>
      </c>
      <c r="E11" s="163">
        <v>208389</v>
      </c>
      <c r="F11" s="163">
        <v>423208</v>
      </c>
      <c r="G11" s="163">
        <v>428791</v>
      </c>
      <c r="H11" s="163">
        <v>421973</v>
      </c>
      <c r="I11" s="165">
        <f>IFERROR(H11/G11-1,"-")</f>
        <v>-1.5900520300099585E-2</v>
      </c>
      <c r="J11" s="164">
        <f t="shared" si="2"/>
        <v>1.6435023485487088E-2</v>
      </c>
      <c r="K11" s="163">
        <f t="shared" si="3"/>
        <v>-6818</v>
      </c>
      <c r="L11" s="163">
        <f t="shared" si="4"/>
        <v>6823</v>
      </c>
      <c r="M11" s="164">
        <f t="shared" si="0"/>
        <v>7.6998438036012765E-2</v>
      </c>
      <c r="P11" s="162" t="s">
        <v>103</v>
      </c>
      <c r="Q11" s="163">
        <v>75241</v>
      </c>
      <c r="R11" s="163">
        <v>61076</v>
      </c>
      <c r="S11" s="163">
        <v>24076</v>
      </c>
      <c r="T11" s="163">
        <v>69865</v>
      </c>
      <c r="U11" s="163">
        <v>66121</v>
      </c>
      <c r="V11" s="163">
        <v>75793</v>
      </c>
      <c r="W11" s="165">
        <f>IFERROR(V11/U11-1,"-")</f>
        <v>0.14627727953297742</v>
      </c>
      <c r="X11" s="164">
        <f t="shared" si="5"/>
        <v>0.24096208003143627</v>
      </c>
      <c r="Y11" s="162">
        <f t="shared" si="6"/>
        <v>9672</v>
      </c>
      <c r="Z11" s="163">
        <f t="shared" si="7"/>
        <v>14717</v>
      </c>
      <c r="AA11" s="164">
        <f>V11/V$9</f>
        <v>0.30211941595481345</v>
      </c>
    </row>
    <row r="12" spans="1:27" x14ac:dyDescent="0.25">
      <c r="A12" s="1"/>
      <c r="B12" s="162" t="s">
        <v>100</v>
      </c>
      <c r="C12" s="163">
        <v>606237</v>
      </c>
      <c r="D12" s="163">
        <v>632407</v>
      </c>
      <c r="E12" s="163">
        <v>248286</v>
      </c>
      <c r="F12" s="163">
        <v>593573</v>
      </c>
      <c r="G12" s="163">
        <v>612478</v>
      </c>
      <c r="H12" s="163">
        <v>636461</v>
      </c>
      <c r="I12" s="165">
        <f>IFERROR(H12/G12-1,"-")</f>
        <v>3.915732483452472E-2</v>
      </c>
      <c r="J12" s="164">
        <f t="shared" si="2"/>
        <v>6.4104287270696503E-3</v>
      </c>
      <c r="K12" s="163">
        <f t="shared" si="3"/>
        <v>23983</v>
      </c>
      <c r="L12" s="163">
        <f t="shared" si="4"/>
        <v>4054</v>
      </c>
      <c r="M12" s="164">
        <f t="shared" si="0"/>
        <v>0.116136584262118</v>
      </c>
      <c r="P12" s="162" t="s">
        <v>100</v>
      </c>
      <c r="Q12" s="163">
        <v>59802</v>
      </c>
      <c r="R12" s="163">
        <v>59066</v>
      </c>
      <c r="S12" s="163">
        <v>28803</v>
      </c>
      <c r="T12" s="163">
        <v>65021</v>
      </c>
      <c r="U12" s="163">
        <v>80309</v>
      </c>
      <c r="V12" s="163">
        <v>80773</v>
      </c>
      <c r="W12" s="165">
        <f>IFERROR(V12/U12-1,"-")</f>
        <v>5.7776836967213807E-3</v>
      </c>
      <c r="X12" s="164">
        <f t="shared" si="5"/>
        <v>0.36750414790234642</v>
      </c>
      <c r="Y12" s="162">
        <f t="shared" si="6"/>
        <v>464</v>
      </c>
      <c r="Z12" s="163">
        <f t="shared" si="7"/>
        <v>21707</v>
      </c>
      <c r="AA12" s="164">
        <f t="shared" si="1"/>
        <v>0.32197025562938719</v>
      </c>
    </row>
    <row r="13" spans="1:27" s="56" customFormat="1" x14ac:dyDescent="0.25">
      <c r="B13" s="157" t="s">
        <v>107</v>
      </c>
      <c r="C13" s="158">
        <v>3843763</v>
      </c>
      <c r="D13" s="158">
        <v>3784016</v>
      </c>
      <c r="E13" s="158">
        <v>1108355</v>
      </c>
      <c r="F13" s="158">
        <v>3740902</v>
      </c>
      <c r="G13" s="158">
        <v>4147538</v>
      </c>
      <c r="H13" s="158">
        <v>4421846</v>
      </c>
      <c r="I13" s="160">
        <f>IFERROR(H13/G13-1,"-")</f>
        <v>6.6137549553494157E-2</v>
      </c>
      <c r="J13" s="159">
        <f t="shared" si="2"/>
        <v>0.16855901243546545</v>
      </c>
      <c r="K13" s="158">
        <f t="shared" si="3"/>
        <v>274308</v>
      </c>
      <c r="L13" s="158">
        <f t="shared" si="4"/>
        <v>637830</v>
      </c>
      <c r="M13" s="159">
        <f t="shared" si="0"/>
        <v>0.80686497770186927</v>
      </c>
      <c r="P13" s="157" t="s">
        <v>107</v>
      </c>
      <c r="Q13" s="158">
        <v>97266</v>
      </c>
      <c r="R13" s="158">
        <v>100273</v>
      </c>
      <c r="S13" s="158">
        <v>38537</v>
      </c>
      <c r="T13" s="158">
        <v>94245</v>
      </c>
      <c r="U13" s="158">
        <v>92679</v>
      </c>
      <c r="V13" s="158">
        <v>94305</v>
      </c>
      <c r="W13" s="160">
        <f>IFERROR(V13/U13-1,"-")</f>
        <v>1.7544427540219454E-2</v>
      </c>
      <c r="X13" s="159">
        <f t="shared" si="5"/>
        <v>-5.9517517178103829E-2</v>
      </c>
      <c r="Y13" s="157">
        <f t="shared" si="6"/>
        <v>1626</v>
      </c>
      <c r="Z13" s="158">
        <f t="shared" si="7"/>
        <v>-5968</v>
      </c>
      <c r="AA13" s="159">
        <f t="shared" si="1"/>
        <v>0.37591032841579936</v>
      </c>
    </row>
    <row r="14" spans="1:27" s="56" customFormat="1" x14ac:dyDescent="0.25">
      <c r="B14" s="162" t="s">
        <v>110</v>
      </c>
      <c r="C14" s="163">
        <v>1692213</v>
      </c>
      <c r="D14" s="163">
        <v>1721079</v>
      </c>
      <c r="E14" s="163">
        <v>436126</v>
      </c>
      <c r="F14" s="163">
        <v>1722453</v>
      </c>
      <c r="G14" s="163">
        <v>1939344</v>
      </c>
      <c r="H14" s="163">
        <v>2075266</v>
      </c>
      <c r="I14" s="165">
        <f t="shared" ref="I14:I21" si="8">IFERROR(H14/G14-1,"-")</f>
        <v>7.0086585979588945E-2</v>
      </c>
      <c r="J14" s="164">
        <f t="shared" si="2"/>
        <v>0.2057935748446178</v>
      </c>
      <c r="K14" s="163">
        <f t="shared" si="3"/>
        <v>135922</v>
      </c>
      <c r="L14" s="163">
        <f t="shared" si="4"/>
        <v>354187</v>
      </c>
      <c r="M14" s="164">
        <f t="shared" si="0"/>
        <v>0.37867882662929631</v>
      </c>
      <c r="P14" s="162" t="s">
        <v>110</v>
      </c>
      <c r="Q14" s="163">
        <v>11864</v>
      </c>
      <c r="R14" s="163">
        <v>10460</v>
      </c>
      <c r="S14" s="163">
        <v>3706</v>
      </c>
      <c r="T14" s="163">
        <v>9917</v>
      </c>
      <c r="U14" s="163">
        <v>11646</v>
      </c>
      <c r="V14" s="163">
        <v>10656</v>
      </c>
      <c r="W14" s="165">
        <f t="shared" ref="W14:W21" si="9">IFERROR(V14/U14-1,"-")</f>
        <v>-8.5007727975270453E-2</v>
      </c>
      <c r="X14" s="164">
        <f t="shared" si="5"/>
        <v>1.8738049713193039E-2</v>
      </c>
      <c r="Y14" s="162">
        <f t="shared" si="6"/>
        <v>-990</v>
      </c>
      <c r="Z14" s="163">
        <f t="shared" si="7"/>
        <v>196</v>
      </c>
      <c r="AA14" s="164">
        <f t="shared" si="1"/>
        <v>4.2476013568726559E-2</v>
      </c>
    </row>
    <row r="15" spans="1:27" x14ac:dyDescent="0.25">
      <c r="A15" s="1"/>
      <c r="B15" s="162" t="s">
        <v>113</v>
      </c>
      <c r="C15" s="163">
        <v>580856</v>
      </c>
      <c r="D15" s="163">
        <v>491040</v>
      </c>
      <c r="E15" s="163">
        <v>138813</v>
      </c>
      <c r="F15" s="163">
        <v>385709</v>
      </c>
      <c r="G15" s="163">
        <v>431586</v>
      </c>
      <c r="H15" s="163">
        <v>447017</v>
      </c>
      <c r="I15" s="165">
        <f t="shared" si="8"/>
        <v>3.5754171822070191E-2</v>
      </c>
      <c r="J15" s="164">
        <f t="shared" si="2"/>
        <v>-8.9652574128380569E-2</v>
      </c>
      <c r="K15" s="163">
        <f t="shared" si="3"/>
        <v>15431</v>
      </c>
      <c r="L15" s="163">
        <f t="shared" si="4"/>
        <v>-44023</v>
      </c>
      <c r="M15" s="164">
        <f t="shared" si="0"/>
        <v>8.1568277533264719E-2</v>
      </c>
      <c r="P15" s="162" t="s">
        <v>113</v>
      </c>
      <c r="Q15" s="163">
        <v>10977</v>
      </c>
      <c r="R15" s="163">
        <v>9550</v>
      </c>
      <c r="S15" s="163">
        <v>3876</v>
      </c>
      <c r="T15" s="163">
        <v>11261</v>
      </c>
      <c r="U15" s="163">
        <v>13316</v>
      </c>
      <c r="V15" s="163">
        <v>13127</v>
      </c>
      <c r="W15" s="165">
        <f t="shared" si="9"/>
        <v>-1.4193451486932962E-2</v>
      </c>
      <c r="X15" s="164">
        <f t="shared" si="5"/>
        <v>0.37455497382198955</v>
      </c>
      <c r="Y15" s="162">
        <f t="shared" si="6"/>
        <v>-189</v>
      </c>
      <c r="Z15" s="163">
        <f t="shared" si="7"/>
        <v>3577</v>
      </c>
      <c r="AA15" s="164">
        <f t="shared" si="1"/>
        <v>5.2325697270708849E-2</v>
      </c>
    </row>
    <row r="16" spans="1:27" x14ac:dyDescent="0.25">
      <c r="A16" s="1"/>
      <c r="B16" s="162" t="s">
        <v>116</v>
      </c>
      <c r="C16" s="163">
        <v>162041</v>
      </c>
      <c r="D16" s="163">
        <v>166950</v>
      </c>
      <c r="E16" s="163">
        <v>58766</v>
      </c>
      <c r="F16" s="163">
        <v>197280</v>
      </c>
      <c r="G16" s="163">
        <v>216824</v>
      </c>
      <c r="H16" s="163">
        <v>230379</v>
      </c>
      <c r="I16" s="165">
        <f t="shared" si="8"/>
        <v>6.2516142124487972E-2</v>
      </c>
      <c r="J16" s="164">
        <f t="shared" si="2"/>
        <v>0.37992812219227323</v>
      </c>
      <c r="K16" s="163">
        <f t="shared" si="3"/>
        <v>13555</v>
      </c>
      <c r="L16" s="163">
        <f t="shared" si="4"/>
        <v>63429</v>
      </c>
      <c r="M16" s="164">
        <f t="shared" si="0"/>
        <v>4.2037815586064946E-2</v>
      </c>
      <c r="P16" s="162" t="s">
        <v>116</v>
      </c>
      <c r="Q16" s="163">
        <v>6539</v>
      </c>
      <c r="R16" s="163">
        <v>6709</v>
      </c>
      <c r="S16" s="163">
        <v>2774</v>
      </c>
      <c r="T16" s="163">
        <v>8524</v>
      </c>
      <c r="U16" s="163">
        <v>8756</v>
      </c>
      <c r="V16" s="163">
        <v>8567</v>
      </c>
      <c r="W16" s="165">
        <f t="shared" si="9"/>
        <v>-2.1585198720877163E-2</v>
      </c>
      <c r="X16" s="164">
        <f t="shared" si="5"/>
        <v>0.27694142197048732</v>
      </c>
      <c r="Y16" s="162">
        <f t="shared" si="6"/>
        <v>-189</v>
      </c>
      <c r="Z16" s="163">
        <f t="shared" si="7"/>
        <v>1858</v>
      </c>
      <c r="AA16" s="164">
        <f t="shared" si="1"/>
        <v>3.4149024797605142E-2</v>
      </c>
    </row>
    <row r="17" spans="1:27" x14ac:dyDescent="0.25">
      <c r="A17" s="1"/>
      <c r="B17" s="162" t="s">
        <v>123</v>
      </c>
      <c r="C17" s="163">
        <v>146606</v>
      </c>
      <c r="D17" s="163">
        <v>137818</v>
      </c>
      <c r="E17" s="163">
        <v>39648</v>
      </c>
      <c r="F17" s="163">
        <v>169583</v>
      </c>
      <c r="G17" s="163">
        <v>165044</v>
      </c>
      <c r="H17" s="163">
        <v>174675</v>
      </c>
      <c r="I17" s="165">
        <f t="shared" si="8"/>
        <v>5.8354135866799162E-2</v>
      </c>
      <c r="J17" s="164">
        <f t="shared" si="2"/>
        <v>0.26743241086070024</v>
      </c>
      <c r="K17" s="163">
        <f t="shared" si="3"/>
        <v>9631</v>
      </c>
      <c r="L17" s="163">
        <f t="shared" si="4"/>
        <v>36857</v>
      </c>
      <c r="M17" s="164">
        <f t="shared" si="0"/>
        <v>3.1873371433576388E-2</v>
      </c>
      <c r="P17" s="162" t="s">
        <v>123</v>
      </c>
      <c r="Q17" s="163">
        <v>1654</v>
      </c>
      <c r="R17" s="163">
        <v>1866</v>
      </c>
      <c r="S17" s="163">
        <v>715</v>
      </c>
      <c r="T17" s="163">
        <v>2573</v>
      </c>
      <c r="U17" s="163">
        <v>2637</v>
      </c>
      <c r="V17" s="163">
        <v>2356</v>
      </c>
      <c r="W17" s="165">
        <f t="shared" si="9"/>
        <v>-0.10656048540007579</v>
      </c>
      <c r="X17" s="164">
        <f t="shared" si="5"/>
        <v>0.262593783494105</v>
      </c>
      <c r="Y17" s="162">
        <f t="shared" si="6"/>
        <v>-281</v>
      </c>
      <c r="Z17" s="163">
        <f t="shared" si="7"/>
        <v>490</v>
      </c>
      <c r="AA17" s="164">
        <f t="shared" si="1"/>
        <v>9.3912807777702476E-3</v>
      </c>
    </row>
    <row r="18" spans="1:27" x14ac:dyDescent="0.25">
      <c r="A18" s="1"/>
      <c r="B18" s="162" t="s">
        <v>119</v>
      </c>
      <c r="C18" s="163">
        <v>136223</v>
      </c>
      <c r="D18" s="163">
        <v>133862</v>
      </c>
      <c r="E18" s="163">
        <v>55530</v>
      </c>
      <c r="F18" s="163">
        <v>146133</v>
      </c>
      <c r="G18" s="163">
        <v>151265</v>
      </c>
      <c r="H18" s="163">
        <v>157483</v>
      </c>
      <c r="I18" s="165">
        <f t="shared" si="8"/>
        <v>4.1106667107394301E-2</v>
      </c>
      <c r="J18" s="164">
        <f t="shared" si="2"/>
        <v>0.1764578446459788</v>
      </c>
      <c r="K18" s="163">
        <f t="shared" si="3"/>
        <v>6218</v>
      </c>
      <c r="L18" s="163">
        <f t="shared" si="4"/>
        <v>23621</v>
      </c>
      <c r="M18" s="164">
        <f t="shared" si="0"/>
        <v>2.8736305444247375E-2</v>
      </c>
      <c r="P18" s="162" t="s">
        <v>119</v>
      </c>
      <c r="Q18" s="163">
        <v>1793</v>
      </c>
      <c r="R18" s="163">
        <v>1484</v>
      </c>
      <c r="S18" s="163">
        <v>756</v>
      </c>
      <c r="T18" s="163">
        <v>1836</v>
      </c>
      <c r="U18" s="163">
        <v>1934</v>
      </c>
      <c r="V18" s="163">
        <v>2091</v>
      </c>
      <c r="W18" s="165">
        <f t="shared" si="9"/>
        <v>8.1178903826266913E-2</v>
      </c>
      <c r="X18" s="164">
        <f t="shared" si="5"/>
        <v>0.40902964959568733</v>
      </c>
      <c r="Y18" s="162">
        <f t="shared" si="6"/>
        <v>157</v>
      </c>
      <c r="Z18" s="163">
        <f t="shared" si="7"/>
        <v>607</v>
      </c>
      <c r="AA18" s="164">
        <f t="shared" si="1"/>
        <v>8.3349609958903188E-3</v>
      </c>
    </row>
    <row r="19" spans="1:27" x14ac:dyDescent="0.25">
      <c r="A19" s="161" t="s">
        <v>144</v>
      </c>
      <c r="B19" s="162" t="s">
        <v>128</v>
      </c>
      <c r="C19" s="163">
        <v>68669</v>
      </c>
      <c r="D19" s="163">
        <v>74390</v>
      </c>
      <c r="E19" s="163">
        <v>28782</v>
      </c>
      <c r="F19" s="163">
        <v>62340</v>
      </c>
      <c r="G19" s="163">
        <v>67966</v>
      </c>
      <c r="H19" s="163">
        <v>63716</v>
      </c>
      <c r="I19" s="165">
        <f t="shared" si="8"/>
        <v>-6.2531265632816413E-2</v>
      </c>
      <c r="J19" s="164">
        <f t="shared" si="2"/>
        <v>-0.14348702782632072</v>
      </c>
      <c r="K19" s="163">
        <f t="shared" si="3"/>
        <v>-4250</v>
      </c>
      <c r="L19" s="163">
        <f t="shared" si="4"/>
        <v>-10674</v>
      </c>
      <c r="M19" s="164">
        <f t="shared" si="0"/>
        <v>1.1626413248958082E-2</v>
      </c>
      <c r="P19" s="162" t="s">
        <v>128</v>
      </c>
      <c r="Q19" s="163">
        <v>1802</v>
      </c>
      <c r="R19" s="163">
        <v>1623</v>
      </c>
      <c r="S19" s="163">
        <v>671</v>
      </c>
      <c r="T19" s="163">
        <v>1075</v>
      </c>
      <c r="U19" s="163">
        <v>1341</v>
      </c>
      <c r="V19" s="163">
        <v>1334</v>
      </c>
      <c r="W19" s="165">
        <f t="shared" si="9"/>
        <v>-5.2199850857569396E-3</v>
      </c>
      <c r="X19" s="164">
        <f t="shared" si="5"/>
        <v>-0.17806531115218727</v>
      </c>
      <c r="Y19" s="162">
        <f t="shared" si="6"/>
        <v>-7</v>
      </c>
      <c r="Z19" s="163">
        <f t="shared" si="7"/>
        <v>-289</v>
      </c>
      <c r="AA19" s="164">
        <f t="shared" si="1"/>
        <v>5.3174739208597249E-3</v>
      </c>
    </row>
    <row r="20" spans="1:27" x14ac:dyDescent="0.25">
      <c r="A20" s="167" t="s">
        <v>145</v>
      </c>
      <c r="B20" s="162" t="s">
        <v>131</v>
      </c>
      <c r="C20" s="163">
        <v>119807</v>
      </c>
      <c r="D20" s="163">
        <v>106028</v>
      </c>
      <c r="E20" s="163">
        <v>42711</v>
      </c>
      <c r="F20" s="163">
        <v>56752</v>
      </c>
      <c r="G20" s="163">
        <v>70972</v>
      </c>
      <c r="H20" s="163">
        <v>68752</v>
      </c>
      <c r="I20" s="165">
        <f t="shared" si="8"/>
        <v>-3.1279941385335075E-2</v>
      </c>
      <c r="J20" s="164">
        <f t="shared" si="2"/>
        <v>-0.35156751046893275</v>
      </c>
      <c r="K20" s="163">
        <f t="shared" si="3"/>
        <v>-2220</v>
      </c>
      <c r="L20" s="163">
        <f t="shared" si="4"/>
        <v>-37276</v>
      </c>
      <c r="M20" s="164">
        <f t="shared" si="0"/>
        <v>1.2545344398461392E-2</v>
      </c>
      <c r="P20" s="162" t="s">
        <v>131</v>
      </c>
      <c r="Q20" s="163">
        <v>3139</v>
      </c>
      <c r="R20" s="163">
        <v>2681</v>
      </c>
      <c r="S20" s="163">
        <v>1081</v>
      </c>
      <c r="T20" s="163">
        <v>1885</v>
      </c>
      <c r="U20" s="163">
        <v>2455</v>
      </c>
      <c r="V20" s="163">
        <v>2493</v>
      </c>
      <c r="W20" s="165">
        <f t="shared" si="9"/>
        <v>1.5478615071283119E-2</v>
      </c>
      <c r="X20" s="164">
        <f t="shared" si="5"/>
        <v>-7.0123088399850819E-2</v>
      </c>
      <c r="Y20" s="162">
        <f t="shared" si="6"/>
        <v>38</v>
      </c>
      <c r="Z20" s="163">
        <f t="shared" si="7"/>
        <v>-188</v>
      </c>
      <c r="AA20" s="164">
        <f t="shared" si="1"/>
        <v>9.9373781744402506E-3</v>
      </c>
    </row>
    <row r="21" spans="1:27" x14ac:dyDescent="0.25">
      <c r="B21" s="168" t="s">
        <v>145</v>
      </c>
      <c r="C21" s="169">
        <f t="shared" ref="C21:H21" si="10">C13-SUM(C14:C20)</f>
        <v>937348</v>
      </c>
      <c r="D21" s="169">
        <f t="shared" si="10"/>
        <v>952849</v>
      </c>
      <c r="E21" s="169">
        <f t="shared" si="10"/>
        <v>307979</v>
      </c>
      <c r="F21" s="169">
        <f t="shared" si="10"/>
        <v>1000652</v>
      </c>
      <c r="G21" s="169">
        <f t="shared" si="10"/>
        <v>1104537</v>
      </c>
      <c r="H21" s="169">
        <f t="shared" si="10"/>
        <v>1204558</v>
      </c>
      <c r="I21" s="171">
        <f t="shared" si="8"/>
        <v>9.0554684904172511E-2</v>
      </c>
      <c r="J21" s="170">
        <f t="shared" si="2"/>
        <v>0.26416462629440751</v>
      </c>
      <c r="K21" s="169">
        <f>H21-G21</f>
        <v>100021</v>
      </c>
      <c r="L21" s="169">
        <f t="shared" si="4"/>
        <v>251709</v>
      </c>
      <c r="M21" s="170">
        <f t="shared" si="0"/>
        <v>0.21979862342800002</v>
      </c>
      <c r="P21" s="168" t="s">
        <v>145</v>
      </c>
      <c r="Q21" s="169">
        <f t="shared" ref="Q21:V21" si="11">Q13-SUM(Q14:Q20)</f>
        <v>59498</v>
      </c>
      <c r="R21" s="169">
        <f t="shared" si="11"/>
        <v>65900</v>
      </c>
      <c r="S21" s="169">
        <f t="shared" si="11"/>
        <v>24958</v>
      </c>
      <c r="T21" s="169">
        <f t="shared" si="11"/>
        <v>57174</v>
      </c>
      <c r="U21" s="169">
        <f t="shared" si="11"/>
        <v>50594</v>
      </c>
      <c r="V21" s="169">
        <f t="shared" si="11"/>
        <v>53681</v>
      </c>
      <c r="W21" s="171">
        <f t="shared" si="9"/>
        <v>6.1015140135193935E-2</v>
      </c>
      <c r="X21" s="170">
        <f t="shared" si="5"/>
        <v>-0.18541729893778447</v>
      </c>
      <c r="Y21" s="168">
        <f>V21-U21</f>
        <v>3087</v>
      </c>
      <c r="Z21" s="169">
        <f t="shared" si="7"/>
        <v>-12219</v>
      </c>
      <c r="AA21" s="170">
        <f t="shared" si="1"/>
        <v>0.21397849890979825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1715135</v>
      </c>
      <c r="D23" s="176">
        <v>1762715</v>
      </c>
      <c r="E23" s="176">
        <v>514095</v>
      </c>
      <c r="F23" s="176">
        <v>1757049</v>
      </c>
      <c r="G23" s="176">
        <v>1888332</v>
      </c>
      <c r="H23" s="176">
        <v>1938898</v>
      </c>
      <c r="I23" s="177">
        <f>IFERROR(H23/G23-1,"-")</f>
        <v>2.677813011694985E-2</v>
      </c>
      <c r="J23" s="177">
        <f>IFERROR(H23/D23-1,"-")</f>
        <v>9.9949793358540706E-2</v>
      </c>
      <c r="K23" s="176">
        <f>H23-G23</f>
        <v>50566</v>
      </c>
      <c r="L23" s="176">
        <f>H23-D23</f>
        <v>176183</v>
      </c>
      <c r="M23" s="177">
        <f t="shared" ref="M23:M35" si="12">H23/H$9</f>
        <v>0.35379542651105417</v>
      </c>
    </row>
    <row r="24" spans="1:27" x14ac:dyDescent="0.25">
      <c r="B24" s="157" t="s">
        <v>97</v>
      </c>
      <c r="C24" s="158">
        <v>189817</v>
      </c>
      <c r="D24" s="158">
        <v>222987</v>
      </c>
      <c r="E24" s="158">
        <v>101575</v>
      </c>
      <c r="F24" s="158">
        <v>207208</v>
      </c>
      <c r="G24" s="158">
        <v>181512</v>
      </c>
      <c r="H24" s="158">
        <v>161819</v>
      </c>
      <c r="I24" s="160">
        <f>IFERROR(H24/G24-1,"-")</f>
        <v>-0.10849420423994005</v>
      </c>
      <c r="J24" s="159">
        <f t="shared" ref="J24:J35" si="13">IFERROR(H24/D24-1,"-")</f>
        <v>-0.27431195540547204</v>
      </c>
      <c r="K24" s="158">
        <f t="shared" ref="K24:K34" si="14">H24-G24</f>
        <v>-19693</v>
      </c>
      <c r="L24" s="158">
        <f t="shared" ref="L24:L35" si="15">H24-D24</f>
        <v>-61168</v>
      </c>
      <c r="M24" s="159">
        <f t="shared" si="12"/>
        <v>2.9527505893859437E-2</v>
      </c>
    </row>
    <row r="25" spans="1:27" x14ac:dyDescent="0.25">
      <c r="B25" s="162" t="s">
        <v>103</v>
      </c>
      <c r="C25" s="163">
        <v>89686</v>
      </c>
      <c r="D25" s="163">
        <v>113067</v>
      </c>
      <c r="E25" s="163">
        <v>58508</v>
      </c>
      <c r="F25" s="163">
        <v>86811</v>
      </c>
      <c r="G25" s="163">
        <v>75374</v>
      </c>
      <c r="H25" s="163">
        <v>60650</v>
      </c>
      <c r="I25" s="165">
        <f>IFERROR(H25/G25-1,"-")</f>
        <v>-0.19534587523549229</v>
      </c>
      <c r="J25" s="164">
        <f t="shared" si="13"/>
        <v>-0.46359238327717189</v>
      </c>
      <c r="K25" s="163">
        <f t="shared" si="14"/>
        <v>-14724</v>
      </c>
      <c r="L25" s="163">
        <f t="shared" si="15"/>
        <v>-52417</v>
      </c>
      <c r="M25" s="164">
        <f t="shared" si="12"/>
        <v>1.1066952783434423E-2</v>
      </c>
    </row>
    <row r="26" spans="1:27" x14ac:dyDescent="0.25">
      <c r="B26" s="162" t="s">
        <v>100</v>
      </c>
      <c r="C26" s="163">
        <v>100131</v>
      </c>
      <c r="D26" s="163">
        <v>109920</v>
      </c>
      <c r="E26" s="163">
        <v>43067</v>
      </c>
      <c r="F26" s="163">
        <v>120397</v>
      </c>
      <c r="G26" s="163">
        <v>106138</v>
      </c>
      <c r="H26" s="163">
        <v>101169</v>
      </c>
      <c r="I26" s="165">
        <f>IFERROR(H26/G26-1,"-")</f>
        <v>-4.6816408826245048E-2</v>
      </c>
      <c r="J26" s="164">
        <f t="shared" si="13"/>
        <v>-7.9612445414847133E-2</v>
      </c>
      <c r="K26" s="163">
        <f t="shared" si="14"/>
        <v>-4969</v>
      </c>
      <c r="L26" s="163">
        <f t="shared" si="15"/>
        <v>-8751</v>
      </c>
      <c r="M26" s="164">
        <f t="shared" si="12"/>
        <v>1.8460553110425014E-2</v>
      </c>
    </row>
    <row r="27" spans="1:27" x14ac:dyDescent="0.25">
      <c r="B27" s="157" t="s">
        <v>107</v>
      </c>
      <c r="C27" s="158">
        <v>1525318</v>
      </c>
      <c r="D27" s="158">
        <v>1539728</v>
      </c>
      <c r="E27" s="158">
        <v>412520</v>
      </c>
      <c r="F27" s="158">
        <v>1549841</v>
      </c>
      <c r="G27" s="158">
        <v>1706820</v>
      </c>
      <c r="H27" s="158">
        <v>1777079</v>
      </c>
      <c r="I27" s="160">
        <f>IFERROR(H27/G27-1,"-")</f>
        <v>4.1163684512719456E-2</v>
      </c>
      <c r="J27" s="159">
        <f t="shared" si="13"/>
        <v>0.15415125268878649</v>
      </c>
      <c r="K27" s="158">
        <f t="shared" si="14"/>
        <v>70259</v>
      </c>
      <c r="L27" s="158">
        <f t="shared" si="15"/>
        <v>237351</v>
      </c>
      <c r="M27" s="159">
        <f t="shared" si="12"/>
        <v>0.32426792061719473</v>
      </c>
    </row>
    <row r="28" spans="1:27" x14ac:dyDescent="0.25">
      <c r="B28" s="162" t="s">
        <v>110</v>
      </c>
      <c r="C28" s="163">
        <v>740817</v>
      </c>
      <c r="D28" s="163">
        <v>757594</v>
      </c>
      <c r="E28" s="163">
        <v>180448</v>
      </c>
      <c r="F28" s="163">
        <v>783677</v>
      </c>
      <c r="G28" s="163">
        <v>883653</v>
      </c>
      <c r="H28" s="163">
        <v>930359</v>
      </c>
      <c r="I28" s="165">
        <f t="shared" ref="I28:I35" si="16">IFERROR(H28/G28-1,"-")</f>
        <v>5.2855589241478373E-2</v>
      </c>
      <c r="J28" s="164">
        <f t="shared" si="13"/>
        <v>0.22804430869304659</v>
      </c>
      <c r="K28" s="163">
        <f t="shared" si="14"/>
        <v>46706</v>
      </c>
      <c r="L28" s="163">
        <f t="shared" si="15"/>
        <v>172765</v>
      </c>
      <c r="M28" s="164">
        <f t="shared" si="12"/>
        <v>0.16976486602874305</v>
      </c>
    </row>
    <row r="29" spans="1:27" x14ac:dyDescent="0.25">
      <c r="B29" s="162" t="s">
        <v>113</v>
      </c>
      <c r="C29" s="163">
        <v>222082</v>
      </c>
      <c r="D29" s="163">
        <v>201016</v>
      </c>
      <c r="E29" s="163">
        <v>52415</v>
      </c>
      <c r="F29" s="163">
        <v>169299</v>
      </c>
      <c r="G29" s="163">
        <v>182538</v>
      </c>
      <c r="H29" s="163">
        <v>183463</v>
      </c>
      <c r="I29" s="165">
        <f t="shared" si="16"/>
        <v>5.0674380129069885E-3</v>
      </c>
      <c r="J29" s="164">
        <f t="shared" si="13"/>
        <v>-8.7321407251164107E-2</v>
      </c>
      <c r="K29" s="163">
        <f t="shared" si="14"/>
        <v>925</v>
      </c>
      <c r="L29" s="163">
        <f t="shared" si="15"/>
        <v>-17553</v>
      </c>
      <c r="M29" s="164">
        <f t="shared" si="12"/>
        <v>3.3476939134496779E-2</v>
      </c>
    </row>
    <row r="30" spans="1:27" x14ac:dyDescent="0.25">
      <c r="B30" s="162" t="s">
        <v>116</v>
      </c>
      <c r="C30" s="163">
        <v>47145</v>
      </c>
      <c r="D30" s="163">
        <v>52571</v>
      </c>
      <c r="E30" s="163">
        <v>19791</v>
      </c>
      <c r="F30" s="163">
        <v>63176</v>
      </c>
      <c r="G30" s="163">
        <v>65334</v>
      </c>
      <c r="H30" s="163">
        <v>57978</v>
      </c>
      <c r="I30" s="165">
        <f t="shared" si="16"/>
        <v>-0.11259068785012394</v>
      </c>
      <c r="J30" s="164">
        <f t="shared" si="13"/>
        <v>0.10285138194061361</v>
      </c>
      <c r="K30" s="163">
        <f t="shared" si="14"/>
        <v>-7356</v>
      </c>
      <c r="L30" s="163">
        <f t="shared" si="15"/>
        <v>5407</v>
      </c>
      <c r="M30" s="164">
        <f t="shared" si="12"/>
        <v>1.0579386454706694E-2</v>
      </c>
    </row>
    <row r="31" spans="1:27" x14ac:dyDescent="0.25">
      <c r="B31" s="162" t="s">
        <v>123</v>
      </c>
      <c r="C31" s="163">
        <v>65413</v>
      </c>
      <c r="D31" s="163">
        <v>61428</v>
      </c>
      <c r="E31" s="163">
        <v>16156</v>
      </c>
      <c r="F31" s="163">
        <v>75901</v>
      </c>
      <c r="G31" s="163">
        <v>70878</v>
      </c>
      <c r="H31" s="163">
        <v>71598</v>
      </c>
      <c r="I31" s="165">
        <f t="shared" si="16"/>
        <v>1.0158300177770307E-2</v>
      </c>
      <c r="J31" s="164">
        <f t="shared" si="13"/>
        <v>0.16555967962492679</v>
      </c>
      <c r="K31" s="163">
        <f t="shared" si="14"/>
        <v>720</v>
      </c>
      <c r="L31" s="163">
        <f t="shared" si="15"/>
        <v>10170</v>
      </c>
      <c r="M31" s="164">
        <f t="shared" si="12"/>
        <v>1.3064660929733518E-2</v>
      </c>
    </row>
    <row r="32" spans="1:27" x14ac:dyDescent="0.25">
      <c r="B32" s="162" t="s">
        <v>119</v>
      </c>
      <c r="C32" s="163">
        <v>71278</v>
      </c>
      <c r="D32" s="163">
        <v>70272</v>
      </c>
      <c r="E32" s="163">
        <v>26662</v>
      </c>
      <c r="F32" s="163">
        <v>82793</v>
      </c>
      <c r="G32" s="163">
        <v>80226</v>
      </c>
      <c r="H32" s="163">
        <v>81717</v>
      </c>
      <c r="I32" s="165">
        <f t="shared" si="16"/>
        <v>1.858499738239483E-2</v>
      </c>
      <c r="J32" s="164">
        <f t="shared" si="13"/>
        <v>0.16286714480874309</v>
      </c>
      <c r="K32" s="163">
        <f t="shared" si="14"/>
        <v>1491</v>
      </c>
      <c r="L32" s="163">
        <f t="shared" si="15"/>
        <v>11445</v>
      </c>
      <c r="M32" s="164">
        <f t="shared" si="12"/>
        <v>1.4911099432875692E-2</v>
      </c>
    </row>
    <row r="33" spans="2:13" x14ac:dyDescent="0.25">
      <c r="B33" s="162" t="s">
        <v>128</v>
      </c>
      <c r="C33" s="163">
        <v>26168</v>
      </c>
      <c r="D33" s="163">
        <v>30964</v>
      </c>
      <c r="E33" s="163">
        <v>11576</v>
      </c>
      <c r="F33" s="163">
        <v>22864</v>
      </c>
      <c r="G33" s="163">
        <v>24590</v>
      </c>
      <c r="H33" s="163">
        <v>24160</v>
      </c>
      <c r="I33" s="165">
        <f t="shared" si="16"/>
        <v>-1.7486783245221682E-2</v>
      </c>
      <c r="J33" s="164">
        <f t="shared" si="13"/>
        <v>-0.21973905180209274</v>
      </c>
      <c r="K33" s="163">
        <f t="shared" si="14"/>
        <v>-430</v>
      </c>
      <c r="L33" s="163">
        <f t="shared" si="15"/>
        <v>-6804</v>
      </c>
      <c r="M33" s="164">
        <f t="shared" si="12"/>
        <v>4.4085338705321629E-3</v>
      </c>
    </row>
    <row r="34" spans="2:13" x14ac:dyDescent="0.25">
      <c r="B34" s="162" t="s">
        <v>131</v>
      </c>
      <c r="C34" s="163">
        <v>36149</v>
      </c>
      <c r="D34" s="163">
        <v>35546</v>
      </c>
      <c r="E34" s="163">
        <v>13347</v>
      </c>
      <c r="F34" s="163">
        <v>19705</v>
      </c>
      <c r="G34" s="163">
        <v>25667</v>
      </c>
      <c r="H34" s="163">
        <v>23273</v>
      </c>
      <c r="I34" s="165">
        <f t="shared" si="16"/>
        <v>-9.3271515954338247E-2</v>
      </c>
      <c r="J34" s="164">
        <f t="shared" si="13"/>
        <v>-0.34527091655882514</v>
      </c>
      <c r="K34" s="163">
        <f t="shared" si="14"/>
        <v>-2394</v>
      </c>
      <c r="L34" s="163">
        <f t="shared" si="15"/>
        <v>-12273</v>
      </c>
      <c r="M34" s="164">
        <f t="shared" si="12"/>
        <v>4.2466808265271116E-3</v>
      </c>
    </row>
    <row r="35" spans="2:13" x14ac:dyDescent="0.25">
      <c r="B35" s="168" t="s">
        <v>145</v>
      </c>
      <c r="C35" s="169">
        <f t="shared" ref="C35:H35" si="17">C27-SUM(C28:C34)</f>
        <v>316266</v>
      </c>
      <c r="D35" s="169">
        <f t="shared" si="17"/>
        <v>330337</v>
      </c>
      <c r="E35" s="169">
        <f t="shared" si="17"/>
        <v>92125</v>
      </c>
      <c r="F35" s="169">
        <f t="shared" si="17"/>
        <v>332426</v>
      </c>
      <c r="G35" s="169">
        <f t="shared" si="17"/>
        <v>373934</v>
      </c>
      <c r="H35" s="169">
        <f t="shared" si="17"/>
        <v>404531</v>
      </c>
      <c r="I35" s="171">
        <f t="shared" si="16"/>
        <v>8.1824600063112651E-2</v>
      </c>
      <c r="J35" s="170">
        <f t="shared" si="13"/>
        <v>0.22460093783015522</v>
      </c>
      <c r="K35" s="169">
        <f>H35-G35</f>
        <v>30597</v>
      </c>
      <c r="L35" s="169">
        <f t="shared" si="15"/>
        <v>74194</v>
      </c>
      <c r="M35" s="170">
        <f t="shared" si="12"/>
        <v>7.3815753939579731E-2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1322486</v>
      </c>
      <c r="D37" s="176">
        <v>1299411</v>
      </c>
      <c r="E37" s="176">
        <v>353830</v>
      </c>
      <c r="F37" s="176">
        <v>1243535</v>
      </c>
      <c r="G37" s="176">
        <v>1319978</v>
      </c>
      <c r="H37" s="176">
        <v>1387823</v>
      </c>
      <c r="I37" s="177">
        <f>IFERROR(H37/G37-1,"-")</f>
        <v>5.139858391579244E-2</v>
      </c>
      <c r="J37" s="177">
        <f>IFERROR(H37/D37-1,"-")</f>
        <v>6.8040058149423155E-2</v>
      </c>
      <c r="K37" s="176">
        <f>H37-G37</f>
        <v>67845</v>
      </c>
      <c r="L37" s="176">
        <f>H37-D37</f>
        <v>88412</v>
      </c>
      <c r="M37" s="177">
        <f t="shared" ref="M37:M49" si="18">H37/H$9</f>
        <v>0.2532394330216704</v>
      </c>
    </row>
    <row r="38" spans="2:13" x14ac:dyDescent="0.25">
      <c r="B38" s="157" t="s">
        <v>97</v>
      </c>
      <c r="C38" s="158">
        <v>132322</v>
      </c>
      <c r="D38" s="158">
        <v>127819</v>
      </c>
      <c r="E38" s="158">
        <v>46908</v>
      </c>
      <c r="F38" s="158">
        <v>123951</v>
      </c>
      <c r="G38" s="158">
        <v>118966</v>
      </c>
      <c r="H38" s="158">
        <v>114660</v>
      </c>
      <c r="I38" s="160">
        <f>IFERROR(H38/G38-1,"-")</f>
        <v>-3.6195215439705497E-2</v>
      </c>
      <c r="J38" s="159">
        <f t="shared" ref="J38:J49" si="19">IFERROR(H38/D38-1,"-")</f>
        <v>-0.10295026560996412</v>
      </c>
      <c r="K38" s="158">
        <f t="shared" ref="K38:K48" si="20">H38-G38</f>
        <v>-4306</v>
      </c>
      <c r="L38" s="158">
        <f t="shared" ref="L38:L49" si="21">H38-D38</f>
        <v>-13159</v>
      </c>
      <c r="M38" s="159">
        <f t="shared" si="18"/>
        <v>2.0922288642186166E-2</v>
      </c>
    </row>
    <row r="39" spans="2:13" x14ac:dyDescent="0.25">
      <c r="B39" s="162" t="s">
        <v>103</v>
      </c>
      <c r="C39" s="163">
        <v>42034</v>
      </c>
      <c r="D39" s="163">
        <v>51328</v>
      </c>
      <c r="E39" s="163">
        <v>23289</v>
      </c>
      <c r="F39" s="163">
        <v>48094</v>
      </c>
      <c r="G39" s="163">
        <v>51902</v>
      </c>
      <c r="H39" s="163">
        <v>50245</v>
      </c>
      <c r="I39" s="165">
        <f>IFERROR(H39/G39-1,"-")</f>
        <v>-3.1925552001849655E-2</v>
      </c>
      <c r="J39" s="164">
        <f t="shared" si="19"/>
        <v>-2.1099594763092311E-2</v>
      </c>
      <c r="K39" s="163">
        <f t="shared" si="20"/>
        <v>-1657</v>
      </c>
      <c r="L39" s="163">
        <f t="shared" si="21"/>
        <v>-1083</v>
      </c>
      <c r="M39" s="164">
        <f t="shared" si="18"/>
        <v>9.1683271657652526E-3</v>
      </c>
    </row>
    <row r="40" spans="2:13" x14ac:dyDescent="0.25">
      <c r="B40" s="162" t="s">
        <v>100</v>
      </c>
      <c r="C40" s="163">
        <v>90288</v>
      </c>
      <c r="D40" s="163">
        <v>76491</v>
      </c>
      <c r="E40" s="163">
        <v>23619</v>
      </c>
      <c r="F40" s="163">
        <v>75857</v>
      </c>
      <c r="G40" s="163">
        <v>67064</v>
      </c>
      <c r="H40" s="163">
        <v>64415</v>
      </c>
      <c r="I40" s="165">
        <f>IFERROR(H40/G40-1,"-")</f>
        <v>-3.9499582488369267E-2</v>
      </c>
      <c r="J40" s="164">
        <f t="shared" si="19"/>
        <v>-0.15787478265416843</v>
      </c>
      <c r="K40" s="163">
        <f t="shared" si="20"/>
        <v>-2649</v>
      </c>
      <c r="L40" s="163">
        <f t="shared" si="21"/>
        <v>-12076</v>
      </c>
      <c r="M40" s="164">
        <f t="shared" si="18"/>
        <v>1.1753961476420913E-2</v>
      </c>
    </row>
    <row r="41" spans="2:13" x14ac:dyDescent="0.25">
      <c r="B41" s="157" t="s">
        <v>107</v>
      </c>
      <c r="C41" s="158">
        <v>1190164</v>
      </c>
      <c r="D41" s="158">
        <v>1171592</v>
      </c>
      <c r="E41" s="158">
        <v>306922</v>
      </c>
      <c r="F41" s="158">
        <v>1119584</v>
      </c>
      <c r="G41" s="158">
        <v>1201012</v>
      </c>
      <c r="H41" s="158">
        <v>1273163</v>
      </c>
      <c r="I41" s="160">
        <f>IFERROR(H41/G41-1,"-")</f>
        <v>6.007516994001727E-2</v>
      </c>
      <c r="J41" s="159">
        <f t="shared" si="19"/>
        <v>8.6694856229813766E-2</v>
      </c>
      <c r="K41" s="158">
        <f t="shared" si="20"/>
        <v>72151</v>
      </c>
      <c r="L41" s="158">
        <f t="shared" si="21"/>
        <v>101571</v>
      </c>
      <c r="M41" s="159">
        <f t="shared" si="18"/>
        <v>0.23231714437948425</v>
      </c>
    </row>
    <row r="42" spans="2:13" x14ac:dyDescent="0.25">
      <c r="B42" s="162" t="s">
        <v>110</v>
      </c>
      <c r="C42" s="163">
        <v>614177</v>
      </c>
      <c r="D42" s="163">
        <v>640459</v>
      </c>
      <c r="E42" s="163">
        <v>138827</v>
      </c>
      <c r="F42" s="163">
        <v>581865</v>
      </c>
      <c r="G42" s="163">
        <v>634691</v>
      </c>
      <c r="H42" s="163">
        <v>683651</v>
      </c>
      <c r="I42" s="165">
        <f t="shared" ref="I42:I49" si="22">IFERROR(H42/G42-1,"-")</f>
        <v>7.7139899573178239E-2</v>
      </c>
      <c r="J42" s="164">
        <f t="shared" si="19"/>
        <v>6.743913349644548E-2</v>
      </c>
      <c r="K42" s="163">
        <f t="shared" si="20"/>
        <v>48960</v>
      </c>
      <c r="L42" s="163">
        <f t="shared" si="21"/>
        <v>43192</v>
      </c>
      <c r="M42" s="164">
        <f t="shared" si="18"/>
        <v>0.12474745815907216</v>
      </c>
    </row>
    <row r="43" spans="2:13" x14ac:dyDescent="0.25">
      <c r="B43" s="162" t="s">
        <v>113</v>
      </c>
      <c r="C43" s="163">
        <v>72717</v>
      </c>
      <c r="D43" s="163">
        <v>52401</v>
      </c>
      <c r="E43" s="163">
        <v>15137</v>
      </c>
      <c r="F43" s="163">
        <v>39072</v>
      </c>
      <c r="G43" s="163">
        <v>45133</v>
      </c>
      <c r="H43" s="163">
        <v>44501</v>
      </c>
      <c r="I43" s="165">
        <f t="shared" si="22"/>
        <v>-1.4003057629672355E-2</v>
      </c>
      <c r="J43" s="164">
        <f t="shared" si="19"/>
        <v>-0.15076048167019718</v>
      </c>
      <c r="K43" s="163">
        <f t="shared" si="20"/>
        <v>-632</v>
      </c>
      <c r="L43" s="163">
        <f t="shared" si="21"/>
        <v>-7900</v>
      </c>
      <c r="M43" s="164">
        <f t="shared" si="18"/>
        <v>8.1202055369433684E-3</v>
      </c>
    </row>
    <row r="44" spans="2:13" x14ac:dyDescent="0.25">
      <c r="B44" s="162" t="s">
        <v>116</v>
      </c>
      <c r="C44" s="163">
        <v>23684</v>
      </c>
      <c r="D44" s="163">
        <v>24405</v>
      </c>
      <c r="E44" s="163">
        <v>9417</v>
      </c>
      <c r="F44" s="163">
        <v>27268</v>
      </c>
      <c r="G44" s="163">
        <v>28898</v>
      </c>
      <c r="H44" s="163">
        <v>29098</v>
      </c>
      <c r="I44" s="165">
        <f t="shared" si="22"/>
        <v>6.9208941795280143E-3</v>
      </c>
      <c r="J44" s="164">
        <f t="shared" si="19"/>
        <v>0.19229666052038508</v>
      </c>
      <c r="K44" s="163">
        <f t="shared" si="20"/>
        <v>200</v>
      </c>
      <c r="L44" s="163">
        <f t="shared" si="21"/>
        <v>4693</v>
      </c>
      <c r="M44" s="164">
        <f t="shared" si="18"/>
        <v>5.3095827220506981E-3</v>
      </c>
    </row>
    <row r="45" spans="2:13" x14ac:dyDescent="0.25">
      <c r="B45" s="162" t="s">
        <v>123</v>
      </c>
      <c r="C45" s="163">
        <v>55932</v>
      </c>
      <c r="D45" s="163">
        <v>53890</v>
      </c>
      <c r="E45" s="163">
        <v>13619</v>
      </c>
      <c r="F45" s="163">
        <v>57015</v>
      </c>
      <c r="G45" s="163">
        <v>55478</v>
      </c>
      <c r="H45" s="163">
        <v>57898</v>
      </c>
      <c r="I45" s="165">
        <f t="shared" si="22"/>
        <v>4.3620894769097696E-2</v>
      </c>
      <c r="J45" s="164">
        <f t="shared" si="19"/>
        <v>7.4373724253108175E-2</v>
      </c>
      <c r="K45" s="163">
        <f t="shared" si="20"/>
        <v>2420</v>
      </c>
      <c r="L45" s="163">
        <f t="shared" si="21"/>
        <v>4008</v>
      </c>
      <c r="M45" s="164">
        <f t="shared" si="18"/>
        <v>1.0564788660433408E-2</v>
      </c>
    </row>
    <row r="46" spans="2:13" x14ac:dyDescent="0.25">
      <c r="B46" s="162" t="s">
        <v>119</v>
      </c>
      <c r="C46" s="163">
        <v>41910</v>
      </c>
      <c r="D46" s="163">
        <v>41202</v>
      </c>
      <c r="E46" s="163">
        <v>14577</v>
      </c>
      <c r="F46" s="163">
        <v>38767</v>
      </c>
      <c r="G46" s="163">
        <v>44187</v>
      </c>
      <c r="H46" s="163">
        <v>44633</v>
      </c>
      <c r="I46" s="165">
        <f t="shared" si="22"/>
        <v>1.0093466404146101E-2</v>
      </c>
      <c r="J46" s="164">
        <f t="shared" si="19"/>
        <v>8.3272656667152001E-2</v>
      </c>
      <c r="K46" s="163">
        <f t="shared" si="20"/>
        <v>446</v>
      </c>
      <c r="L46" s="163">
        <f t="shared" si="21"/>
        <v>3431</v>
      </c>
      <c r="M46" s="164">
        <f t="shared" si="18"/>
        <v>8.1442918974942886E-3</v>
      </c>
    </row>
    <row r="47" spans="2:13" x14ac:dyDescent="0.25">
      <c r="B47" s="162" t="s">
        <v>128</v>
      </c>
      <c r="C47" s="163">
        <v>28055</v>
      </c>
      <c r="D47" s="163">
        <v>26919</v>
      </c>
      <c r="E47" s="163">
        <v>9714</v>
      </c>
      <c r="F47" s="163">
        <v>22457</v>
      </c>
      <c r="G47" s="163">
        <v>23505</v>
      </c>
      <c r="H47" s="163">
        <v>22219</v>
      </c>
      <c r="I47" s="165">
        <f t="shared" si="22"/>
        <v>-5.4711763454584172E-2</v>
      </c>
      <c r="J47" s="164">
        <f t="shared" si="19"/>
        <v>-0.17459786767710539</v>
      </c>
      <c r="K47" s="163">
        <f t="shared" si="20"/>
        <v>-1286</v>
      </c>
      <c r="L47" s="163">
        <f t="shared" si="21"/>
        <v>-4700</v>
      </c>
      <c r="M47" s="164">
        <f t="shared" si="18"/>
        <v>4.0543548869765777E-3</v>
      </c>
    </row>
    <row r="48" spans="2:13" x14ac:dyDescent="0.25">
      <c r="B48" s="162" t="s">
        <v>131</v>
      </c>
      <c r="C48" s="163">
        <v>50198</v>
      </c>
      <c r="D48" s="163">
        <v>42509</v>
      </c>
      <c r="E48" s="163">
        <v>16718</v>
      </c>
      <c r="F48" s="163">
        <v>22560</v>
      </c>
      <c r="G48" s="163">
        <v>26526</v>
      </c>
      <c r="H48" s="163">
        <v>24735</v>
      </c>
      <c r="I48" s="165">
        <f t="shared" si="22"/>
        <v>-6.7518660936439767E-2</v>
      </c>
      <c r="J48" s="164">
        <f t="shared" si="19"/>
        <v>-0.41812322096497212</v>
      </c>
      <c r="K48" s="163">
        <f t="shared" si="20"/>
        <v>-1791</v>
      </c>
      <c r="L48" s="163">
        <f t="shared" si="21"/>
        <v>-17774</v>
      </c>
      <c r="M48" s="164">
        <f t="shared" si="18"/>
        <v>4.5134555168714011E-3</v>
      </c>
    </row>
    <row r="49" spans="2:13" x14ac:dyDescent="0.25">
      <c r="B49" s="168" t="s">
        <v>145</v>
      </c>
      <c r="C49" s="169">
        <f t="shared" ref="C49:H49" si="23">C41-SUM(C42:C48)</f>
        <v>303491</v>
      </c>
      <c r="D49" s="169">
        <f t="shared" si="23"/>
        <v>289807</v>
      </c>
      <c r="E49" s="169">
        <f t="shared" si="23"/>
        <v>88913</v>
      </c>
      <c r="F49" s="169">
        <f t="shared" si="23"/>
        <v>330580</v>
      </c>
      <c r="G49" s="169">
        <f t="shared" si="23"/>
        <v>342594</v>
      </c>
      <c r="H49" s="169">
        <f t="shared" si="23"/>
        <v>366428</v>
      </c>
      <c r="I49" s="171">
        <f t="shared" si="22"/>
        <v>6.9569227715605031E-2</v>
      </c>
      <c r="J49" s="170">
        <f t="shared" si="19"/>
        <v>0.26438629846760087</v>
      </c>
      <c r="K49" s="169">
        <f>H49-G49</f>
        <v>23834</v>
      </c>
      <c r="L49" s="169">
        <f t="shared" si="21"/>
        <v>76621</v>
      </c>
      <c r="M49" s="170">
        <f t="shared" si="18"/>
        <v>6.6863006999642358E-2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47034</v>
      </c>
      <c r="D51" s="176">
        <v>45076</v>
      </c>
      <c r="E51" s="176">
        <v>12549</v>
      </c>
      <c r="F51" s="176">
        <v>37751</v>
      </c>
      <c r="G51" s="176">
        <v>51166</v>
      </c>
      <c r="H51" s="176">
        <v>43737</v>
      </c>
      <c r="I51" s="177">
        <f>IFERROR(H51/G51-1,"-")</f>
        <v>-0.14519407418989172</v>
      </c>
      <c r="J51" s="177">
        <f>IFERROR(H51/D51-1,"-")</f>
        <v>-2.9705386458425798E-2</v>
      </c>
      <c r="K51" s="176">
        <f>H51-G51</f>
        <v>-7429</v>
      </c>
      <c r="L51" s="176">
        <f>H51-D51</f>
        <v>-1339</v>
      </c>
      <c r="M51" s="177">
        <f t="shared" ref="M51:M63" si="24">H51/H$9</f>
        <v>7.9807966016334931E-3</v>
      </c>
    </row>
    <row r="52" spans="2:13" x14ac:dyDescent="0.25">
      <c r="B52" s="157" t="s">
        <v>97</v>
      </c>
      <c r="C52" s="158">
        <v>11661</v>
      </c>
      <c r="D52" s="158">
        <v>10509</v>
      </c>
      <c r="E52" s="158">
        <v>2335</v>
      </c>
      <c r="F52" s="158">
        <v>6762</v>
      </c>
      <c r="G52" s="158">
        <v>20250</v>
      </c>
      <c r="H52" s="158">
        <v>11054</v>
      </c>
      <c r="I52" s="160">
        <f>IFERROR(H52/G52-1,"-")</f>
        <v>-0.45412345679012345</v>
      </c>
      <c r="J52" s="159">
        <f t="shared" ref="J52:J63" si="25">IFERROR(H52/D52-1,"-")</f>
        <v>5.1860310210295912E-2</v>
      </c>
      <c r="K52" s="158">
        <f t="shared" ref="K52:K62" si="26">H52-G52</f>
        <v>-9196</v>
      </c>
      <c r="L52" s="158">
        <f t="shared" ref="L52:L63" si="27">H52-D52</f>
        <v>545</v>
      </c>
      <c r="M52" s="159">
        <f t="shared" si="24"/>
        <v>2.0170502237111974E-3</v>
      </c>
    </row>
    <row r="53" spans="2:13" x14ac:dyDescent="0.25">
      <c r="B53" s="162" t="s">
        <v>103</v>
      </c>
      <c r="C53" s="163">
        <v>7273</v>
      </c>
      <c r="D53" s="163">
        <v>5944</v>
      </c>
      <c r="E53" s="163">
        <v>1654</v>
      </c>
      <c r="F53" s="163">
        <v>3515</v>
      </c>
      <c r="G53" s="163">
        <v>14811</v>
      </c>
      <c r="H53" s="163">
        <v>7251</v>
      </c>
      <c r="I53" s="165">
        <f>IFERROR(H53/G53-1,"-")</f>
        <v>-0.51043143609479436</v>
      </c>
      <c r="J53" s="164">
        <f t="shared" si="25"/>
        <v>0.21988559892328396</v>
      </c>
      <c r="K53" s="163">
        <f t="shared" si="26"/>
        <v>-7560</v>
      </c>
      <c r="L53" s="163">
        <f t="shared" si="27"/>
        <v>1307</v>
      </c>
      <c r="M53" s="164">
        <f t="shared" si="24"/>
        <v>1.323107578444897E-3</v>
      </c>
    </row>
    <row r="54" spans="2:13" x14ac:dyDescent="0.25">
      <c r="B54" s="162" t="s">
        <v>100</v>
      </c>
      <c r="C54" s="163">
        <v>4388</v>
      </c>
      <c r="D54" s="163">
        <v>4565</v>
      </c>
      <c r="E54" s="163">
        <v>681</v>
      </c>
      <c r="F54" s="163">
        <v>3247</v>
      </c>
      <c r="G54" s="163">
        <v>5439</v>
      </c>
      <c r="H54" s="163">
        <v>3803</v>
      </c>
      <c r="I54" s="165">
        <f>IFERROR(H54/G54-1,"-")</f>
        <v>-0.30079058650487223</v>
      </c>
      <c r="J54" s="164">
        <f t="shared" si="25"/>
        <v>-0.16692223439211396</v>
      </c>
      <c r="K54" s="163">
        <f t="shared" si="26"/>
        <v>-1636</v>
      </c>
      <c r="L54" s="163">
        <f t="shared" si="27"/>
        <v>-762</v>
      </c>
      <c r="M54" s="164">
        <f t="shared" si="24"/>
        <v>6.9394264526630026E-4</v>
      </c>
    </row>
    <row r="55" spans="2:13" x14ac:dyDescent="0.25">
      <c r="B55" s="157" t="s">
        <v>107</v>
      </c>
      <c r="C55" s="158">
        <v>35373</v>
      </c>
      <c r="D55" s="158">
        <v>34567</v>
      </c>
      <c r="E55" s="158">
        <v>10214</v>
      </c>
      <c r="F55" s="158">
        <v>30989</v>
      </c>
      <c r="G55" s="158">
        <v>30916</v>
      </c>
      <c r="H55" s="158">
        <v>32683</v>
      </c>
      <c r="I55" s="160">
        <f>IFERROR(H55/G55-1,"-")</f>
        <v>5.7154871264070373E-2</v>
      </c>
      <c r="J55" s="159">
        <f t="shared" si="25"/>
        <v>-5.4502849538577203E-2</v>
      </c>
      <c r="K55" s="158">
        <f t="shared" si="26"/>
        <v>1767</v>
      </c>
      <c r="L55" s="158">
        <f t="shared" si="27"/>
        <v>-1884</v>
      </c>
      <c r="M55" s="159">
        <f t="shared" si="24"/>
        <v>5.9637463779222957E-3</v>
      </c>
    </row>
    <row r="56" spans="2:13" x14ac:dyDescent="0.25">
      <c r="B56" s="162" t="s">
        <v>110</v>
      </c>
      <c r="C56" s="163">
        <v>10066</v>
      </c>
      <c r="D56" s="163">
        <v>10275</v>
      </c>
      <c r="E56" s="163">
        <v>3043</v>
      </c>
      <c r="F56" s="163">
        <v>10352</v>
      </c>
      <c r="G56" s="163">
        <v>9308</v>
      </c>
      <c r="H56" s="163">
        <v>11037</v>
      </c>
      <c r="I56" s="165">
        <f t="shared" ref="I56:I63" si="28">IFERROR(H56/G56-1,"-")</f>
        <v>0.18575418994413417</v>
      </c>
      <c r="J56" s="164">
        <f t="shared" si="25"/>
        <v>7.416058394160574E-2</v>
      </c>
      <c r="K56" s="163">
        <f t="shared" si="26"/>
        <v>1729</v>
      </c>
      <c r="L56" s="163">
        <f t="shared" si="27"/>
        <v>762</v>
      </c>
      <c r="M56" s="164">
        <f t="shared" si="24"/>
        <v>2.013948192428124E-3</v>
      </c>
    </row>
    <row r="57" spans="2:13" x14ac:dyDescent="0.25">
      <c r="B57" s="162" t="s">
        <v>113</v>
      </c>
      <c r="C57" s="163">
        <v>10860</v>
      </c>
      <c r="D57" s="163">
        <v>9881</v>
      </c>
      <c r="E57" s="163">
        <v>2862</v>
      </c>
      <c r="F57" s="163">
        <v>6811</v>
      </c>
      <c r="G57" s="163">
        <v>6211</v>
      </c>
      <c r="H57" s="163">
        <v>6595</v>
      </c>
      <c r="I57" s="165">
        <f t="shared" si="28"/>
        <v>6.1825792947995506E-2</v>
      </c>
      <c r="J57" s="164">
        <f t="shared" si="25"/>
        <v>-0.33255743345815203</v>
      </c>
      <c r="K57" s="163">
        <f t="shared" si="26"/>
        <v>384</v>
      </c>
      <c r="L57" s="163">
        <f t="shared" si="27"/>
        <v>-3286</v>
      </c>
      <c r="M57" s="164">
        <f t="shared" si="24"/>
        <v>1.2034056654039575E-3</v>
      </c>
    </row>
    <row r="58" spans="2:13" x14ac:dyDescent="0.25">
      <c r="B58" s="162" t="s">
        <v>116</v>
      </c>
      <c r="C58" s="163">
        <v>2116</v>
      </c>
      <c r="D58" s="163">
        <v>2186</v>
      </c>
      <c r="E58" s="163">
        <v>529</v>
      </c>
      <c r="F58" s="163">
        <v>2746</v>
      </c>
      <c r="G58" s="163">
        <v>2942</v>
      </c>
      <c r="H58" s="163">
        <v>2300</v>
      </c>
      <c r="I58" s="165">
        <f t="shared" si="28"/>
        <v>-0.21821889870836164</v>
      </c>
      <c r="J58" s="164">
        <f t="shared" si="25"/>
        <v>5.2150045745654072E-2</v>
      </c>
      <c r="K58" s="163">
        <f t="shared" si="26"/>
        <v>-642</v>
      </c>
      <c r="L58" s="163">
        <f t="shared" si="27"/>
        <v>114</v>
      </c>
      <c r="M58" s="164">
        <f t="shared" si="24"/>
        <v>4.1968658535695259E-4</v>
      </c>
    </row>
    <row r="59" spans="2:13" x14ac:dyDescent="0.25">
      <c r="B59" s="162" t="s">
        <v>123</v>
      </c>
      <c r="C59" s="163">
        <v>663</v>
      </c>
      <c r="D59" s="163">
        <v>731</v>
      </c>
      <c r="E59" s="163">
        <v>272</v>
      </c>
      <c r="F59" s="163">
        <v>868</v>
      </c>
      <c r="G59" s="163">
        <v>832</v>
      </c>
      <c r="H59" s="163">
        <v>1093</v>
      </c>
      <c r="I59" s="165">
        <f t="shared" si="28"/>
        <v>0.31370192307692313</v>
      </c>
      <c r="J59" s="164">
        <f t="shared" si="25"/>
        <v>0.49521203830369354</v>
      </c>
      <c r="K59" s="163">
        <f t="shared" si="26"/>
        <v>261</v>
      </c>
      <c r="L59" s="163">
        <f t="shared" si="27"/>
        <v>362</v>
      </c>
      <c r="M59" s="164">
        <f t="shared" si="24"/>
        <v>1.994423642587605E-4</v>
      </c>
    </row>
    <row r="60" spans="2:13" x14ac:dyDescent="0.25">
      <c r="B60" s="162" t="s">
        <v>119</v>
      </c>
      <c r="C60" s="163">
        <v>617</v>
      </c>
      <c r="D60" s="163">
        <v>686</v>
      </c>
      <c r="E60" s="163">
        <v>227</v>
      </c>
      <c r="F60" s="163">
        <v>657</v>
      </c>
      <c r="G60" s="163">
        <v>709</v>
      </c>
      <c r="H60" s="163">
        <v>810</v>
      </c>
      <c r="I60" s="165">
        <f t="shared" si="28"/>
        <v>0.14245416078984485</v>
      </c>
      <c r="J60" s="164">
        <f t="shared" si="25"/>
        <v>0.18075801749271148</v>
      </c>
      <c r="K60" s="163">
        <f t="shared" si="26"/>
        <v>101</v>
      </c>
      <c r="L60" s="163">
        <f t="shared" si="27"/>
        <v>124</v>
      </c>
      <c r="M60" s="164">
        <f t="shared" si="24"/>
        <v>1.4780266701701372E-4</v>
      </c>
    </row>
    <row r="61" spans="2:13" x14ac:dyDescent="0.25">
      <c r="B61" s="162" t="s">
        <v>128</v>
      </c>
      <c r="C61" s="163">
        <v>436</v>
      </c>
      <c r="D61" s="163">
        <v>281</v>
      </c>
      <c r="E61" s="163">
        <v>136</v>
      </c>
      <c r="F61" s="163">
        <v>136</v>
      </c>
      <c r="G61" s="163">
        <v>243</v>
      </c>
      <c r="H61" s="163">
        <v>141</v>
      </c>
      <c r="I61" s="165">
        <f t="shared" si="28"/>
        <v>-0.41975308641975306</v>
      </c>
      <c r="J61" s="164">
        <f t="shared" si="25"/>
        <v>-0.49822064056939497</v>
      </c>
      <c r="K61" s="163">
        <f t="shared" si="26"/>
        <v>-102</v>
      </c>
      <c r="L61" s="163">
        <f t="shared" si="27"/>
        <v>-140</v>
      </c>
      <c r="M61" s="164">
        <f t="shared" si="24"/>
        <v>2.5728612406665352E-5</v>
      </c>
    </row>
    <row r="62" spans="2:13" x14ac:dyDescent="0.25">
      <c r="B62" s="162" t="s">
        <v>131</v>
      </c>
      <c r="C62" s="163">
        <v>568</v>
      </c>
      <c r="D62" s="163">
        <v>591</v>
      </c>
      <c r="E62" s="163">
        <v>215</v>
      </c>
      <c r="F62" s="163">
        <v>153</v>
      </c>
      <c r="G62" s="163">
        <v>195</v>
      </c>
      <c r="H62" s="163">
        <v>156</v>
      </c>
      <c r="I62" s="165">
        <f t="shared" si="28"/>
        <v>-0.19999999999999996</v>
      </c>
      <c r="J62" s="164">
        <f t="shared" si="25"/>
        <v>-0.73604060913705582</v>
      </c>
      <c r="K62" s="163">
        <f t="shared" si="26"/>
        <v>-39</v>
      </c>
      <c r="L62" s="163">
        <f t="shared" si="27"/>
        <v>-435</v>
      </c>
      <c r="M62" s="164">
        <f t="shared" si="24"/>
        <v>2.8465698832906347E-5</v>
      </c>
    </row>
    <row r="63" spans="2:13" x14ac:dyDescent="0.25">
      <c r="B63" s="168" t="s">
        <v>145</v>
      </c>
      <c r="C63" s="169">
        <f t="shared" ref="C63:H63" si="29">C55-SUM(C56:C62)</f>
        <v>10047</v>
      </c>
      <c r="D63" s="169">
        <f t="shared" si="29"/>
        <v>9936</v>
      </c>
      <c r="E63" s="169">
        <f t="shared" si="29"/>
        <v>2930</v>
      </c>
      <c r="F63" s="169">
        <f t="shared" si="29"/>
        <v>9266</v>
      </c>
      <c r="G63" s="169">
        <f t="shared" si="29"/>
        <v>10476</v>
      </c>
      <c r="H63" s="169">
        <f t="shared" si="29"/>
        <v>10551</v>
      </c>
      <c r="I63" s="171">
        <f t="shared" si="28"/>
        <v>7.1592210767468245E-3</v>
      </c>
      <c r="J63" s="170">
        <f t="shared" si="25"/>
        <v>6.1896135265700591E-2</v>
      </c>
      <c r="K63" s="169">
        <f>H63-G63</f>
        <v>75</v>
      </c>
      <c r="L63" s="169">
        <f t="shared" si="27"/>
        <v>615</v>
      </c>
      <c r="M63" s="170">
        <f t="shared" si="24"/>
        <v>1.9252665922179159E-3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136881</v>
      </c>
      <c r="D65" s="176">
        <v>137126</v>
      </c>
      <c r="E65" s="176">
        <v>52633</v>
      </c>
      <c r="F65" s="176">
        <v>161080</v>
      </c>
      <c r="G65" s="176">
        <v>179837</v>
      </c>
      <c r="H65" s="176">
        <v>231856</v>
      </c>
      <c r="I65" s="177">
        <f>IFERROR(H65/G65-1,"-")</f>
        <v>0.28925638216829674</v>
      </c>
      <c r="J65" s="177">
        <f>IFERROR(H65/D65-1,"-")</f>
        <v>0.69082449717777816</v>
      </c>
      <c r="K65" s="176">
        <f>H65-G65</f>
        <v>52019</v>
      </c>
      <c r="L65" s="176">
        <f>H65-D65</f>
        <v>94730</v>
      </c>
      <c r="M65" s="177">
        <f t="shared" ref="M65:M77" si="30">H65/H$9</f>
        <v>4.2307327362835476E-2</v>
      </c>
    </row>
    <row r="66" spans="2:13" x14ac:dyDescent="0.25">
      <c r="B66" s="157" t="s">
        <v>97</v>
      </c>
      <c r="C66" s="158">
        <v>35089</v>
      </c>
      <c r="D66" s="158">
        <v>41904</v>
      </c>
      <c r="E66" s="158">
        <v>22233</v>
      </c>
      <c r="F66" s="158">
        <v>32375</v>
      </c>
      <c r="G66" s="158">
        <v>47068</v>
      </c>
      <c r="H66" s="158">
        <v>61312</v>
      </c>
      <c r="I66" s="160">
        <f>IFERROR(H66/G66-1,"-")</f>
        <v>0.30262598793235318</v>
      </c>
      <c r="J66" s="159">
        <f t="shared" ref="J66:J77" si="31">IFERROR(H66/D66-1,"-")</f>
        <v>0.46315387552500953</v>
      </c>
      <c r="K66" s="158">
        <f t="shared" ref="K66:K76" si="32">H66-G66</f>
        <v>14244</v>
      </c>
      <c r="L66" s="158">
        <f t="shared" ref="L66:L77" si="33">H66-D66</f>
        <v>19408</v>
      </c>
      <c r="M66" s="159">
        <f t="shared" si="30"/>
        <v>1.1187749531045859E-2</v>
      </c>
    </row>
    <row r="67" spans="2:13" x14ac:dyDescent="0.25">
      <c r="B67" s="162" t="s">
        <v>103</v>
      </c>
      <c r="C67" s="163">
        <v>19683</v>
      </c>
      <c r="D67" s="163">
        <v>22752</v>
      </c>
      <c r="E67" s="163">
        <v>8022</v>
      </c>
      <c r="F67" s="163">
        <v>23338</v>
      </c>
      <c r="G67" s="163">
        <v>31999</v>
      </c>
      <c r="H67" s="163">
        <v>37562</v>
      </c>
      <c r="I67" s="165">
        <f>IFERROR(H67/G67-1,"-")</f>
        <v>0.17384918278696215</v>
      </c>
      <c r="J67" s="164">
        <f t="shared" si="31"/>
        <v>0.65093178621659642</v>
      </c>
      <c r="K67" s="163">
        <f t="shared" si="32"/>
        <v>5563</v>
      </c>
      <c r="L67" s="163">
        <f t="shared" si="33"/>
        <v>14810</v>
      </c>
      <c r="M67" s="164">
        <f t="shared" si="30"/>
        <v>6.8540293561642832E-3</v>
      </c>
    </row>
    <row r="68" spans="2:13" x14ac:dyDescent="0.25">
      <c r="B68" s="162" t="s">
        <v>100</v>
      </c>
      <c r="C68" s="163">
        <v>15406</v>
      </c>
      <c r="D68" s="163">
        <v>19152</v>
      </c>
      <c r="E68" s="163">
        <v>14211</v>
      </c>
      <c r="F68" s="163">
        <v>9037</v>
      </c>
      <c r="G68" s="163">
        <v>15069</v>
      </c>
      <c r="H68" s="163">
        <v>23750</v>
      </c>
      <c r="I68" s="165">
        <f>IFERROR(H68/G68-1,"-")</f>
        <v>0.57608334992368437</v>
      </c>
      <c r="J68" s="164">
        <f t="shared" si="31"/>
        <v>0.24007936507936511</v>
      </c>
      <c r="K68" s="163">
        <f t="shared" si="32"/>
        <v>8681</v>
      </c>
      <c r="L68" s="163">
        <f t="shared" si="33"/>
        <v>4598</v>
      </c>
      <c r="M68" s="164">
        <f t="shared" si="30"/>
        <v>4.3337201748815755E-3</v>
      </c>
    </row>
    <row r="69" spans="2:13" x14ac:dyDescent="0.25">
      <c r="B69" s="157" t="s">
        <v>107</v>
      </c>
      <c r="C69" s="158">
        <v>101792</v>
      </c>
      <c r="D69" s="158">
        <v>95222</v>
      </c>
      <c r="E69" s="158">
        <v>30400</v>
      </c>
      <c r="F69" s="158">
        <v>128705</v>
      </c>
      <c r="G69" s="158">
        <v>132769</v>
      </c>
      <c r="H69" s="158">
        <v>170544</v>
      </c>
      <c r="I69" s="160">
        <f>IFERROR(H69/G69-1,"-")</f>
        <v>0.28451671700472247</v>
      </c>
      <c r="J69" s="159">
        <f t="shared" si="31"/>
        <v>0.79101468148117027</v>
      </c>
      <c r="K69" s="158">
        <f t="shared" si="32"/>
        <v>37775</v>
      </c>
      <c r="L69" s="158">
        <f t="shared" si="33"/>
        <v>75322</v>
      </c>
      <c r="M69" s="159">
        <f t="shared" si="30"/>
        <v>3.1119577831789615E-2</v>
      </c>
    </row>
    <row r="70" spans="2:13" x14ac:dyDescent="0.25">
      <c r="B70" s="162" t="s">
        <v>110</v>
      </c>
      <c r="C70" s="163">
        <v>46378</v>
      </c>
      <c r="D70" s="163">
        <v>41026</v>
      </c>
      <c r="E70" s="163">
        <v>13618</v>
      </c>
      <c r="F70" s="163">
        <v>56081</v>
      </c>
      <c r="G70" s="163">
        <v>50457</v>
      </c>
      <c r="H70" s="163">
        <v>73242</v>
      </c>
      <c r="I70" s="165">
        <f t="shared" ref="I70:I77" si="34">IFERROR(H70/G70-1,"-")</f>
        <v>0.45157262619656335</v>
      </c>
      <c r="J70" s="164">
        <f t="shared" si="31"/>
        <v>0.78525812899137137</v>
      </c>
      <c r="K70" s="163">
        <f t="shared" si="32"/>
        <v>22785</v>
      </c>
      <c r="L70" s="163">
        <f t="shared" si="33"/>
        <v>32216</v>
      </c>
      <c r="M70" s="164">
        <f t="shared" si="30"/>
        <v>1.336464560204953E-2</v>
      </c>
    </row>
    <row r="71" spans="2:13" x14ac:dyDescent="0.25">
      <c r="B71" s="162" t="s">
        <v>113</v>
      </c>
      <c r="C71" s="163">
        <v>13950</v>
      </c>
      <c r="D71" s="163">
        <v>11534</v>
      </c>
      <c r="E71" s="163">
        <v>3293</v>
      </c>
      <c r="F71" s="163">
        <v>7748</v>
      </c>
      <c r="G71" s="163">
        <v>10955</v>
      </c>
      <c r="H71" s="163">
        <v>10731</v>
      </c>
      <c r="I71" s="165">
        <f t="shared" si="34"/>
        <v>-2.0447284345047945E-2</v>
      </c>
      <c r="J71" s="164">
        <f t="shared" si="31"/>
        <v>-6.9620253164557E-2</v>
      </c>
      <c r="K71" s="163">
        <f t="shared" si="32"/>
        <v>-224</v>
      </c>
      <c r="L71" s="163">
        <f t="shared" si="33"/>
        <v>-803</v>
      </c>
      <c r="M71" s="164">
        <f t="shared" si="30"/>
        <v>1.9581116293328079E-3</v>
      </c>
    </row>
    <row r="72" spans="2:13" x14ac:dyDescent="0.25">
      <c r="B72" s="162" t="s">
        <v>116</v>
      </c>
      <c r="C72" s="163">
        <v>6528</v>
      </c>
      <c r="D72" s="163">
        <v>10880</v>
      </c>
      <c r="E72" s="163">
        <v>3415</v>
      </c>
      <c r="F72" s="163">
        <v>18047</v>
      </c>
      <c r="G72" s="163">
        <v>15837</v>
      </c>
      <c r="H72" s="163">
        <v>19123</v>
      </c>
      <c r="I72" s="165">
        <f t="shared" si="34"/>
        <v>0.20748879206920501</v>
      </c>
      <c r="J72" s="164">
        <f t="shared" si="31"/>
        <v>0.75762867647058818</v>
      </c>
      <c r="K72" s="163">
        <f t="shared" si="32"/>
        <v>3286</v>
      </c>
      <c r="L72" s="163">
        <f t="shared" si="33"/>
        <v>8243</v>
      </c>
      <c r="M72" s="164">
        <f t="shared" si="30"/>
        <v>3.4894202486004363E-3</v>
      </c>
    </row>
    <row r="73" spans="2:13" x14ac:dyDescent="0.25">
      <c r="B73" s="162" t="s">
        <v>123</v>
      </c>
      <c r="C73" s="163">
        <v>2344</v>
      </c>
      <c r="D73" s="163">
        <v>1784</v>
      </c>
      <c r="E73" s="163">
        <v>468</v>
      </c>
      <c r="F73" s="163">
        <v>3396</v>
      </c>
      <c r="G73" s="163">
        <v>3947</v>
      </c>
      <c r="H73" s="163">
        <v>6454</v>
      </c>
      <c r="I73" s="165">
        <f t="shared" si="34"/>
        <v>0.63516594882189015</v>
      </c>
      <c r="J73" s="164">
        <f t="shared" si="31"/>
        <v>2.6177130044843051</v>
      </c>
      <c r="K73" s="163">
        <f t="shared" si="32"/>
        <v>2507</v>
      </c>
      <c r="L73" s="163">
        <f t="shared" si="33"/>
        <v>4670</v>
      </c>
      <c r="M73" s="164">
        <f t="shared" si="30"/>
        <v>1.1776770529972921E-3</v>
      </c>
    </row>
    <row r="74" spans="2:13" x14ac:dyDescent="0.25">
      <c r="B74" s="162" t="s">
        <v>119</v>
      </c>
      <c r="C74" s="163">
        <v>2944</v>
      </c>
      <c r="D74" s="163">
        <v>2469</v>
      </c>
      <c r="E74" s="163">
        <v>1224</v>
      </c>
      <c r="F74" s="163">
        <v>3248</v>
      </c>
      <c r="G74" s="163">
        <v>2699</v>
      </c>
      <c r="H74" s="163">
        <v>4219</v>
      </c>
      <c r="I74" s="165">
        <f t="shared" si="34"/>
        <v>0.56317154501667277</v>
      </c>
      <c r="J74" s="164">
        <f t="shared" si="31"/>
        <v>0.70878898339408658</v>
      </c>
      <c r="K74" s="163">
        <f t="shared" si="32"/>
        <v>1520</v>
      </c>
      <c r="L74" s="163">
        <f t="shared" si="33"/>
        <v>1750</v>
      </c>
      <c r="M74" s="164">
        <f t="shared" si="30"/>
        <v>7.6985117548738385E-4</v>
      </c>
    </row>
    <row r="75" spans="2:13" x14ac:dyDescent="0.25">
      <c r="B75" s="162" t="s">
        <v>128</v>
      </c>
      <c r="C75" s="163">
        <v>1326</v>
      </c>
      <c r="D75" s="163">
        <v>2202</v>
      </c>
      <c r="E75" s="163">
        <v>683</v>
      </c>
      <c r="F75" s="163">
        <v>2875</v>
      </c>
      <c r="G75" s="163">
        <v>3786</v>
      </c>
      <c r="H75" s="163">
        <v>3186</v>
      </c>
      <c r="I75" s="165">
        <f t="shared" si="34"/>
        <v>-0.15847860538827263</v>
      </c>
      <c r="J75" s="164">
        <f t="shared" si="31"/>
        <v>0.44686648501362392</v>
      </c>
      <c r="K75" s="163">
        <f t="shared" si="32"/>
        <v>-600</v>
      </c>
      <c r="L75" s="163">
        <f t="shared" si="33"/>
        <v>984</v>
      </c>
      <c r="M75" s="164">
        <f t="shared" si="30"/>
        <v>5.8135715693358734E-4</v>
      </c>
    </row>
    <row r="76" spans="2:13" x14ac:dyDescent="0.25">
      <c r="B76" s="162" t="s">
        <v>131</v>
      </c>
      <c r="C76" s="163">
        <v>2597</v>
      </c>
      <c r="D76" s="163">
        <v>2302</v>
      </c>
      <c r="E76" s="163">
        <v>925</v>
      </c>
      <c r="F76" s="163">
        <v>967</v>
      </c>
      <c r="G76" s="163">
        <v>1128</v>
      </c>
      <c r="H76" s="163">
        <v>3135</v>
      </c>
      <c r="I76" s="165">
        <f t="shared" si="34"/>
        <v>1.7792553191489362</v>
      </c>
      <c r="J76" s="164">
        <f t="shared" si="31"/>
        <v>0.36185925282363152</v>
      </c>
      <c r="K76" s="163">
        <f t="shared" si="32"/>
        <v>2007</v>
      </c>
      <c r="L76" s="163">
        <f t="shared" si="33"/>
        <v>833</v>
      </c>
      <c r="M76" s="164">
        <f t="shared" si="30"/>
        <v>5.7205106308436799E-4</v>
      </c>
    </row>
    <row r="77" spans="2:13" x14ac:dyDescent="0.25">
      <c r="B77" s="168" t="s">
        <v>145</v>
      </c>
      <c r="C77" s="169">
        <f t="shared" ref="C77:H77" si="35">C69-SUM(C70:C76)</f>
        <v>25725</v>
      </c>
      <c r="D77" s="169">
        <f t="shared" si="35"/>
        <v>23025</v>
      </c>
      <c r="E77" s="169">
        <f t="shared" si="35"/>
        <v>6774</v>
      </c>
      <c r="F77" s="169">
        <f t="shared" si="35"/>
        <v>36343</v>
      </c>
      <c r="G77" s="169">
        <f t="shared" si="35"/>
        <v>43960</v>
      </c>
      <c r="H77" s="169">
        <f t="shared" si="35"/>
        <v>50454</v>
      </c>
      <c r="I77" s="171">
        <f t="shared" si="34"/>
        <v>0.14772520473157424</v>
      </c>
      <c r="J77" s="170">
        <f t="shared" si="31"/>
        <v>1.191270358306189</v>
      </c>
      <c r="K77" s="169">
        <f>H77-G77</f>
        <v>6494</v>
      </c>
      <c r="L77" s="169">
        <f t="shared" si="33"/>
        <v>27429</v>
      </c>
      <c r="M77" s="170">
        <f t="shared" si="30"/>
        <v>9.2064639033042107E-3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816835</v>
      </c>
      <c r="D79" s="176">
        <v>791721</v>
      </c>
      <c r="E79" s="176">
        <v>211451</v>
      </c>
      <c r="F79" s="176">
        <v>710225</v>
      </c>
      <c r="G79" s="176">
        <v>797848</v>
      </c>
      <c r="H79" s="176">
        <v>914356</v>
      </c>
      <c r="I79" s="177">
        <f>IFERROR(H79/G79-1,"-")</f>
        <v>0.14602781482187077</v>
      </c>
      <c r="J79" s="177">
        <f>IFERROR(H79/D79-1,"-")</f>
        <v>0.15489673761337652</v>
      </c>
      <c r="K79" s="176">
        <f>H79-G79</f>
        <v>116508</v>
      </c>
      <c r="L79" s="176">
        <f>H79-D79</f>
        <v>122635</v>
      </c>
      <c r="M79" s="177">
        <f t="shared" ref="M79:M91" si="36">H79/H$9</f>
        <v>0.16684475975680074</v>
      </c>
    </row>
    <row r="80" spans="2:13" x14ac:dyDescent="0.25">
      <c r="B80" s="157" t="s">
        <v>97</v>
      </c>
      <c r="C80" s="158">
        <v>356304</v>
      </c>
      <c r="D80" s="158">
        <v>356283</v>
      </c>
      <c r="E80" s="158">
        <v>94044</v>
      </c>
      <c r="F80" s="158">
        <v>342343</v>
      </c>
      <c r="G80" s="158">
        <v>341923</v>
      </c>
      <c r="H80" s="158">
        <v>382237</v>
      </c>
      <c r="I80" s="160">
        <f>IFERROR(H80/G80-1,"-")</f>
        <v>0.1179037385610211</v>
      </c>
      <c r="J80" s="159">
        <f t="shared" ref="J80:J91" si="37">IFERROR(H80/D80-1,"-")</f>
        <v>7.2846585439103162E-2</v>
      </c>
      <c r="K80" s="158">
        <f t="shared" ref="K80:K90" si="38">H80-G80</f>
        <v>40314</v>
      </c>
      <c r="L80" s="158">
        <f t="shared" ref="L80:L91" si="39">H80-D80</f>
        <v>25954</v>
      </c>
      <c r="M80" s="159">
        <f t="shared" si="36"/>
        <v>6.9747713620471941E-2</v>
      </c>
    </row>
    <row r="81" spans="2:13" x14ac:dyDescent="0.25">
      <c r="B81" s="162" t="s">
        <v>103</v>
      </c>
      <c r="C81" s="163">
        <v>89648</v>
      </c>
      <c r="D81" s="163">
        <v>72064</v>
      </c>
      <c r="E81" s="163">
        <v>25393</v>
      </c>
      <c r="F81" s="163">
        <v>97391</v>
      </c>
      <c r="G81" s="163">
        <v>92103</v>
      </c>
      <c r="H81" s="163">
        <v>106284</v>
      </c>
      <c r="I81" s="165">
        <f>IFERROR(H81/G81-1,"-")</f>
        <v>0.15396892609361257</v>
      </c>
      <c r="J81" s="164">
        <f t="shared" si="37"/>
        <v>0.4748556838365896</v>
      </c>
      <c r="K81" s="163">
        <f t="shared" si="38"/>
        <v>14181</v>
      </c>
      <c r="L81" s="163">
        <f t="shared" si="39"/>
        <v>34220</v>
      </c>
      <c r="M81" s="164">
        <f t="shared" si="36"/>
        <v>1.9393899581773195E-2</v>
      </c>
    </row>
    <row r="82" spans="2:13" x14ac:dyDescent="0.25">
      <c r="B82" s="162" t="s">
        <v>100</v>
      </c>
      <c r="C82" s="163">
        <v>266656</v>
      </c>
      <c r="D82" s="163">
        <v>284219</v>
      </c>
      <c r="E82" s="163">
        <v>68651</v>
      </c>
      <c r="F82" s="163">
        <v>244952</v>
      </c>
      <c r="G82" s="163">
        <v>249820</v>
      </c>
      <c r="H82" s="163">
        <v>275953</v>
      </c>
      <c r="I82" s="165">
        <f>IFERROR(H82/G82-1,"-")</f>
        <v>0.1046073172684332</v>
      </c>
      <c r="J82" s="164">
        <f t="shared" si="37"/>
        <v>-2.9083206963644193E-2</v>
      </c>
      <c r="K82" s="163">
        <f t="shared" si="38"/>
        <v>26133</v>
      </c>
      <c r="L82" s="163">
        <f t="shared" si="39"/>
        <v>-8266</v>
      </c>
      <c r="M82" s="164">
        <f t="shared" si="36"/>
        <v>5.0353814038698749E-2</v>
      </c>
    </row>
    <row r="83" spans="2:13" x14ac:dyDescent="0.25">
      <c r="B83" s="157" t="s">
        <v>107</v>
      </c>
      <c r="C83" s="158">
        <v>460531</v>
      </c>
      <c r="D83" s="158">
        <v>435438</v>
      </c>
      <c r="E83" s="158">
        <v>117407</v>
      </c>
      <c r="F83" s="158">
        <v>367882</v>
      </c>
      <c r="G83" s="158">
        <v>455925</v>
      </c>
      <c r="H83" s="158">
        <v>532119</v>
      </c>
      <c r="I83" s="160">
        <f>IFERROR(H83/G83-1,"-")</f>
        <v>0.16711959203816407</v>
      </c>
      <c r="J83" s="159">
        <f t="shared" si="37"/>
        <v>0.2220316095517616</v>
      </c>
      <c r="K83" s="158">
        <f t="shared" si="38"/>
        <v>76194</v>
      </c>
      <c r="L83" s="158">
        <f t="shared" si="39"/>
        <v>96681</v>
      </c>
      <c r="M83" s="159">
        <f t="shared" si="36"/>
        <v>9.7097046136328802E-2</v>
      </c>
    </row>
    <row r="84" spans="2:13" x14ac:dyDescent="0.25">
      <c r="B84" s="162" t="s">
        <v>110</v>
      </c>
      <c r="C84" s="163">
        <v>69266</v>
      </c>
      <c r="D84" s="163">
        <v>75049</v>
      </c>
      <c r="E84" s="163">
        <v>19977</v>
      </c>
      <c r="F84" s="163">
        <v>71554</v>
      </c>
      <c r="G84" s="163">
        <v>93860</v>
      </c>
      <c r="H84" s="163">
        <v>110313</v>
      </c>
      <c r="I84" s="165">
        <f t="shared" ref="I84:I91" si="40">IFERROR(H84/G84-1,"-")</f>
        <v>0.17529298955891748</v>
      </c>
      <c r="J84" s="164">
        <f t="shared" si="37"/>
        <v>0.46987967860997482</v>
      </c>
      <c r="K84" s="163">
        <f t="shared" si="38"/>
        <v>16453</v>
      </c>
      <c r="L84" s="163">
        <f t="shared" si="39"/>
        <v>35264</v>
      </c>
      <c r="M84" s="164">
        <f t="shared" si="36"/>
        <v>2.0129080995861526E-2</v>
      </c>
    </row>
    <row r="85" spans="2:13" x14ac:dyDescent="0.25">
      <c r="B85" s="162" t="s">
        <v>113</v>
      </c>
      <c r="C85" s="163">
        <v>194919</v>
      </c>
      <c r="D85" s="163">
        <v>159354</v>
      </c>
      <c r="E85" s="163">
        <v>38015</v>
      </c>
      <c r="F85" s="163">
        <v>113120</v>
      </c>
      <c r="G85" s="163">
        <v>127349</v>
      </c>
      <c r="H85" s="163">
        <v>141364</v>
      </c>
      <c r="I85" s="165">
        <f t="shared" si="40"/>
        <v>0.11005190460859526</v>
      </c>
      <c r="J85" s="164">
        <f t="shared" si="37"/>
        <v>-0.11289330672590581</v>
      </c>
      <c r="K85" s="163">
        <f t="shared" si="38"/>
        <v>14015</v>
      </c>
      <c r="L85" s="163">
        <f t="shared" si="39"/>
        <v>-17990</v>
      </c>
      <c r="M85" s="164">
        <f t="shared" si="36"/>
        <v>2.57950323706088E-2</v>
      </c>
    </row>
    <row r="86" spans="2:13" x14ac:dyDescent="0.25">
      <c r="B86" s="162" t="s">
        <v>116</v>
      </c>
      <c r="C86" s="163">
        <v>22836</v>
      </c>
      <c r="D86" s="163">
        <v>25447</v>
      </c>
      <c r="E86" s="163">
        <v>8127</v>
      </c>
      <c r="F86" s="163">
        <v>30758</v>
      </c>
      <c r="G86" s="163">
        <v>42539</v>
      </c>
      <c r="H86" s="163">
        <v>57925</v>
      </c>
      <c r="I86" s="165">
        <f t="shared" si="40"/>
        <v>0.36169162415665634</v>
      </c>
      <c r="J86" s="164">
        <f t="shared" si="37"/>
        <v>1.2762997602860846</v>
      </c>
      <c r="K86" s="163">
        <f t="shared" si="38"/>
        <v>15386</v>
      </c>
      <c r="L86" s="163">
        <f t="shared" si="39"/>
        <v>32478</v>
      </c>
      <c r="M86" s="164">
        <f t="shared" si="36"/>
        <v>1.0569715416000642E-2</v>
      </c>
    </row>
    <row r="87" spans="2:13" x14ac:dyDescent="0.25">
      <c r="B87" s="162" t="s">
        <v>123</v>
      </c>
      <c r="C87" s="163">
        <v>11686</v>
      </c>
      <c r="D87" s="163">
        <v>9296</v>
      </c>
      <c r="E87" s="163">
        <v>1893</v>
      </c>
      <c r="F87" s="163">
        <v>10713</v>
      </c>
      <c r="G87" s="163">
        <v>12911</v>
      </c>
      <c r="H87" s="163">
        <v>18498</v>
      </c>
      <c r="I87" s="165">
        <f t="shared" si="40"/>
        <v>0.43273177910309046</v>
      </c>
      <c r="J87" s="164">
        <f t="shared" si="37"/>
        <v>0.9898881239242685</v>
      </c>
      <c r="K87" s="163">
        <f t="shared" si="38"/>
        <v>5587</v>
      </c>
      <c r="L87" s="163">
        <f t="shared" si="39"/>
        <v>9202</v>
      </c>
      <c r="M87" s="164">
        <f t="shared" si="36"/>
        <v>3.375374980840395E-3</v>
      </c>
    </row>
    <row r="88" spans="2:13" x14ac:dyDescent="0.25">
      <c r="B88" s="162" t="s">
        <v>119</v>
      </c>
      <c r="C88" s="163">
        <v>6503</v>
      </c>
      <c r="D88" s="163">
        <v>6249</v>
      </c>
      <c r="E88" s="163">
        <v>2041</v>
      </c>
      <c r="F88" s="163">
        <v>5872</v>
      </c>
      <c r="G88" s="163">
        <v>6968</v>
      </c>
      <c r="H88" s="163">
        <v>8896</v>
      </c>
      <c r="I88" s="165">
        <f t="shared" si="40"/>
        <v>0.27669345579793347</v>
      </c>
      <c r="J88" s="164">
        <f t="shared" si="37"/>
        <v>0.42358777404384695</v>
      </c>
      <c r="K88" s="163">
        <f t="shared" si="38"/>
        <v>1928</v>
      </c>
      <c r="L88" s="163">
        <f t="shared" si="39"/>
        <v>2647</v>
      </c>
      <c r="M88" s="164">
        <f t="shared" si="36"/>
        <v>1.623274723189326E-3</v>
      </c>
    </row>
    <row r="89" spans="2:13" x14ac:dyDescent="0.25">
      <c r="B89" s="162" t="s">
        <v>128</v>
      </c>
      <c r="C89" s="163">
        <v>7425</v>
      </c>
      <c r="D89" s="163">
        <v>8520</v>
      </c>
      <c r="E89" s="163">
        <v>3044</v>
      </c>
      <c r="F89" s="163">
        <v>7581</v>
      </c>
      <c r="G89" s="163">
        <v>8524</v>
      </c>
      <c r="H89" s="163">
        <v>7383</v>
      </c>
      <c r="I89" s="165">
        <f t="shared" si="40"/>
        <v>-0.13385734396996718</v>
      </c>
      <c r="J89" s="164">
        <f t="shared" si="37"/>
        <v>-0.1334507042253521</v>
      </c>
      <c r="K89" s="163">
        <f t="shared" si="38"/>
        <v>-1141</v>
      </c>
      <c r="L89" s="163">
        <f t="shared" si="39"/>
        <v>-1137</v>
      </c>
      <c r="M89" s="164">
        <f t="shared" si="36"/>
        <v>1.3471939389958177E-3</v>
      </c>
    </row>
    <row r="90" spans="2:13" x14ac:dyDescent="0.25">
      <c r="B90" s="162" t="s">
        <v>131</v>
      </c>
      <c r="C90" s="163">
        <v>13371</v>
      </c>
      <c r="D90" s="163">
        <v>13181</v>
      </c>
      <c r="E90" s="163">
        <v>4830</v>
      </c>
      <c r="F90" s="163">
        <v>7599</v>
      </c>
      <c r="G90" s="163">
        <v>9961</v>
      </c>
      <c r="H90" s="163">
        <v>9541</v>
      </c>
      <c r="I90" s="165">
        <f t="shared" si="40"/>
        <v>-4.216444132115249E-2</v>
      </c>
      <c r="J90" s="164">
        <f t="shared" si="37"/>
        <v>-0.27615507169410514</v>
      </c>
      <c r="K90" s="163">
        <f t="shared" si="38"/>
        <v>-420</v>
      </c>
      <c r="L90" s="163">
        <f t="shared" si="39"/>
        <v>-3640</v>
      </c>
      <c r="M90" s="164">
        <f t="shared" si="36"/>
        <v>1.7409694395176889E-3</v>
      </c>
    </row>
    <row r="91" spans="2:13" x14ac:dyDescent="0.25">
      <c r="B91" s="168" t="s">
        <v>145</v>
      </c>
      <c r="C91" s="169">
        <f t="shared" ref="C91:H91" si="41">C83-SUM(C84:C90)</f>
        <v>134525</v>
      </c>
      <c r="D91" s="169">
        <f t="shared" si="41"/>
        <v>138342</v>
      </c>
      <c r="E91" s="169">
        <f t="shared" si="41"/>
        <v>39480</v>
      </c>
      <c r="F91" s="169">
        <f t="shared" si="41"/>
        <v>120685</v>
      </c>
      <c r="G91" s="169">
        <f t="shared" si="41"/>
        <v>153813</v>
      </c>
      <c r="H91" s="169">
        <f t="shared" si="41"/>
        <v>178199</v>
      </c>
      <c r="I91" s="171">
        <f t="shared" si="40"/>
        <v>0.15854316605228425</v>
      </c>
      <c r="J91" s="170">
        <f t="shared" si="37"/>
        <v>0.2881048416243801</v>
      </c>
      <c r="K91" s="169">
        <f>H91-G91</f>
        <v>24386</v>
      </c>
      <c r="L91" s="169">
        <f t="shared" si="39"/>
        <v>39857</v>
      </c>
      <c r="M91" s="170">
        <f t="shared" si="36"/>
        <v>3.2516404271314601E-2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53986</v>
      </c>
      <c r="D93" s="176">
        <v>55887</v>
      </c>
      <c r="E93" s="176">
        <v>22616</v>
      </c>
      <c r="F93" s="176">
        <v>51485</v>
      </c>
      <c r="G93" s="176">
        <v>58157</v>
      </c>
      <c r="H93" s="176">
        <v>57388</v>
      </c>
      <c r="I93" s="177">
        <f>IFERROR(H93/G93-1,"-")</f>
        <v>-1.3222827862510056E-2</v>
      </c>
      <c r="J93" s="177">
        <f>IFERROR(H93/D93-1,"-")</f>
        <v>2.6857766564675201E-2</v>
      </c>
      <c r="K93" s="176">
        <f>H93-G93</f>
        <v>-769</v>
      </c>
      <c r="L93" s="176">
        <f>H93-D93</f>
        <v>1501</v>
      </c>
      <c r="M93" s="177">
        <f t="shared" ref="M93:M105" si="42">H93/H$9</f>
        <v>1.0471727721941215E-2</v>
      </c>
    </row>
    <row r="94" spans="2:13" x14ac:dyDescent="0.25">
      <c r="B94" s="157" t="s">
        <v>97</v>
      </c>
      <c r="C94" s="158">
        <v>34282</v>
      </c>
      <c r="D94" s="158">
        <v>37119</v>
      </c>
      <c r="E94" s="158">
        <v>14777</v>
      </c>
      <c r="F94" s="158">
        <v>33809</v>
      </c>
      <c r="G94" s="158">
        <v>37722</v>
      </c>
      <c r="H94" s="158">
        <v>35821</v>
      </c>
      <c r="I94" s="160">
        <f>IFERROR(H94/G94-1,"-")</f>
        <v>-5.0394994963151474E-2</v>
      </c>
      <c r="J94" s="159">
        <f t="shared" ref="J94:J105" si="43">IFERROR(H94/D94-1,"-")</f>
        <v>-3.4968614456208358E-2</v>
      </c>
      <c r="K94" s="158">
        <f t="shared" ref="K94:K104" si="44">H94-G94</f>
        <v>-1901</v>
      </c>
      <c r="L94" s="158">
        <f t="shared" ref="L94:L105" si="45">H94-D94</f>
        <v>-1298</v>
      </c>
      <c r="M94" s="159">
        <f t="shared" si="42"/>
        <v>6.5363448582919119E-3</v>
      </c>
    </row>
    <row r="95" spans="2:13" x14ac:dyDescent="0.25">
      <c r="B95" s="162" t="s">
        <v>103</v>
      </c>
      <c r="C95" s="163">
        <v>16764</v>
      </c>
      <c r="D95" s="163">
        <v>19153</v>
      </c>
      <c r="E95" s="163">
        <v>8025</v>
      </c>
      <c r="F95" s="163">
        <v>16289</v>
      </c>
      <c r="G95" s="163">
        <v>12024</v>
      </c>
      <c r="H95" s="163">
        <v>11877</v>
      </c>
      <c r="I95" s="165">
        <f>IFERROR(H95/G95-1,"-")</f>
        <v>-1.2225548902195627E-2</v>
      </c>
      <c r="J95" s="164">
        <f t="shared" si="43"/>
        <v>-0.37988826815642462</v>
      </c>
      <c r="K95" s="163">
        <f t="shared" si="44"/>
        <v>-147</v>
      </c>
      <c r="L95" s="163">
        <f t="shared" si="45"/>
        <v>-7276</v>
      </c>
      <c r="M95" s="164">
        <f t="shared" si="42"/>
        <v>2.1672250322976199E-3</v>
      </c>
    </row>
    <row r="96" spans="2:13" x14ac:dyDescent="0.25">
      <c r="B96" s="162" t="s">
        <v>100</v>
      </c>
      <c r="C96" s="163">
        <v>17518</v>
      </c>
      <c r="D96" s="163">
        <v>17966</v>
      </c>
      <c r="E96" s="163">
        <v>6752</v>
      </c>
      <c r="F96" s="163">
        <v>17520</v>
      </c>
      <c r="G96" s="163">
        <v>25698</v>
      </c>
      <c r="H96" s="163">
        <v>23944</v>
      </c>
      <c r="I96" s="165">
        <f>IFERROR(H96/G96-1,"-")</f>
        <v>-6.8254338859055186E-2</v>
      </c>
      <c r="J96" s="164">
        <f t="shared" si="43"/>
        <v>0.33273961928086382</v>
      </c>
      <c r="K96" s="163">
        <f t="shared" si="44"/>
        <v>-1754</v>
      </c>
      <c r="L96" s="163">
        <f t="shared" si="45"/>
        <v>5978</v>
      </c>
      <c r="M96" s="164">
        <f t="shared" si="42"/>
        <v>4.3691198259942924E-3</v>
      </c>
    </row>
    <row r="97" spans="2:13" x14ac:dyDescent="0.25">
      <c r="B97" s="157" t="s">
        <v>107</v>
      </c>
      <c r="C97" s="158">
        <v>19704</v>
      </c>
      <c r="D97" s="158">
        <v>18768</v>
      </c>
      <c r="E97" s="158">
        <v>7839</v>
      </c>
      <c r="F97" s="158">
        <v>17676</v>
      </c>
      <c r="G97" s="158">
        <v>20435</v>
      </c>
      <c r="H97" s="158">
        <v>21567</v>
      </c>
      <c r="I97" s="160">
        <f>IFERROR(H97/G97-1,"-")</f>
        <v>5.539515537068751E-2</v>
      </c>
      <c r="J97" s="159">
        <f t="shared" si="43"/>
        <v>0.14913682864450117</v>
      </c>
      <c r="K97" s="158">
        <f t="shared" si="44"/>
        <v>1132</v>
      </c>
      <c r="L97" s="158">
        <f t="shared" si="45"/>
        <v>2799</v>
      </c>
      <c r="M97" s="159">
        <f t="shared" si="42"/>
        <v>3.9353828636493025E-3</v>
      </c>
    </row>
    <row r="98" spans="2:13" x14ac:dyDescent="0.25">
      <c r="B98" s="162" t="s">
        <v>110</v>
      </c>
      <c r="C98" s="163">
        <v>2265</v>
      </c>
      <c r="D98" s="163">
        <v>2421</v>
      </c>
      <c r="E98" s="163">
        <v>1262</v>
      </c>
      <c r="F98" s="163">
        <v>2403</v>
      </c>
      <c r="G98" s="163">
        <v>2795</v>
      </c>
      <c r="H98" s="163">
        <v>3030</v>
      </c>
      <c r="I98" s="165">
        <f t="shared" ref="I98:I105" si="46">IFERROR(H98/G98-1,"-")</f>
        <v>8.4078711985688726E-2</v>
      </c>
      <c r="J98" s="164">
        <f t="shared" si="43"/>
        <v>0.25154894671623307</v>
      </c>
      <c r="K98" s="163">
        <f t="shared" si="44"/>
        <v>235</v>
      </c>
      <c r="L98" s="163">
        <f t="shared" si="45"/>
        <v>609</v>
      </c>
      <c r="M98" s="164">
        <f t="shared" si="42"/>
        <v>5.5289145810068099E-4</v>
      </c>
    </row>
    <row r="99" spans="2:13" x14ac:dyDescent="0.25">
      <c r="B99" s="162" t="s">
        <v>113</v>
      </c>
      <c r="C99" s="163">
        <v>4527</v>
      </c>
      <c r="D99" s="163">
        <v>3905</v>
      </c>
      <c r="E99" s="163">
        <v>1429</v>
      </c>
      <c r="F99" s="163">
        <v>3482</v>
      </c>
      <c r="G99" s="163">
        <v>3814</v>
      </c>
      <c r="H99" s="163">
        <v>4234</v>
      </c>
      <c r="I99" s="165">
        <f t="shared" si="46"/>
        <v>0.11012060828526482</v>
      </c>
      <c r="J99" s="164">
        <f t="shared" si="43"/>
        <v>8.4250960307298284E-2</v>
      </c>
      <c r="K99" s="163">
        <f t="shared" si="44"/>
        <v>420</v>
      </c>
      <c r="L99" s="163">
        <f t="shared" si="45"/>
        <v>329</v>
      </c>
      <c r="M99" s="164">
        <f t="shared" si="42"/>
        <v>7.7258826191362485E-4</v>
      </c>
    </row>
    <row r="100" spans="2:13" x14ac:dyDescent="0.25">
      <c r="B100" s="162" t="s">
        <v>116</v>
      </c>
      <c r="C100" s="163">
        <v>4157</v>
      </c>
      <c r="D100" s="163">
        <v>3854</v>
      </c>
      <c r="E100" s="163">
        <v>1899</v>
      </c>
      <c r="F100" s="163">
        <v>3412</v>
      </c>
      <c r="G100" s="163">
        <v>3885</v>
      </c>
      <c r="H100" s="163">
        <v>3685</v>
      </c>
      <c r="I100" s="165">
        <f t="shared" si="46"/>
        <v>-5.1480051480051525E-2</v>
      </c>
      <c r="J100" s="164">
        <f t="shared" si="43"/>
        <v>-4.3850544888427656E-2</v>
      </c>
      <c r="K100" s="163">
        <f t="shared" si="44"/>
        <v>-200</v>
      </c>
      <c r="L100" s="163">
        <f t="shared" si="45"/>
        <v>-169</v>
      </c>
      <c r="M100" s="164">
        <f t="shared" si="42"/>
        <v>6.7241089871320446E-4</v>
      </c>
    </row>
    <row r="101" spans="2:13" x14ac:dyDescent="0.25">
      <c r="B101" s="162" t="s">
        <v>123</v>
      </c>
      <c r="C101" s="163">
        <v>535</v>
      </c>
      <c r="D101" s="163">
        <v>699</v>
      </c>
      <c r="E101" s="163">
        <v>316</v>
      </c>
      <c r="F101" s="163">
        <v>1172</v>
      </c>
      <c r="G101" s="163">
        <v>938</v>
      </c>
      <c r="H101" s="163">
        <v>933</v>
      </c>
      <c r="I101" s="165">
        <f t="shared" si="46"/>
        <v>-5.3304904051172386E-3</v>
      </c>
      <c r="J101" s="164">
        <f t="shared" si="43"/>
        <v>0.33476394849785418</v>
      </c>
      <c r="K101" s="163">
        <f t="shared" si="44"/>
        <v>-5</v>
      </c>
      <c r="L101" s="163">
        <f t="shared" si="45"/>
        <v>234</v>
      </c>
      <c r="M101" s="164">
        <f t="shared" si="42"/>
        <v>1.7024677571218989E-4</v>
      </c>
    </row>
    <row r="102" spans="2:13" x14ac:dyDescent="0.25">
      <c r="B102" s="162" t="s">
        <v>119</v>
      </c>
      <c r="C102" s="163">
        <v>534</v>
      </c>
      <c r="D102" s="163">
        <v>519</v>
      </c>
      <c r="E102" s="163">
        <v>327</v>
      </c>
      <c r="F102" s="163">
        <v>682</v>
      </c>
      <c r="G102" s="163">
        <v>650</v>
      </c>
      <c r="H102" s="163">
        <v>903</v>
      </c>
      <c r="I102" s="165">
        <f t="shared" si="46"/>
        <v>0.38923076923076927</v>
      </c>
      <c r="J102" s="164">
        <f t="shared" si="43"/>
        <v>0.73988439306358389</v>
      </c>
      <c r="K102" s="163">
        <f t="shared" si="44"/>
        <v>253</v>
      </c>
      <c r="L102" s="163">
        <f t="shared" si="45"/>
        <v>384</v>
      </c>
      <c r="M102" s="164">
        <f t="shared" si="42"/>
        <v>1.6477260285970789E-4</v>
      </c>
    </row>
    <row r="103" spans="2:13" x14ac:dyDescent="0.25">
      <c r="B103" s="162" t="s">
        <v>128</v>
      </c>
      <c r="C103" s="163">
        <v>176</v>
      </c>
      <c r="D103" s="163">
        <v>155</v>
      </c>
      <c r="E103" s="163">
        <v>120</v>
      </c>
      <c r="F103" s="163">
        <v>270</v>
      </c>
      <c r="G103" s="163">
        <v>153</v>
      </c>
      <c r="H103" s="163">
        <v>230</v>
      </c>
      <c r="I103" s="165">
        <f t="shared" si="46"/>
        <v>0.50326797385620914</v>
      </c>
      <c r="J103" s="164">
        <f t="shared" si="43"/>
        <v>0.4838709677419355</v>
      </c>
      <c r="K103" s="163">
        <f t="shared" si="44"/>
        <v>77</v>
      </c>
      <c r="L103" s="163">
        <f t="shared" si="45"/>
        <v>75</v>
      </c>
      <c r="M103" s="164">
        <f t="shared" si="42"/>
        <v>4.1968658535695256E-5</v>
      </c>
    </row>
    <row r="104" spans="2:13" x14ac:dyDescent="0.25">
      <c r="B104" s="162" t="s">
        <v>131</v>
      </c>
      <c r="C104" s="163">
        <v>383</v>
      </c>
      <c r="D104" s="163">
        <v>271</v>
      </c>
      <c r="E104" s="163">
        <v>87</v>
      </c>
      <c r="F104" s="163">
        <v>168</v>
      </c>
      <c r="G104" s="163">
        <v>270</v>
      </c>
      <c r="H104" s="163">
        <v>384</v>
      </c>
      <c r="I104" s="165">
        <f t="shared" si="46"/>
        <v>0.42222222222222228</v>
      </c>
      <c r="J104" s="164">
        <f t="shared" si="43"/>
        <v>0.41697416974169732</v>
      </c>
      <c r="K104" s="163">
        <f t="shared" si="44"/>
        <v>114</v>
      </c>
      <c r="L104" s="163">
        <f t="shared" si="45"/>
        <v>113</v>
      </c>
      <c r="M104" s="164">
        <f t="shared" si="42"/>
        <v>7.0069412511769477E-5</v>
      </c>
    </row>
    <row r="105" spans="2:13" x14ac:dyDescent="0.25">
      <c r="B105" s="168" t="s">
        <v>145</v>
      </c>
      <c r="C105" s="169">
        <f t="shared" ref="C105:H105" si="47">C97-SUM(C98:C104)</f>
        <v>7127</v>
      </c>
      <c r="D105" s="169">
        <f t="shared" si="47"/>
        <v>6944</v>
      </c>
      <c r="E105" s="169">
        <f t="shared" si="47"/>
        <v>2399</v>
      </c>
      <c r="F105" s="169">
        <f t="shared" si="47"/>
        <v>6087</v>
      </c>
      <c r="G105" s="169">
        <f t="shared" si="47"/>
        <v>7930</v>
      </c>
      <c r="H105" s="169">
        <f t="shared" si="47"/>
        <v>8168</v>
      </c>
      <c r="I105" s="171">
        <f t="shared" si="46"/>
        <v>3.0012610340479196E-2</v>
      </c>
      <c r="J105" s="170">
        <f t="shared" si="43"/>
        <v>0.17626728110599088</v>
      </c>
      <c r="K105" s="169">
        <f>H105-G105</f>
        <v>238</v>
      </c>
      <c r="L105" s="169">
        <f t="shared" si="45"/>
        <v>1224</v>
      </c>
      <c r="M105" s="170">
        <f t="shared" si="42"/>
        <v>1.4904347953024297E-3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146797</v>
      </c>
      <c r="D107" s="176">
        <v>142901</v>
      </c>
      <c r="E107" s="176">
        <v>76081</v>
      </c>
      <c r="F107" s="176">
        <v>198873</v>
      </c>
      <c r="G107" s="176">
        <v>252588</v>
      </c>
      <c r="H107" s="176">
        <v>239146</v>
      </c>
      <c r="I107" s="177">
        <f>IFERROR(H107/G107-1,"-")</f>
        <v>-5.3217096615832848E-2</v>
      </c>
      <c r="J107" s="177">
        <f>IFERROR(H107/D107-1,"-")</f>
        <v>0.67350823297247753</v>
      </c>
      <c r="K107" s="176">
        <f>H107-G107</f>
        <v>-13442</v>
      </c>
      <c r="L107" s="176">
        <f>H107-D107</f>
        <v>96245</v>
      </c>
      <c r="M107" s="177">
        <f t="shared" ref="M107:M119" si="48">H107/H$9</f>
        <v>4.3637551365988597E-2</v>
      </c>
    </row>
    <row r="108" spans="2:13" x14ac:dyDescent="0.25">
      <c r="B108" s="157" t="s">
        <v>97</v>
      </c>
      <c r="C108" s="158">
        <v>30125</v>
      </c>
      <c r="D108" s="158">
        <v>31009</v>
      </c>
      <c r="E108" s="158">
        <v>30342</v>
      </c>
      <c r="F108" s="158">
        <v>48630</v>
      </c>
      <c r="G108" s="158">
        <v>55684</v>
      </c>
      <c r="H108" s="158">
        <v>49807</v>
      </c>
      <c r="I108" s="160">
        <f>IFERROR(H108/G108-1,"-")</f>
        <v>-0.10554198692622652</v>
      </c>
      <c r="J108" s="159">
        <f t="shared" ref="J108:J119" si="49">IFERROR(H108/D108-1,"-")</f>
        <v>0.60621110000322487</v>
      </c>
      <c r="K108" s="158">
        <f t="shared" ref="K108:K118" si="50">H108-G108</f>
        <v>-5877</v>
      </c>
      <c r="L108" s="158">
        <f t="shared" ref="L108:L119" si="51">H108-D108</f>
        <v>18798</v>
      </c>
      <c r="M108" s="159">
        <f t="shared" si="48"/>
        <v>9.0884042421190154E-3</v>
      </c>
    </row>
    <row r="109" spans="2:13" x14ac:dyDescent="0.25">
      <c r="B109" s="162" t="s">
        <v>103</v>
      </c>
      <c r="C109" s="163">
        <v>13639</v>
      </c>
      <c r="D109" s="163">
        <v>11886</v>
      </c>
      <c r="E109" s="163">
        <v>4832</v>
      </c>
      <c r="F109" s="163">
        <v>16359</v>
      </c>
      <c r="G109" s="163">
        <v>19520</v>
      </c>
      <c r="H109" s="163">
        <v>16099</v>
      </c>
      <c r="I109" s="165">
        <f>IFERROR(H109/G109-1,"-")</f>
        <v>-0.17525614754098362</v>
      </c>
      <c r="J109" s="164">
        <f t="shared" si="49"/>
        <v>0.35445061416792867</v>
      </c>
      <c r="K109" s="163">
        <f t="shared" si="50"/>
        <v>-3421</v>
      </c>
      <c r="L109" s="163">
        <f t="shared" si="51"/>
        <v>4213</v>
      </c>
      <c r="M109" s="164">
        <f t="shared" si="48"/>
        <v>2.937623625070252E-3</v>
      </c>
    </row>
    <row r="110" spans="2:13" x14ac:dyDescent="0.25">
      <c r="B110" s="162" t="s">
        <v>100</v>
      </c>
      <c r="C110" s="163">
        <v>16486</v>
      </c>
      <c r="D110" s="163">
        <v>19123</v>
      </c>
      <c r="E110" s="163">
        <v>25510</v>
      </c>
      <c r="F110" s="163">
        <v>32271</v>
      </c>
      <c r="G110" s="163">
        <v>36164</v>
      </c>
      <c r="H110" s="163">
        <v>33708</v>
      </c>
      <c r="I110" s="165">
        <f>IFERROR(H110/G110-1,"-")</f>
        <v>-6.791284149983412E-2</v>
      </c>
      <c r="J110" s="164">
        <f t="shared" si="49"/>
        <v>0.7626941379490666</v>
      </c>
      <c r="K110" s="163">
        <f t="shared" si="50"/>
        <v>-2456</v>
      </c>
      <c r="L110" s="163">
        <f t="shared" si="51"/>
        <v>14585</v>
      </c>
      <c r="M110" s="164">
        <f t="shared" si="48"/>
        <v>6.1507806170487643E-3</v>
      </c>
    </row>
    <row r="111" spans="2:13" x14ac:dyDescent="0.25">
      <c r="B111" s="157" t="s">
        <v>107</v>
      </c>
      <c r="C111" s="158">
        <v>116672</v>
      </c>
      <c r="D111" s="158">
        <v>111892</v>
      </c>
      <c r="E111" s="158">
        <v>45739</v>
      </c>
      <c r="F111" s="158">
        <v>150243</v>
      </c>
      <c r="G111" s="158">
        <v>196904</v>
      </c>
      <c r="H111" s="158">
        <v>189339</v>
      </c>
      <c r="I111" s="160">
        <f>IFERROR(H111/G111-1,"-")</f>
        <v>-3.841973753707395E-2</v>
      </c>
      <c r="J111" s="159">
        <f t="shared" si="49"/>
        <v>0.69215850999177775</v>
      </c>
      <c r="K111" s="158">
        <f t="shared" si="50"/>
        <v>-7565</v>
      </c>
      <c r="L111" s="158">
        <f t="shared" si="51"/>
        <v>77447</v>
      </c>
      <c r="M111" s="159">
        <f t="shared" si="48"/>
        <v>3.4549147123869584E-2</v>
      </c>
    </row>
    <row r="112" spans="2:13" x14ac:dyDescent="0.25">
      <c r="B112" s="162" t="s">
        <v>110</v>
      </c>
      <c r="C112" s="163">
        <v>63356</v>
      </c>
      <c r="D112" s="163">
        <v>61414</v>
      </c>
      <c r="E112" s="163">
        <v>25534</v>
      </c>
      <c r="F112" s="163">
        <v>90804</v>
      </c>
      <c r="G112" s="163">
        <v>128108</v>
      </c>
      <c r="H112" s="163">
        <v>116734</v>
      </c>
      <c r="I112" s="165">
        <f t="shared" ref="I112:I119" si="52">IFERROR(H112/G112-1,"-")</f>
        <v>-8.8784463109251588E-2</v>
      </c>
      <c r="J112" s="164">
        <f t="shared" si="49"/>
        <v>0.90077181098772274</v>
      </c>
      <c r="K112" s="163">
        <f t="shared" si="50"/>
        <v>-11374</v>
      </c>
      <c r="L112" s="163">
        <f t="shared" si="51"/>
        <v>55320</v>
      </c>
      <c r="M112" s="164">
        <f t="shared" si="48"/>
        <v>2.1300736458721086E-2</v>
      </c>
    </row>
    <row r="113" spans="2:13" x14ac:dyDescent="0.25">
      <c r="B113" s="162" t="s">
        <v>113</v>
      </c>
      <c r="C113" s="163">
        <v>12662</v>
      </c>
      <c r="D113" s="163">
        <v>9783</v>
      </c>
      <c r="E113" s="163">
        <v>3175</v>
      </c>
      <c r="F113" s="163">
        <v>6944</v>
      </c>
      <c r="G113" s="163">
        <v>8880</v>
      </c>
      <c r="H113" s="163">
        <v>8516</v>
      </c>
      <c r="I113" s="165">
        <f t="shared" si="52"/>
        <v>-4.0990990990991016E-2</v>
      </c>
      <c r="J113" s="164">
        <f t="shared" si="49"/>
        <v>-0.12951037514054997</v>
      </c>
      <c r="K113" s="163">
        <f t="shared" si="50"/>
        <v>-364</v>
      </c>
      <c r="L113" s="163">
        <f t="shared" si="51"/>
        <v>-1267</v>
      </c>
      <c r="M113" s="164">
        <f t="shared" si="48"/>
        <v>1.553935200391221E-3</v>
      </c>
    </row>
    <row r="114" spans="2:13" x14ac:dyDescent="0.25">
      <c r="B114" s="162" t="s">
        <v>116</v>
      </c>
      <c r="C114" s="163">
        <v>13476</v>
      </c>
      <c r="D114" s="163">
        <v>11371</v>
      </c>
      <c r="E114" s="163">
        <v>2482</v>
      </c>
      <c r="F114" s="163">
        <v>9830</v>
      </c>
      <c r="G114" s="163">
        <v>13414</v>
      </c>
      <c r="H114" s="163">
        <v>14245</v>
      </c>
      <c r="I114" s="165">
        <f t="shared" si="52"/>
        <v>6.1950201282242379E-2</v>
      </c>
      <c r="J114" s="164">
        <f t="shared" si="49"/>
        <v>0.25274821915398826</v>
      </c>
      <c r="K114" s="163">
        <f t="shared" si="50"/>
        <v>831</v>
      </c>
      <c r="L114" s="163">
        <f t="shared" si="51"/>
        <v>2874</v>
      </c>
      <c r="M114" s="164">
        <f t="shared" si="48"/>
        <v>2.5993197427868651E-3</v>
      </c>
    </row>
    <row r="115" spans="2:13" x14ac:dyDescent="0.25">
      <c r="B115" s="162" t="s">
        <v>123</v>
      </c>
      <c r="C115" s="163">
        <v>2503</v>
      </c>
      <c r="D115" s="163">
        <v>2496</v>
      </c>
      <c r="E115" s="163">
        <v>1262</v>
      </c>
      <c r="F115" s="163">
        <v>6290</v>
      </c>
      <c r="G115" s="163">
        <v>6514</v>
      </c>
      <c r="H115" s="163">
        <v>6482</v>
      </c>
      <c r="I115" s="165">
        <f t="shared" si="52"/>
        <v>-4.912496162112423E-3</v>
      </c>
      <c r="J115" s="164">
        <f t="shared" si="49"/>
        <v>1.5969551282051282</v>
      </c>
      <c r="K115" s="163">
        <f t="shared" si="50"/>
        <v>-32</v>
      </c>
      <c r="L115" s="163">
        <f t="shared" si="51"/>
        <v>3986</v>
      </c>
      <c r="M115" s="164">
        <f t="shared" si="48"/>
        <v>1.1827862809929419E-3</v>
      </c>
    </row>
    <row r="116" spans="2:13" x14ac:dyDescent="0.25">
      <c r="B116" s="162" t="s">
        <v>119</v>
      </c>
      <c r="C116" s="163">
        <v>3813</v>
      </c>
      <c r="D116" s="163">
        <v>3749</v>
      </c>
      <c r="E116" s="163">
        <v>2813</v>
      </c>
      <c r="F116" s="163">
        <v>4750</v>
      </c>
      <c r="G116" s="163">
        <v>5340</v>
      </c>
      <c r="H116" s="163">
        <v>5146</v>
      </c>
      <c r="I116" s="165">
        <f t="shared" si="52"/>
        <v>-3.6329588014981318E-2</v>
      </c>
      <c r="J116" s="164">
        <f t="shared" si="49"/>
        <v>0.3726327020538811</v>
      </c>
      <c r="K116" s="163">
        <f t="shared" si="50"/>
        <v>-194</v>
      </c>
      <c r="L116" s="163">
        <f t="shared" si="51"/>
        <v>1397</v>
      </c>
      <c r="M116" s="164">
        <f t="shared" si="48"/>
        <v>9.3900311662907738E-4</v>
      </c>
    </row>
    <row r="117" spans="2:13" x14ac:dyDescent="0.25">
      <c r="B117" s="162" t="s">
        <v>128</v>
      </c>
      <c r="C117" s="163">
        <v>742</v>
      </c>
      <c r="D117" s="163">
        <v>826</v>
      </c>
      <c r="E117" s="163">
        <v>406</v>
      </c>
      <c r="F117" s="163">
        <v>1261</v>
      </c>
      <c r="G117" s="163">
        <v>1457</v>
      </c>
      <c r="H117" s="163">
        <v>1177</v>
      </c>
      <c r="I117" s="165">
        <f t="shared" si="52"/>
        <v>-0.19217570350034319</v>
      </c>
      <c r="J117" s="164">
        <f t="shared" si="49"/>
        <v>0.42493946731234877</v>
      </c>
      <c r="K117" s="163">
        <f t="shared" si="50"/>
        <v>-280</v>
      </c>
      <c r="L117" s="163">
        <f t="shared" si="51"/>
        <v>351</v>
      </c>
      <c r="M117" s="164">
        <f t="shared" si="48"/>
        <v>2.1477004824571009E-4</v>
      </c>
    </row>
    <row r="118" spans="2:13" x14ac:dyDescent="0.25">
      <c r="B118" s="162" t="s">
        <v>131</v>
      </c>
      <c r="C118" s="163">
        <v>1872</v>
      </c>
      <c r="D118" s="163">
        <v>1664</v>
      </c>
      <c r="E118" s="163">
        <v>932</v>
      </c>
      <c r="F118" s="163">
        <v>980</v>
      </c>
      <c r="G118" s="163">
        <v>944</v>
      </c>
      <c r="H118" s="163">
        <v>1508</v>
      </c>
      <c r="I118" s="165">
        <f t="shared" si="52"/>
        <v>0.59745762711864403</v>
      </c>
      <c r="J118" s="164">
        <f t="shared" si="49"/>
        <v>-9.375E-2</v>
      </c>
      <c r="K118" s="163">
        <f t="shared" si="50"/>
        <v>564</v>
      </c>
      <c r="L118" s="163">
        <f t="shared" si="51"/>
        <v>-156</v>
      </c>
      <c r="M118" s="164">
        <f t="shared" si="48"/>
        <v>2.7516842205142805E-4</v>
      </c>
    </row>
    <row r="119" spans="2:13" x14ac:dyDescent="0.25">
      <c r="B119" s="168" t="s">
        <v>145</v>
      </c>
      <c r="C119" s="169">
        <f t="shared" ref="C119:H119" si="53">C111-SUM(C112:C118)</f>
        <v>18248</v>
      </c>
      <c r="D119" s="169">
        <f t="shared" si="53"/>
        <v>20589</v>
      </c>
      <c r="E119" s="169">
        <f t="shared" si="53"/>
        <v>9135</v>
      </c>
      <c r="F119" s="169">
        <f t="shared" si="53"/>
        <v>29384</v>
      </c>
      <c r="G119" s="169">
        <f t="shared" si="53"/>
        <v>32247</v>
      </c>
      <c r="H119" s="169">
        <f t="shared" si="53"/>
        <v>35531</v>
      </c>
      <c r="I119" s="171">
        <f t="shared" si="52"/>
        <v>0.10183893075324835</v>
      </c>
      <c r="J119" s="170">
        <f t="shared" si="49"/>
        <v>0.72572733012773805</v>
      </c>
      <c r="K119" s="169">
        <f>H119-G119</f>
        <v>3284</v>
      </c>
      <c r="L119" s="169">
        <f t="shared" si="51"/>
        <v>14942</v>
      </c>
      <c r="M119" s="170">
        <f t="shared" si="48"/>
        <v>6.4834278540512533E-3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232309</v>
      </c>
      <c r="D121" s="176">
        <v>220415</v>
      </c>
      <c r="E121" s="176">
        <v>91416</v>
      </c>
      <c r="F121" s="176">
        <v>229131</v>
      </c>
      <c r="G121" s="176">
        <v>239109</v>
      </c>
      <c r="H121" s="176">
        <v>250871</v>
      </c>
      <c r="I121" s="177">
        <f>IFERROR(H121/G121-1,"-")</f>
        <v>4.9190954752853289E-2</v>
      </c>
      <c r="J121" s="177">
        <f>IFERROR(H121/D121-1,"-")</f>
        <v>0.1381757139940567</v>
      </c>
      <c r="K121" s="176">
        <f>H121-G121</f>
        <v>11762</v>
      </c>
      <c r="L121" s="176">
        <f>H121-D121</f>
        <v>30456</v>
      </c>
      <c r="M121" s="177">
        <f t="shared" ref="M121:M133" si="54">H121/H$9</f>
        <v>4.5777040589166977E-2</v>
      </c>
    </row>
    <row r="122" spans="2:13" x14ac:dyDescent="0.25">
      <c r="B122" s="157" t="s">
        <v>97</v>
      </c>
      <c r="C122" s="158">
        <v>135043</v>
      </c>
      <c r="D122" s="158">
        <v>120142</v>
      </c>
      <c r="E122" s="158">
        <v>52879</v>
      </c>
      <c r="F122" s="158">
        <v>134886</v>
      </c>
      <c r="G122" s="158">
        <v>146430</v>
      </c>
      <c r="H122" s="158">
        <v>156566</v>
      </c>
      <c r="I122" s="160">
        <f>IFERROR(H122/G122-1,"-")</f>
        <v>6.9220788089872309E-2</v>
      </c>
      <c r="J122" s="159">
        <f t="shared" ref="J122:J133" si="55">IFERROR(H122/D122-1,"-")</f>
        <v>0.30317457675084492</v>
      </c>
      <c r="K122" s="158">
        <f t="shared" ref="K122:K132" si="56">H122-G122</f>
        <v>10136</v>
      </c>
      <c r="L122" s="158">
        <f t="shared" ref="L122:L133" si="57">H122-D122</f>
        <v>36424</v>
      </c>
      <c r="M122" s="159">
        <f t="shared" si="54"/>
        <v>2.8568978227389841E-2</v>
      </c>
    </row>
    <row r="123" spans="2:13" x14ac:dyDescent="0.25">
      <c r="B123" s="162" t="s">
        <v>103</v>
      </c>
      <c r="C123" s="163">
        <v>75241</v>
      </c>
      <c r="D123" s="163">
        <v>61076</v>
      </c>
      <c r="E123" s="163">
        <v>24076</v>
      </c>
      <c r="F123" s="163">
        <v>69865</v>
      </c>
      <c r="G123" s="163">
        <v>66121</v>
      </c>
      <c r="H123" s="163">
        <v>75793</v>
      </c>
      <c r="I123" s="165">
        <f>IFERROR(H123/G123-1,"-")</f>
        <v>0.14627727953297742</v>
      </c>
      <c r="J123" s="164">
        <f t="shared" si="55"/>
        <v>0.24096208003143627</v>
      </c>
      <c r="K123" s="163">
        <f t="shared" si="56"/>
        <v>9672</v>
      </c>
      <c r="L123" s="163">
        <f t="shared" si="57"/>
        <v>14717</v>
      </c>
      <c r="M123" s="164">
        <f t="shared" si="54"/>
        <v>1.3830132766938915E-2</v>
      </c>
    </row>
    <row r="124" spans="2:13" x14ac:dyDescent="0.25">
      <c r="B124" s="162" t="s">
        <v>100</v>
      </c>
      <c r="C124" s="163">
        <v>59802</v>
      </c>
      <c r="D124" s="163">
        <v>59066</v>
      </c>
      <c r="E124" s="163">
        <v>28803</v>
      </c>
      <c r="F124" s="163">
        <v>65021</v>
      </c>
      <c r="G124" s="163">
        <v>80309</v>
      </c>
      <c r="H124" s="163">
        <v>80773</v>
      </c>
      <c r="I124" s="165">
        <f>IFERROR(H124/G124-1,"-")</f>
        <v>5.7776836967213807E-3</v>
      </c>
      <c r="J124" s="164">
        <f t="shared" si="55"/>
        <v>0.36750414790234642</v>
      </c>
      <c r="K124" s="163">
        <f t="shared" si="56"/>
        <v>464</v>
      </c>
      <c r="L124" s="163">
        <f t="shared" si="57"/>
        <v>21707</v>
      </c>
      <c r="M124" s="164">
        <f t="shared" si="54"/>
        <v>1.4738845460450926E-2</v>
      </c>
    </row>
    <row r="125" spans="2:13" x14ac:dyDescent="0.25">
      <c r="B125" s="157" t="s">
        <v>107</v>
      </c>
      <c r="C125" s="158">
        <v>97266</v>
      </c>
      <c r="D125" s="158">
        <v>100273</v>
      </c>
      <c r="E125" s="158">
        <v>38537</v>
      </c>
      <c r="F125" s="158">
        <v>94245</v>
      </c>
      <c r="G125" s="158">
        <v>92679</v>
      </c>
      <c r="H125" s="158">
        <v>94305</v>
      </c>
      <c r="I125" s="160">
        <f>IFERROR(H125/G125-1,"-")</f>
        <v>1.7544427540219454E-2</v>
      </c>
      <c r="J125" s="159">
        <f t="shared" si="55"/>
        <v>-5.9517517178103829E-2</v>
      </c>
      <c r="K125" s="158">
        <f t="shared" si="56"/>
        <v>1626</v>
      </c>
      <c r="L125" s="158">
        <f t="shared" si="57"/>
        <v>-5968</v>
      </c>
      <c r="M125" s="159">
        <f t="shared" si="54"/>
        <v>1.7208062361777136E-2</v>
      </c>
    </row>
    <row r="126" spans="2:13" x14ac:dyDescent="0.25">
      <c r="B126" s="162" t="s">
        <v>110</v>
      </c>
      <c r="C126" s="163">
        <v>11864</v>
      </c>
      <c r="D126" s="163">
        <v>10460</v>
      </c>
      <c r="E126" s="163">
        <v>3706</v>
      </c>
      <c r="F126" s="163">
        <v>9917</v>
      </c>
      <c r="G126" s="163">
        <v>11646</v>
      </c>
      <c r="H126" s="163">
        <v>10656</v>
      </c>
      <c r="I126" s="165">
        <f t="shared" ref="I126:I133" si="58">IFERROR(H126/G126-1,"-")</f>
        <v>-8.5007727975270453E-2</v>
      </c>
      <c r="J126" s="164">
        <f t="shared" si="55"/>
        <v>1.8738049713193039E-2</v>
      </c>
      <c r="K126" s="163">
        <f t="shared" si="56"/>
        <v>-990</v>
      </c>
      <c r="L126" s="163">
        <f t="shared" si="57"/>
        <v>196</v>
      </c>
      <c r="M126" s="164">
        <f t="shared" si="54"/>
        <v>1.9444261972016029E-3</v>
      </c>
    </row>
    <row r="127" spans="2:13" x14ac:dyDescent="0.25">
      <c r="B127" s="162" t="s">
        <v>113</v>
      </c>
      <c r="C127" s="163">
        <v>10977</v>
      </c>
      <c r="D127" s="163">
        <v>9550</v>
      </c>
      <c r="E127" s="163">
        <v>3876</v>
      </c>
      <c r="F127" s="163">
        <v>11261</v>
      </c>
      <c r="G127" s="163">
        <v>13316</v>
      </c>
      <c r="H127" s="163">
        <v>13127</v>
      </c>
      <c r="I127" s="165">
        <f t="shared" si="58"/>
        <v>-1.4193451486932962E-2</v>
      </c>
      <c r="J127" s="164">
        <f t="shared" si="55"/>
        <v>0.37455497382198955</v>
      </c>
      <c r="K127" s="163">
        <f t="shared" si="56"/>
        <v>-189</v>
      </c>
      <c r="L127" s="163">
        <f t="shared" si="57"/>
        <v>3577</v>
      </c>
      <c r="M127" s="164">
        <f t="shared" si="54"/>
        <v>2.3953155678177029E-3</v>
      </c>
    </row>
    <row r="128" spans="2:13" x14ac:dyDescent="0.25">
      <c r="B128" s="162" t="s">
        <v>116</v>
      </c>
      <c r="C128" s="163">
        <v>6539</v>
      </c>
      <c r="D128" s="163">
        <v>6709</v>
      </c>
      <c r="E128" s="163">
        <v>2774</v>
      </c>
      <c r="F128" s="163">
        <v>8524</v>
      </c>
      <c r="G128" s="163">
        <v>8756</v>
      </c>
      <c r="H128" s="163">
        <v>8567</v>
      </c>
      <c r="I128" s="165">
        <f t="shared" si="58"/>
        <v>-2.1585198720877163E-2</v>
      </c>
      <c r="J128" s="164">
        <f t="shared" si="55"/>
        <v>0.27694142197048732</v>
      </c>
      <c r="K128" s="163">
        <f t="shared" si="56"/>
        <v>-189</v>
      </c>
      <c r="L128" s="163">
        <f t="shared" si="57"/>
        <v>1858</v>
      </c>
      <c r="M128" s="164">
        <f t="shared" si="54"/>
        <v>1.5632412942404403E-3</v>
      </c>
    </row>
    <row r="129" spans="2:13" x14ac:dyDescent="0.25">
      <c r="B129" s="162" t="s">
        <v>123</v>
      </c>
      <c r="C129" s="163">
        <v>1654</v>
      </c>
      <c r="D129" s="163">
        <v>1866</v>
      </c>
      <c r="E129" s="163">
        <v>715</v>
      </c>
      <c r="F129" s="163">
        <v>2573</v>
      </c>
      <c r="G129" s="163">
        <v>2637</v>
      </c>
      <c r="H129" s="163">
        <v>2356</v>
      </c>
      <c r="I129" s="165">
        <f t="shared" si="58"/>
        <v>-0.10656048540007579</v>
      </c>
      <c r="J129" s="164">
        <f t="shared" si="55"/>
        <v>0.262593783494105</v>
      </c>
      <c r="K129" s="163">
        <f t="shared" si="56"/>
        <v>-281</v>
      </c>
      <c r="L129" s="163">
        <f t="shared" si="57"/>
        <v>490</v>
      </c>
      <c r="M129" s="164">
        <f t="shared" si="54"/>
        <v>4.2990504134825225E-4</v>
      </c>
    </row>
    <row r="130" spans="2:13" x14ac:dyDescent="0.25">
      <c r="B130" s="162" t="s">
        <v>119</v>
      </c>
      <c r="C130" s="163">
        <v>1793</v>
      </c>
      <c r="D130" s="163">
        <v>1484</v>
      </c>
      <c r="E130" s="163">
        <v>756</v>
      </c>
      <c r="F130" s="163">
        <v>1836</v>
      </c>
      <c r="G130" s="163">
        <v>1934</v>
      </c>
      <c r="H130" s="163">
        <v>2091</v>
      </c>
      <c r="I130" s="165">
        <f t="shared" si="58"/>
        <v>8.1178903826266913E-2</v>
      </c>
      <c r="J130" s="164">
        <f t="shared" si="55"/>
        <v>0.40902964959568733</v>
      </c>
      <c r="K130" s="163">
        <f t="shared" si="56"/>
        <v>157</v>
      </c>
      <c r="L130" s="163">
        <f t="shared" si="57"/>
        <v>607</v>
      </c>
      <c r="M130" s="164">
        <f t="shared" si="54"/>
        <v>3.815498478179947E-4</v>
      </c>
    </row>
    <row r="131" spans="2:13" x14ac:dyDescent="0.25">
      <c r="B131" s="162" t="s">
        <v>128</v>
      </c>
      <c r="C131" s="163">
        <v>1802</v>
      </c>
      <c r="D131" s="163">
        <v>1623</v>
      </c>
      <c r="E131" s="163">
        <v>671</v>
      </c>
      <c r="F131" s="163">
        <v>1075</v>
      </c>
      <c r="G131" s="163">
        <v>1341</v>
      </c>
      <c r="H131" s="163">
        <v>1334</v>
      </c>
      <c r="I131" s="165">
        <f t="shared" si="58"/>
        <v>-5.2199850857569396E-3</v>
      </c>
      <c r="J131" s="164">
        <f t="shared" si="55"/>
        <v>-0.17806531115218727</v>
      </c>
      <c r="K131" s="163">
        <f t="shared" si="56"/>
        <v>-7</v>
      </c>
      <c r="L131" s="163">
        <f t="shared" si="57"/>
        <v>-289</v>
      </c>
      <c r="M131" s="164">
        <f t="shared" si="54"/>
        <v>2.434182195070325E-4</v>
      </c>
    </row>
    <row r="132" spans="2:13" x14ac:dyDescent="0.25">
      <c r="B132" s="162" t="s">
        <v>131</v>
      </c>
      <c r="C132" s="163">
        <v>3139</v>
      </c>
      <c r="D132" s="163">
        <v>2681</v>
      </c>
      <c r="E132" s="163">
        <v>1081</v>
      </c>
      <c r="F132" s="163">
        <v>1885</v>
      </c>
      <c r="G132" s="163">
        <v>2455</v>
      </c>
      <c r="H132" s="163">
        <v>2493</v>
      </c>
      <c r="I132" s="165">
        <f t="shared" si="58"/>
        <v>1.5478615071283119E-2</v>
      </c>
      <c r="J132" s="164">
        <f t="shared" si="55"/>
        <v>-7.0123088399850819E-2</v>
      </c>
      <c r="K132" s="163">
        <f t="shared" si="56"/>
        <v>38</v>
      </c>
      <c r="L132" s="163">
        <f t="shared" si="57"/>
        <v>-188</v>
      </c>
      <c r="M132" s="164">
        <f t="shared" si="54"/>
        <v>4.5490376404125338E-4</v>
      </c>
    </row>
    <row r="133" spans="2:13" x14ac:dyDescent="0.25">
      <c r="B133" s="168" t="s">
        <v>145</v>
      </c>
      <c r="C133" s="169">
        <f t="shared" ref="C133:H133" si="59">C125-SUM(C126:C132)</f>
        <v>59498</v>
      </c>
      <c r="D133" s="169">
        <f t="shared" si="59"/>
        <v>65900</v>
      </c>
      <c r="E133" s="169">
        <f t="shared" si="59"/>
        <v>24958</v>
      </c>
      <c r="F133" s="169">
        <f t="shared" si="59"/>
        <v>57174</v>
      </c>
      <c r="G133" s="169">
        <f t="shared" si="59"/>
        <v>50594</v>
      </c>
      <c r="H133" s="169">
        <f t="shared" si="59"/>
        <v>53681</v>
      </c>
      <c r="I133" s="171">
        <f t="shared" si="58"/>
        <v>6.1015140135193935E-2</v>
      </c>
      <c r="J133" s="170">
        <f t="shared" si="55"/>
        <v>-0.18541729893778447</v>
      </c>
      <c r="K133" s="169">
        <f>H133-G133</f>
        <v>3087</v>
      </c>
      <c r="L133" s="169">
        <f t="shared" si="57"/>
        <v>-12219</v>
      </c>
      <c r="M133" s="170">
        <f t="shared" si="54"/>
        <v>9.795302429802857E-3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272428</v>
      </c>
      <c r="D135" s="176">
        <v>250224</v>
      </c>
      <c r="E135" s="176">
        <v>89173</v>
      </c>
      <c r="F135" s="176">
        <v>257117</v>
      </c>
      <c r="G135" s="176">
        <v>278594</v>
      </c>
      <c r="H135" s="176">
        <v>287810</v>
      </c>
      <c r="I135" s="177">
        <f>IFERROR(H135/G135-1,"-")</f>
        <v>3.3080396562739978E-2</v>
      </c>
      <c r="J135" s="177">
        <f>IFERROR(H135/D135-1,"-")</f>
        <v>0.15020941236651963</v>
      </c>
      <c r="K135" s="176">
        <f>H135-G135</f>
        <v>9216</v>
      </c>
      <c r="L135" s="176">
        <f>H135-D135</f>
        <v>37586</v>
      </c>
      <c r="M135" s="177">
        <f t="shared" ref="M135:M147" si="60">H135/H$9</f>
        <v>5.2517389622428051E-2</v>
      </c>
    </row>
    <row r="136" spans="2:13" x14ac:dyDescent="0.25">
      <c r="B136" s="157" t="s">
        <v>97</v>
      </c>
      <c r="C136" s="158">
        <v>51968</v>
      </c>
      <c r="D136" s="158">
        <v>45577</v>
      </c>
      <c r="E136" s="158">
        <v>21825</v>
      </c>
      <c r="F136" s="158">
        <v>29061</v>
      </c>
      <c r="G136" s="158">
        <v>32018</v>
      </c>
      <c r="H136" s="158">
        <v>29188</v>
      </c>
      <c r="I136" s="160">
        <f>IFERROR(H136/G136-1,"-")</f>
        <v>-8.838778187269658E-2</v>
      </c>
      <c r="J136" s="159">
        <f t="shared" ref="J136:J147" si="61">IFERROR(H136/D136-1,"-")</f>
        <v>-0.35958926651600587</v>
      </c>
      <c r="K136" s="158">
        <f t="shared" ref="K136:K146" si="62">H136-G136</f>
        <v>-2830</v>
      </c>
      <c r="L136" s="158">
        <f t="shared" ref="L136:L147" si="63">H136-D136</f>
        <v>-16389</v>
      </c>
      <c r="M136" s="159">
        <f t="shared" si="60"/>
        <v>5.3260052406081445E-3</v>
      </c>
    </row>
    <row r="137" spans="2:13" x14ac:dyDescent="0.25">
      <c r="B137" s="162" t="s">
        <v>103</v>
      </c>
      <c r="C137" s="163">
        <v>36715</v>
      </c>
      <c r="D137" s="163">
        <v>24890</v>
      </c>
      <c r="E137" s="163">
        <v>16209</v>
      </c>
      <c r="F137" s="163">
        <v>19943</v>
      </c>
      <c r="G137" s="163">
        <v>20738</v>
      </c>
      <c r="H137" s="163">
        <v>18376</v>
      </c>
      <c r="I137" s="165">
        <f>IFERROR(H137/G137-1,"-")</f>
        <v>-0.1138971935577201</v>
      </c>
      <c r="J137" s="164">
        <f t="shared" si="61"/>
        <v>-0.26171153073523501</v>
      </c>
      <c r="K137" s="163">
        <f t="shared" si="62"/>
        <v>-2362</v>
      </c>
      <c r="L137" s="163">
        <f t="shared" si="63"/>
        <v>-6514</v>
      </c>
      <c r="M137" s="164">
        <f t="shared" si="60"/>
        <v>3.3531133445736348E-3</v>
      </c>
    </row>
    <row r="138" spans="2:13" x14ac:dyDescent="0.25">
      <c r="B138" s="162" t="s">
        <v>100</v>
      </c>
      <c r="C138" s="163">
        <v>15253</v>
      </c>
      <c r="D138" s="163">
        <v>20687</v>
      </c>
      <c r="E138" s="163">
        <v>5616</v>
      </c>
      <c r="F138" s="163">
        <v>9118</v>
      </c>
      <c r="G138" s="163">
        <v>11280</v>
      </c>
      <c r="H138" s="163">
        <v>10812</v>
      </c>
      <c r="I138" s="165">
        <f>IFERROR(H138/G138-1,"-")</f>
        <v>-4.1489361702127692E-2</v>
      </c>
      <c r="J138" s="164">
        <f t="shared" si="61"/>
        <v>-0.4773529269589597</v>
      </c>
      <c r="K138" s="163">
        <f t="shared" si="62"/>
        <v>-468</v>
      </c>
      <c r="L138" s="163">
        <f t="shared" si="63"/>
        <v>-9875</v>
      </c>
      <c r="M138" s="164">
        <f t="shared" si="60"/>
        <v>1.9728918960345092E-3</v>
      </c>
    </row>
    <row r="139" spans="2:13" x14ac:dyDescent="0.25">
      <c r="B139" s="157" t="s">
        <v>107</v>
      </c>
      <c r="C139" s="158">
        <v>220460</v>
      </c>
      <c r="D139" s="158">
        <v>204647</v>
      </c>
      <c r="E139" s="158">
        <v>67348</v>
      </c>
      <c r="F139" s="158">
        <v>228056</v>
      </c>
      <c r="G139" s="158">
        <v>246576</v>
      </c>
      <c r="H139" s="158">
        <v>258622</v>
      </c>
      <c r="I139" s="160">
        <f>IFERROR(H139/G139-1,"-")</f>
        <v>4.8853091947310467E-2</v>
      </c>
      <c r="J139" s="159">
        <f t="shared" si="61"/>
        <v>0.26374684212326582</v>
      </c>
      <c r="K139" s="158">
        <f t="shared" si="62"/>
        <v>12046</v>
      </c>
      <c r="L139" s="158">
        <f t="shared" si="63"/>
        <v>53975</v>
      </c>
      <c r="M139" s="159">
        <f t="shared" si="60"/>
        <v>4.7191384381819905E-2</v>
      </c>
    </row>
    <row r="140" spans="2:13" x14ac:dyDescent="0.25">
      <c r="B140" s="162" t="s">
        <v>110</v>
      </c>
      <c r="C140" s="163">
        <v>111248</v>
      </c>
      <c r="D140" s="163">
        <v>100583</v>
      </c>
      <c r="E140" s="163">
        <v>25577</v>
      </c>
      <c r="F140" s="163">
        <v>96562</v>
      </c>
      <c r="G140" s="163">
        <v>105830</v>
      </c>
      <c r="H140" s="163">
        <v>116159</v>
      </c>
      <c r="I140" s="165">
        <f t="shared" ref="I140:I147" si="64">IFERROR(H140/G140-1,"-")</f>
        <v>9.7599924407067995E-2</v>
      </c>
      <c r="J140" s="164">
        <f t="shared" si="61"/>
        <v>0.15485718262529446</v>
      </c>
      <c r="K140" s="163">
        <f t="shared" si="62"/>
        <v>10329</v>
      </c>
      <c r="L140" s="163">
        <f t="shared" si="63"/>
        <v>15576</v>
      </c>
      <c r="M140" s="164">
        <f t="shared" si="60"/>
        <v>2.119581481238185E-2</v>
      </c>
    </row>
    <row r="141" spans="2:13" x14ac:dyDescent="0.25">
      <c r="B141" s="162" t="s">
        <v>113</v>
      </c>
      <c r="C141" s="163">
        <v>15410</v>
      </c>
      <c r="D141" s="163">
        <v>15093</v>
      </c>
      <c r="E141" s="163">
        <v>5557</v>
      </c>
      <c r="F141" s="163">
        <v>16587</v>
      </c>
      <c r="G141" s="163">
        <v>20785</v>
      </c>
      <c r="H141" s="163">
        <v>21459</v>
      </c>
      <c r="I141" s="165">
        <f t="shared" si="64"/>
        <v>3.2427231176329174E-2</v>
      </c>
      <c r="J141" s="164">
        <f t="shared" si="61"/>
        <v>0.42178493341284029</v>
      </c>
      <c r="K141" s="163">
        <f t="shared" si="62"/>
        <v>674</v>
      </c>
      <c r="L141" s="163">
        <f t="shared" si="63"/>
        <v>6366</v>
      </c>
      <c r="M141" s="164">
        <f t="shared" si="60"/>
        <v>3.9156758413803677E-3</v>
      </c>
    </row>
    <row r="142" spans="2:13" x14ac:dyDescent="0.25">
      <c r="B142" s="162" t="s">
        <v>116</v>
      </c>
      <c r="C142" s="163">
        <v>24474</v>
      </c>
      <c r="D142" s="163">
        <v>19622</v>
      </c>
      <c r="E142" s="163">
        <v>6364</v>
      </c>
      <c r="F142" s="163">
        <v>26940</v>
      </c>
      <c r="G142" s="163">
        <v>25089</v>
      </c>
      <c r="H142" s="163">
        <v>24579</v>
      </c>
      <c r="I142" s="165">
        <f t="shared" si="64"/>
        <v>-2.0327633624297459E-2</v>
      </c>
      <c r="J142" s="164">
        <f t="shared" si="61"/>
        <v>0.2526246050351646</v>
      </c>
      <c r="K142" s="163">
        <f t="shared" si="62"/>
        <v>-510</v>
      </c>
      <c r="L142" s="163">
        <f t="shared" si="63"/>
        <v>4957</v>
      </c>
      <c r="M142" s="164">
        <f t="shared" si="60"/>
        <v>4.4849898180384946E-3</v>
      </c>
    </row>
    <row r="143" spans="2:13" x14ac:dyDescent="0.25">
      <c r="B143" s="162" t="s">
        <v>123</v>
      </c>
      <c r="C143" s="163">
        <v>4413</v>
      </c>
      <c r="D143" s="163">
        <v>3955</v>
      </c>
      <c r="E143" s="163">
        <v>1150</v>
      </c>
      <c r="F143" s="163">
        <v>9965</v>
      </c>
      <c r="G143" s="163">
        <v>8878</v>
      </c>
      <c r="H143" s="163">
        <v>6534</v>
      </c>
      <c r="I143" s="165">
        <f t="shared" si="64"/>
        <v>-0.26402342870015771</v>
      </c>
      <c r="J143" s="164">
        <f t="shared" si="61"/>
        <v>0.65208596713021483</v>
      </c>
      <c r="K143" s="163">
        <f t="shared" si="62"/>
        <v>-2344</v>
      </c>
      <c r="L143" s="163">
        <f t="shared" si="63"/>
        <v>2579</v>
      </c>
      <c r="M143" s="164">
        <f t="shared" si="60"/>
        <v>1.1922748472705774E-3</v>
      </c>
    </row>
    <row r="144" spans="2:13" x14ac:dyDescent="0.25">
      <c r="B144" s="162" t="s">
        <v>119</v>
      </c>
      <c r="C144" s="163">
        <v>4348</v>
      </c>
      <c r="D144" s="163">
        <v>4225</v>
      </c>
      <c r="E144" s="163">
        <v>1849</v>
      </c>
      <c r="F144" s="163">
        <v>4569</v>
      </c>
      <c r="G144" s="163">
        <v>5490</v>
      </c>
      <c r="H144" s="163">
        <v>5563</v>
      </c>
      <c r="I144" s="165">
        <f t="shared" si="64"/>
        <v>1.3296903460837894E-2</v>
      </c>
      <c r="J144" s="164">
        <f t="shared" si="61"/>
        <v>0.31668639053254433</v>
      </c>
      <c r="K144" s="163">
        <f t="shared" si="62"/>
        <v>73</v>
      </c>
      <c r="L144" s="163">
        <f t="shared" si="63"/>
        <v>1338</v>
      </c>
      <c r="M144" s="164">
        <f t="shared" si="60"/>
        <v>1.0150941192785771E-3</v>
      </c>
    </row>
    <row r="145" spans="2:13" x14ac:dyDescent="0.25">
      <c r="B145" s="162" t="s">
        <v>128</v>
      </c>
      <c r="C145" s="163">
        <v>2096</v>
      </c>
      <c r="D145" s="163">
        <v>2428</v>
      </c>
      <c r="E145" s="163">
        <v>1974</v>
      </c>
      <c r="F145" s="163">
        <v>3324</v>
      </c>
      <c r="G145" s="163">
        <v>3691</v>
      </c>
      <c r="H145" s="163">
        <v>3402</v>
      </c>
      <c r="I145" s="165">
        <f t="shared" si="64"/>
        <v>-7.8298564074776533E-2</v>
      </c>
      <c r="J145" s="164">
        <f t="shared" si="61"/>
        <v>0.40115321252059299</v>
      </c>
      <c r="K145" s="163">
        <f t="shared" si="62"/>
        <v>-289</v>
      </c>
      <c r="L145" s="163">
        <f t="shared" si="63"/>
        <v>974</v>
      </c>
      <c r="M145" s="164">
        <f t="shared" si="60"/>
        <v>6.2077120147145768E-4</v>
      </c>
    </row>
    <row r="146" spans="2:13" x14ac:dyDescent="0.25">
      <c r="B146" s="162" t="s">
        <v>131</v>
      </c>
      <c r="C146" s="163">
        <v>10395</v>
      </c>
      <c r="D146" s="163">
        <v>6221</v>
      </c>
      <c r="E146" s="163">
        <v>4040</v>
      </c>
      <c r="F146" s="163">
        <v>2079</v>
      </c>
      <c r="G146" s="163">
        <v>2885</v>
      </c>
      <c r="H146" s="163">
        <v>2731</v>
      </c>
      <c r="I146" s="165">
        <f t="shared" si="64"/>
        <v>-5.3379549393414161E-2</v>
      </c>
      <c r="J146" s="164">
        <f t="shared" si="61"/>
        <v>-0.5610030541713551</v>
      </c>
      <c r="K146" s="163">
        <f t="shared" si="62"/>
        <v>-154</v>
      </c>
      <c r="L146" s="163">
        <f t="shared" si="63"/>
        <v>-3490</v>
      </c>
      <c r="M146" s="164">
        <f t="shared" si="60"/>
        <v>4.9833220200427711E-4</v>
      </c>
    </row>
    <row r="147" spans="2:13" x14ac:dyDescent="0.25">
      <c r="B147" s="168" t="s">
        <v>145</v>
      </c>
      <c r="C147" s="169">
        <f t="shared" ref="C147:H147" si="65">C139-SUM(C140:C146)</f>
        <v>48076</v>
      </c>
      <c r="D147" s="169">
        <f t="shared" si="65"/>
        <v>52520</v>
      </c>
      <c r="E147" s="169">
        <f t="shared" si="65"/>
        <v>20837</v>
      </c>
      <c r="F147" s="169">
        <f t="shared" si="65"/>
        <v>68030</v>
      </c>
      <c r="G147" s="169">
        <f t="shared" si="65"/>
        <v>73928</v>
      </c>
      <c r="H147" s="169">
        <f t="shared" si="65"/>
        <v>78195</v>
      </c>
      <c r="I147" s="171">
        <f t="shared" si="64"/>
        <v>5.7718320528081346E-2</v>
      </c>
      <c r="J147" s="170">
        <f t="shared" si="61"/>
        <v>0.48886138613861396</v>
      </c>
      <c r="K147" s="169">
        <f>H147-G147</f>
        <v>4267</v>
      </c>
      <c r="L147" s="169">
        <f t="shared" si="63"/>
        <v>25675</v>
      </c>
      <c r="M147" s="170">
        <f t="shared" si="60"/>
        <v>1.4268431539994306E-2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128565</v>
      </c>
      <c r="D149" s="176">
        <v>126097</v>
      </c>
      <c r="E149" s="176">
        <v>39372</v>
      </c>
      <c r="F149" s="176">
        <v>111437</v>
      </c>
      <c r="G149" s="176">
        <v>123198</v>
      </c>
      <c r="H149" s="176">
        <v>128395</v>
      </c>
      <c r="I149" s="177">
        <f>IFERROR(H149/G149-1,"-")</f>
        <v>4.2184126365687691E-2</v>
      </c>
      <c r="J149" s="177">
        <f>IFERROR(H149/D149-1,"-")</f>
        <v>1.8224065600291883E-2</v>
      </c>
      <c r="K149" s="176">
        <f>H149-G149</f>
        <v>5197</v>
      </c>
      <c r="L149" s="176">
        <f>H149-D149</f>
        <v>2298</v>
      </c>
      <c r="M149" s="177">
        <f t="shared" ref="M149:M161" si="66">H149/H$9</f>
        <v>2.3428547446480836E-2</v>
      </c>
    </row>
    <row r="150" spans="2:13" x14ac:dyDescent="0.25">
      <c r="B150" s="157" t="s">
        <v>97</v>
      </c>
      <c r="C150" s="158">
        <v>52082</v>
      </c>
      <c r="D150" s="158">
        <v>54208</v>
      </c>
      <c r="E150" s="158">
        <v>19465</v>
      </c>
      <c r="F150" s="158">
        <v>57756</v>
      </c>
      <c r="G150" s="158">
        <v>59696</v>
      </c>
      <c r="H150" s="158">
        <v>55970</v>
      </c>
      <c r="I150" s="160">
        <f>IFERROR(H150/G150-1,"-")</f>
        <v>-6.2416242294291102E-2</v>
      </c>
      <c r="J150" s="159">
        <f t="shared" ref="J150:J161" si="67">IFERROR(H150/D150-1,"-")</f>
        <v>3.2504427390791069E-2</v>
      </c>
      <c r="K150" s="158">
        <f t="shared" ref="K150:K160" si="68">H150-G150</f>
        <v>-3726</v>
      </c>
      <c r="L150" s="158">
        <f t="shared" ref="L150:L161" si="69">H150-D150</f>
        <v>1762</v>
      </c>
      <c r="M150" s="159">
        <f t="shared" si="66"/>
        <v>1.0212981818447233E-2</v>
      </c>
    </row>
    <row r="151" spans="2:13" x14ac:dyDescent="0.25">
      <c r="B151" s="162" t="s">
        <v>103</v>
      </c>
      <c r="C151" s="163">
        <v>31773</v>
      </c>
      <c r="D151" s="163">
        <v>32990</v>
      </c>
      <c r="E151" s="163">
        <v>12209</v>
      </c>
      <c r="F151" s="163">
        <v>41603</v>
      </c>
      <c r="G151" s="163">
        <v>44199</v>
      </c>
      <c r="H151" s="163">
        <v>37836</v>
      </c>
      <c r="I151" s="165">
        <f>IFERROR(H151/G151-1,"-")</f>
        <v>-0.14396253308898388</v>
      </c>
      <c r="J151" s="164">
        <f t="shared" si="67"/>
        <v>0.1468929978781448</v>
      </c>
      <c r="K151" s="163">
        <f t="shared" si="68"/>
        <v>-6363</v>
      </c>
      <c r="L151" s="163">
        <f t="shared" si="69"/>
        <v>4846</v>
      </c>
      <c r="M151" s="164">
        <f t="shared" si="66"/>
        <v>6.904026801550286E-3</v>
      </c>
    </row>
    <row r="152" spans="2:13" x14ac:dyDescent="0.25">
      <c r="B152" s="162" t="s">
        <v>100</v>
      </c>
      <c r="C152" s="163">
        <v>20309</v>
      </c>
      <c r="D152" s="163">
        <v>21218</v>
      </c>
      <c r="E152" s="163">
        <v>7256</v>
      </c>
      <c r="F152" s="163">
        <v>16153</v>
      </c>
      <c r="G152" s="163">
        <v>15497</v>
      </c>
      <c r="H152" s="163">
        <v>18134</v>
      </c>
      <c r="I152" s="165">
        <f>IFERROR(H152/G152-1,"-")</f>
        <v>0.17016196683229001</v>
      </c>
      <c r="J152" s="164">
        <f t="shared" si="67"/>
        <v>-0.14534828918842491</v>
      </c>
      <c r="K152" s="163">
        <f t="shared" si="68"/>
        <v>2637</v>
      </c>
      <c r="L152" s="163">
        <f t="shared" si="69"/>
        <v>-3084</v>
      </c>
      <c r="M152" s="164">
        <f t="shared" si="66"/>
        <v>3.3089550168969467E-3</v>
      </c>
    </row>
    <row r="153" spans="2:13" x14ac:dyDescent="0.25">
      <c r="B153" s="157" t="s">
        <v>107</v>
      </c>
      <c r="C153" s="158">
        <v>76483</v>
      </c>
      <c r="D153" s="158">
        <v>71889</v>
      </c>
      <c r="E153" s="158">
        <v>19907</v>
      </c>
      <c r="F153" s="158">
        <v>53681</v>
      </c>
      <c r="G153" s="158">
        <v>63502</v>
      </c>
      <c r="H153" s="158">
        <v>72425</v>
      </c>
      <c r="I153" s="160">
        <f>IFERROR(H153/G153-1,"-")</f>
        <v>0.14051525936190989</v>
      </c>
      <c r="J153" s="159">
        <f t="shared" si="67"/>
        <v>7.4559390170958473E-3</v>
      </c>
      <c r="K153" s="158">
        <f t="shared" si="68"/>
        <v>8923</v>
      </c>
      <c r="L153" s="158">
        <f t="shared" si="69"/>
        <v>536</v>
      </c>
      <c r="M153" s="159">
        <f t="shared" si="66"/>
        <v>1.3215565628033605E-2</v>
      </c>
    </row>
    <row r="154" spans="2:13" x14ac:dyDescent="0.25">
      <c r="B154" s="162" t="s">
        <v>110</v>
      </c>
      <c r="C154" s="163">
        <v>22776</v>
      </c>
      <c r="D154" s="163">
        <v>21798</v>
      </c>
      <c r="E154" s="163">
        <v>5535</v>
      </c>
      <c r="F154" s="163">
        <v>19238</v>
      </c>
      <c r="G154" s="163">
        <v>18996</v>
      </c>
      <c r="H154" s="163">
        <v>20085</v>
      </c>
      <c r="I154" s="165">
        <f t="shared" ref="I154:I161" si="70">IFERROR(H154/G154-1,"-")</f>
        <v>5.7327858496525552E-2</v>
      </c>
      <c r="J154" s="164">
        <f t="shared" si="67"/>
        <v>-7.8585191301954294E-2</v>
      </c>
      <c r="K154" s="163">
        <f t="shared" si="68"/>
        <v>1089</v>
      </c>
      <c r="L154" s="163">
        <f t="shared" si="69"/>
        <v>-1713</v>
      </c>
      <c r="M154" s="164">
        <f t="shared" si="66"/>
        <v>3.6649587247366924E-3</v>
      </c>
    </row>
    <row r="155" spans="2:13" x14ac:dyDescent="0.25">
      <c r="B155" s="162" t="s">
        <v>113</v>
      </c>
      <c r="C155" s="163">
        <v>22752</v>
      </c>
      <c r="D155" s="163">
        <v>18523</v>
      </c>
      <c r="E155" s="163">
        <v>4949</v>
      </c>
      <c r="F155" s="163">
        <v>11385</v>
      </c>
      <c r="G155" s="163">
        <v>12605</v>
      </c>
      <c r="H155" s="163">
        <v>13027</v>
      </c>
      <c r="I155" s="165">
        <f t="shared" si="70"/>
        <v>3.3478778262594266E-2</v>
      </c>
      <c r="J155" s="164">
        <f t="shared" si="67"/>
        <v>-0.29671219564865303</v>
      </c>
      <c r="K155" s="163">
        <f t="shared" si="68"/>
        <v>422</v>
      </c>
      <c r="L155" s="163">
        <f t="shared" si="69"/>
        <v>-5496</v>
      </c>
      <c r="M155" s="164">
        <f t="shared" si="66"/>
        <v>2.3770683249760959E-3</v>
      </c>
    </row>
    <row r="156" spans="2:13" x14ac:dyDescent="0.25">
      <c r="B156" s="162" t="s">
        <v>116</v>
      </c>
      <c r="C156" s="163">
        <v>11086</v>
      </c>
      <c r="D156" s="163">
        <v>9905</v>
      </c>
      <c r="E156" s="163">
        <v>2264</v>
      </c>
      <c r="F156" s="163">
        <v>6579</v>
      </c>
      <c r="G156" s="163">
        <v>10130</v>
      </c>
      <c r="H156" s="163">
        <v>12879</v>
      </c>
      <c r="I156" s="165">
        <f t="shared" si="70"/>
        <v>0.2713721618953604</v>
      </c>
      <c r="J156" s="164">
        <f t="shared" si="67"/>
        <v>0.30025239777889956</v>
      </c>
      <c r="K156" s="163">
        <f t="shared" si="68"/>
        <v>2749</v>
      </c>
      <c r="L156" s="163">
        <f t="shared" si="69"/>
        <v>2974</v>
      </c>
      <c r="M156" s="164">
        <f t="shared" si="66"/>
        <v>2.3500624055705181E-3</v>
      </c>
    </row>
    <row r="157" spans="2:13" x14ac:dyDescent="0.25">
      <c r="B157" s="162" t="s">
        <v>123</v>
      </c>
      <c r="C157" s="163">
        <v>1463</v>
      </c>
      <c r="D157" s="163">
        <v>1673</v>
      </c>
      <c r="E157" s="163">
        <v>592</v>
      </c>
      <c r="F157" s="163">
        <v>1690</v>
      </c>
      <c r="G157" s="163">
        <v>2031</v>
      </c>
      <c r="H157" s="163">
        <v>2829</v>
      </c>
      <c r="I157" s="165">
        <f t="shared" si="70"/>
        <v>0.39290989660265874</v>
      </c>
      <c r="J157" s="164">
        <f t="shared" si="67"/>
        <v>0.69097429766885843</v>
      </c>
      <c r="K157" s="163">
        <f t="shared" si="68"/>
        <v>798</v>
      </c>
      <c r="L157" s="163">
        <f t="shared" si="69"/>
        <v>1156</v>
      </c>
      <c r="M157" s="164">
        <f t="shared" si="66"/>
        <v>5.1621449998905165E-4</v>
      </c>
    </row>
    <row r="158" spans="2:13" x14ac:dyDescent="0.25">
      <c r="B158" s="162" t="s">
        <v>119</v>
      </c>
      <c r="C158" s="163">
        <v>2483</v>
      </c>
      <c r="D158" s="163">
        <v>3007</v>
      </c>
      <c r="E158" s="163">
        <v>1199</v>
      </c>
      <c r="F158" s="163">
        <v>2959</v>
      </c>
      <c r="G158" s="163">
        <v>3062</v>
      </c>
      <c r="H158" s="163">
        <v>3505</v>
      </c>
      <c r="I158" s="165">
        <f t="shared" si="70"/>
        <v>0.14467668190725025</v>
      </c>
      <c r="J158" s="164">
        <f t="shared" si="67"/>
        <v>0.16561356834053864</v>
      </c>
      <c r="K158" s="163">
        <f t="shared" si="68"/>
        <v>443</v>
      </c>
      <c r="L158" s="163">
        <f t="shared" si="69"/>
        <v>498</v>
      </c>
      <c r="M158" s="164">
        <f t="shared" si="66"/>
        <v>6.3956586159831248E-4</v>
      </c>
    </row>
    <row r="159" spans="2:13" x14ac:dyDescent="0.25">
      <c r="B159" s="162" t="s">
        <v>128</v>
      </c>
      <c r="C159" s="163">
        <v>443</v>
      </c>
      <c r="D159" s="163">
        <v>472</v>
      </c>
      <c r="E159" s="163">
        <v>352</v>
      </c>
      <c r="F159" s="163">
        <v>497</v>
      </c>
      <c r="G159" s="163">
        <v>676</v>
      </c>
      <c r="H159" s="163">
        <v>484</v>
      </c>
      <c r="I159" s="165">
        <f t="shared" si="70"/>
        <v>-0.28402366863905326</v>
      </c>
      <c r="J159" s="164">
        <f t="shared" si="67"/>
        <v>2.5423728813559254E-2</v>
      </c>
      <c r="K159" s="163">
        <f t="shared" si="68"/>
        <v>-192</v>
      </c>
      <c r="L159" s="163">
        <f t="shared" si="69"/>
        <v>12</v>
      </c>
      <c r="M159" s="164">
        <f t="shared" si="66"/>
        <v>8.8316655353376099E-5</v>
      </c>
    </row>
    <row r="160" spans="2:13" x14ac:dyDescent="0.25">
      <c r="B160" s="162" t="s">
        <v>131</v>
      </c>
      <c r="C160" s="163">
        <v>1135</v>
      </c>
      <c r="D160" s="163">
        <v>1062</v>
      </c>
      <c r="E160" s="163">
        <v>438</v>
      </c>
      <c r="F160" s="163">
        <v>656</v>
      </c>
      <c r="G160" s="163">
        <v>941</v>
      </c>
      <c r="H160" s="163">
        <v>796</v>
      </c>
      <c r="I160" s="165">
        <f t="shared" si="70"/>
        <v>-0.15409139213602552</v>
      </c>
      <c r="J160" s="164">
        <f t="shared" si="67"/>
        <v>-0.25047080979284364</v>
      </c>
      <c r="K160" s="163">
        <f t="shared" si="68"/>
        <v>-145</v>
      </c>
      <c r="L160" s="163">
        <f t="shared" si="69"/>
        <v>-266</v>
      </c>
      <c r="M160" s="164">
        <f t="shared" si="66"/>
        <v>1.4524805301918881E-4</v>
      </c>
    </row>
    <row r="161" spans="2:13" x14ac:dyDescent="0.25">
      <c r="B161" s="168" t="s">
        <v>145</v>
      </c>
      <c r="C161" s="169">
        <f t="shared" ref="C161:H161" si="71">C153-SUM(C154:C160)</f>
        <v>14345</v>
      </c>
      <c r="D161" s="169">
        <f t="shared" si="71"/>
        <v>15449</v>
      </c>
      <c r="E161" s="169">
        <f t="shared" si="71"/>
        <v>4578</v>
      </c>
      <c r="F161" s="169">
        <f t="shared" si="71"/>
        <v>10677</v>
      </c>
      <c r="G161" s="169">
        <f t="shared" si="71"/>
        <v>15061</v>
      </c>
      <c r="H161" s="169">
        <f t="shared" si="71"/>
        <v>18820</v>
      </c>
      <c r="I161" s="171">
        <f t="shared" si="70"/>
        <v>0.24958502091494594</v>
      </c>
      <c r="J161" s="170">
        <f t="shared" si="67"/>
        <v>0.21820182536086485</v>
      </c>
      <c r="K161" s="169">
        <f>H161-G161</f>
        <v>3759</v>
      </c>
      <c r="L161" s="169">
        <f t="shared" si="69"/>
        <v>3371</v>
      </c>
      <c r="M161" s="170">
        <f t="shared" si="66"/>
        <v>3.4341311027903682E-3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52F22-07B6-4FF0-89E4-26DE593113EA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6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6"/>
      <c r="D4" s="266"/>
      <c r="E4" s="266"/>
      <c r="F4" s="266"/>
      <c r="G4" s="266"/>
      <c r="H4" s="266"/>
      <c r="I4" s="266"/>
      <c r="J4" s="266"/>
      <c r="K4" s="142"/>
      <c r="L4" s="142"/>
      <c r="M4" s="142"/>
      <c r="P4" s="141" t="s">
        <v>263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298" t="s">
        <v>43</v>
      </c>
      <c r="D6" s="299"/>
      <c r="E6" s="299"/>
      <c r="F6" s="299"/>
      <c r="G6" s="299"/>
      <c r="H6" s="299"/>
      <c r="I6" s="299"/>
      <c r="J6" s="299"/>
      <c r="K6" s="299"/>
      <c r="L6" s="299"/>
      <c r="M6" s="299"/>
      <c r="P6" s="143"/>
      <c r="Q6" s="298" t="s">
        <v>43</v>
      </c>
      <c r="R6" s="299"/>
      <c r="S6" s="299"/>
      <c r="T6" s="299"/>
      <c r="U6" s="299"/>
      <c r="V6" s="299"/>
      <c r="W6" s="299"/>
      <c r="X6" s="299"/>
      <c r="Y6" s="299"/>
      <c r="Z6" s="299"/>
      <c r="AA6" s="299"/>
    </row>
    <row r="7" spans="1:27" s="144" customFormat="1" ht="72" customHeight="1" x14ac:dyDescent="0.25">
      <c r="B7" s="145"/>
      <c r="C7" s="172" t="s">
        <v>257</v>
      </c>
      <c r="D7" s="172" t="s">
        <v>258</v>
      </c>
      <c r="E7" s="172" t="s">
        <v>259</v>
      </c>
      <c r="F7" s="172" t="s">
        <v>260</v>
      </c>
      <c r="G7" s="172" t="s">
        <v>261</v>
      </c>
      <c r="H7" s="172" t="s">
        <v>262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257</v>
      </c>
      <c r="R7" s="172" t="s">
        <v>258</v>
      </c>
      <c r="S7" s="172" t="s">
        <v>259</v>
      </c>
      <c r="T7" s="172" t="s">
        <v>260</v>
      </c>
      <c r="U7" s="172" t="s">
        <v>261</v>
      </c>
      <c r="V7" s="172" t="s">
        <v>262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51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3534922</v>
      </c>
      <c r="D9" s="176">
        <f t="shared" ref="D9:H9" si="0">D10+D13</f>
        <v>3568188</v>
      </c>
      <c r="E9" s="176">
        <f t="shared" si="0"/>
        <v>1195819</v>
      </c>
      <c r="F9" s="176">
        <f t="shared" si="0"/>
        <v>3776873</v>
      </c>
      <c r="G9" s="176">
        <f t="shared" si="0"/>
        <v>4088558</v>
      </c>
      <c r="H9" s="176">
        <f t="shared" si="0"/>
        <v>4279640</v>
      </c>
      <c r="I9" s="177">
        <f>IFERROR(H9/G9-1,"-")</f>
        <v>4.6735792912806939E-2</v>
      </c>
      <c r="J9" s="177">
        <f>IFERROR(H9/D9-1,"-")</f>
        <v>0.1993874762204233</v>
      </c>
      <c r="K9" s="176">
        <f>H9-G9</f>
        <v>191082</v>
      </c>
      <c r="L9" s="176">
        <f>H9-D9</f>
        <v>711452</v>
      </c>
      <c r="M9" s="177">
        <f t="shared" ref="M9:M21" si="1">H9/H$9</f>
        <v>1</v>
      </c>
      <c r="P9" s="154" t="s">
        <v>68</v>
      </c>
      <c r="Q9" s="176">
        <f>Q10+Q13</f>
        <v>232309</v>
      </c>
      <c r="R9" s="176">
        <f t="shared" ref="R9:V9" si="2">R10+R13</f>
        <v>220415</v>
      </c>
      <c r="S9" s="176">
        <f t="shared" si="2"/>
        <v>91416</v>
      </c>
      <c r="T9" s="176">
        <f t="shared" si="2"/>
        <v>229131</v>
      </c>
      <c r="U9" s="176">
        <f t="shared" si="2"/>
        <v>239109</v>
      </c>
      <c r="V9" s="176">
        <f t="shared" si="2"/>
        <v>250871</v>
      </c>
      <c r="W9" s="177">
        <f>IFERROR(V9/U9-1,"-")</f>
        <v>4.9190954752853289E-2</v>
      </c>
      <c r="X9" s="177">
        <f>IFERROR(V9/R9-1,"-")</f>
        <v>0.1381757139940567</v>
      </c>
      <c r="Y9" s="176">
        <f>V9-U9</f>
        <v>11762</v>
      </c>
      <c r="Z9" s="176">
        <f>V9-R9</f>
        <v>30456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831525</v>
      </c>
      <c r="D10" s="158">
        <v>862819</v>
      </c>
      <c r="E10" s="158">
        <v>373041</v>
      </c>
      <c r="F10" s="158">
        <v>862070</v>
      </c>
      <c r="G10" s="158">
        <v>881295</v>
      </c>
      <c r="H10" s="158">
        <v>888603</v>
      </c>
      <c r="I10" s="160">
        <f>IFERROR(H10/G10-1,"-")</f>
        <v>8.2923425186798294E-3</v>
      </c>
      <c r="J10" s="159">
        <f t="shared" ref="J10:J21" si="4">IFERROR(H10/D10-1,"-")</f>
        <v>2.9883440211678325E-2</v>
      </c>
      <c r="K10" s="157">
        <f t="shared" ref="K10:K20" si="5">H10-G10</f>
        <v>7308</v>
      </c>
      <c r="L10" s="158">
        <f t="shared" ref="L10:L21" si="6">H10-D10</f>
        <v>25784</v>
      </c>
      <c r="M10" s="159">
        <f t="shared" si="1"/>
        <v>0.207634987989644</v>
      </c>
      <c r="P10" s="157" t="s">
        <v>97</v>
      </c>
      <c r="Q10" s="158">
        <v>135043</v>
      </c>
      <c r="R10" s="158">
        <v>120142</v>
      </c>
      <c r="S10" s="158">
        <v>52879</v>
      </c>
      <c r="T10" s="158">
        <v>134886</v>
      </c>
      <c r="U10" s="158">
        <v>146430</v>
      </c>
      <c r="V10" s="158">
        <v>156566</v>
      </c>
      <c r="W10" s="160">
        <f>IFERROR(V10/U10-1,"-")</f>
        <v>6.9220788089872309E-2</v>
      </c>
      <c r="X10" s="159">
        <f t="shared" ref="X10:X21" si="7">IFERROR(V10/R10-1,"-")</f>
        <v>0.30317457675084492</v>
      </c>
      <c r="Y10" s="157">
        <f t="shared" ref="Y10:Y20" si="8">V10-U10</f>
        <v>10136</v>
      </c>
      <c r="Z10" s="158">
        <f t="shared" ref="Z10:Z21" si="9">V10-R10</f>
        <v>36424</v>
      </c>
      <c r="AA10" s="159">
        <f t="shared" si="3"/>
        <v>0.6240896715842007</v>
      </c>
    </row>
    <row r="11" spans="1:27" x14ac:dyDescent="0.25">
      <c r="A11" s="161" t="s">
        <v>100</v>
      </c>
      <c r="B11" s="162" t="s">
        <v>103</v>
      </c>
      <c r="C11" s="163">
        <v>318204</v>
      </c>
      <c r="D11" s="163">
        <v>312414</v>
      </c>
      <c r="E11" s="163">
        <v>148750</v>
      </c>
      <c r="F11" s="163">
        <v>332869</v>
      </c>
      <c r="G11" s="163">
        <v>340070</v>
      </c>
      <c r="H11" s="163">
        <v>339331</v>
      </c>
      <c r="I11" s="165">
        <f>IFERROR(H11/G11-1,"-")</f>
        <v>-2.1730820125268613E-3</v>
      </c>
      <c r="J11" s="164">
        <f t="shared" si="4"/>
        <v>8.6158110712067915E-2</v>
      </c>
      <c r="K11" s="162">
        <f t="shared" si="5"/>
        <v>-739</v>
      </c>
      <c r="L11" s="163">
        <f t="shared" si="6"/>
        <v>26917</v>
      </c>
      <c r="M11" s="164">
        <f t="shared" si="1"/>
        <v>7.9289613145030885E-2</v>
      </c>
      <c r="P11" s="162" t="s">
        <v>103</v>
      </c>
      <c r="Q11" s="163">
        <v>75241</v>
      </c>
      <c r="R11" s="163">
        <v>61076</v>
      </c>
      <c r="S11" s="163">
        <v>24076</v>
      </c>
      <c r="T11" s="163">
        <v>69865</v>
      </c>
      <c r="U11" s="163">
        <v>66121</v>
      </c>
      <c r="V11" s="163">
        <v>75793</v>
      </c>
      <c r="W11" s="165">
        <f>IFERROR(V11/U11-1,"-")</f>
        <v>0.14627727953297742</v>
      </c>
      <c r="X11" s="164">
        <f t="shared" si="7"/>
        <v>0.24096208003143627</v>
      </c>
      <c r="Y11" s="162">
        <f t="shared" si="8"/>
        <v>9672</v>
      </c>
      <c r="Z11" s="163">
        <f t="shared" si="9"/>
        <v>14717</v>
      </c>
      <c r="AA11" s="164">
        <f>V11/V$9</f>
        <v>0.30211941595481345</v>
      </c>
    </row>
    <row r="12" spans="1:27" x14ac:dyDescent="0.25">
      <c r="A12" s="1"/>
      <c r="B12" s="162" t="s">
        <v>100</v>
      </c>
      <c r="C12" s="163">
        <v>513321</v>
      </c>
      <c r="D12" s="163">
        <v>550405</v>
      </c>
      <c r="E12" s="163">
        <v>224291</v>
      </c>
      <c r="F12" s="163">
        <v>529201</v>
      </c>
      <c r="G12" s="163">
        <v>541225</v>
      </c>
      <c r="H12" s="163">
        <v>549272</v>
      </c>
      <c r="I12" s="165">
        <f>IFERROR(H12/G12-1,"-")</f>
        <v>1.4868123238948705E-2</v>
      </c>
      <c r="J12" s="164">
        <f t="shared" si="4"/>
        <v>-2.0584842070838771E-3</v>
      </c>
      <c r="K12" s="162">
        <f t="shared" si="5"/>
        <v>8047</v>
      </c>
      <c r="L12" s="163">
        <f t="shared" si="6"/>
        <v>-1133</v>
      </c>
      <c r="M12" s="164">
        <f t="shared" si="1"/>
        <v>0.12834537484461309</v>
      </c>
      <c r="P12" s="162" t="s">
        <v>100</v>
      </c>
      <c r="Q12" s="163">
        <v>59802</v>
      </c>
      <c r="R12" s="163">
        <v>59066</v>
      </c>
      <c r="S12" s="163">
        <v>28803</v>
      </c>
      <c r="T12" s="163">
        <v>65021</v>
      </c>
      <c r="U12" s="163">
        <v>80309</v>
      </c>
      <c r="V12" s="163">
        <v>80773</v>
      </c>
      <c r="W12" s="165">
        <f>IFERROR(V12/U12-1,"-")</f>
        <v>5.7776836967213807E-3</v>
      </c>
      <c r="X12" s="164">
        <f t="shared" si="7"/>
        <v>0.36750414790234642</v>
      </c>
      <c r="Y12" s="162">
        <f t="shared" si="8"/>
        <v>464</v>
      </c>
      <c r="Z12" s="163">
        <f t="shared" si="9"/>
        <v>21707</v>
      </c>
      <c r="AA12" s="164">
        <f t="shared" si="3"/>
        <v>0.32197025562938719</v>
      </c>
    </row>
    <row r="13" spans="1:27" s="56" customFormat="1" x14ac:dyDescent="0.25">
      <c r="B13" s="157" t="s">
        <v>107</v>
      </c>
      <c r="C13" s="158">
        <v>2703397</v>
      </c>
      <c r="D13" s="158">
        <v>2705369</v>
      </c>
      <c r="E13" s="158">
        <v>822778</v>
      </c>
      <c r="F13" s="158">
        <v>2914803</v>
      </c>
      <c r="G13" s="158">
        <v>3207263</v>
      </c>
      <c r="H13" s="158">
        <v>3391037</v>
      </c>
      <c r="I13" s="160">
        <f>IFERROR(H13/G13-1,"-")</f>
        <v>5.7299323441825534E-2</v>
      </c>
      <c r="J13" s="159">
        <f t="shared" si="4"/>
        <v>0.25344712680599213</v>
      </c>
      <c r="K13" s="157">
        <f t="shared" si="5"/>
        <v>183774</v>
      </c>
      <c r="L13" s="158">
        <f t="shared" si="6"/>
        <v>685668</v>
      </c>
      <c r="M13" s="159">
        <f t="shared" si="1"/>
        <v>0.79236501201035603</v>
      </c>
      <c r="P13" s="157" t="s">
        <v>107</v>
      </c>
      <c r="Q13" s="158">
        <v>97266</v>
      </c>
      <c r="R13" s="158">
        <v>100273</v>
      </c>
      <c r="S13" s="158">
        <v>38537</v>
      </c>
      <c r="T13" s="158">
        <v>94245</v>
      </c>
      <c r="U13" s="158">
        <v>92679</v>
      </c>
      <c r="V13" s="158">
        <v>94305</v>
      </c>
      <c r="W13" s="160">
        <f>IFERROR(V13/U13-1,"-")</f>
        <v>1.7544427540219454E-2</v>
      </c>
      <c r="X13" s="159">
        <f t="shared" si="7"/>
        <v>-5.9517517178103829E-2</v>
      </c>
      <c r="Y13" s="157">
        <f t="shared" si="8"/>
        <v>1626</v>
      </c>
      <c r="Z13" s="158">
        <f t="shared" si="9"/>
        <v>-5968</v>
      </c>
      <c r="AA13" s="159">
        <f t="shared" si="3"/>
        <v>0.37591032841579936</v>
      </c>
    </row>
    <row r="14" spans="1:27" s="56" customFormat="1" x14ac:dyDescent="0.25">
      <c r="B14" s="162" t="s">
        <v>110</v>
      </c>
      <c r="C14" s="163">
        <v>1096071</v>
      </c>
      <c r="D14" s="163">
        <v>1154096</v>
      </c>
      <c r="E14" s="163">
        <v>316348</v>
      </c>
      <c r="F14" s="163">
        <v>1318096</v>
      </c>
      <c r="G14" s="163">
        <v>1459760</v>
      </c>
      <c r="H14" s="163">
        <v>1531805</v>
      </c>
      <c r="I14" s="165">
        <f t="shared" ref="I14:I21" si="10">IFERROR(H14/G14-1,"-")</f>
        <v>4.9354003397818813E-2</v>
      </c>
      <c r="J14" s="164">
        <f t="shared" si="4"/>
        <v>0.32727693363463706</v>
      </c>
      <c r="K14" s="162">
        <f t="shared" si="5"/>
        <v>72045</v>
      </c>
      <c r="L14" s="163">
        <f t="shared" si="6"/>
        <v>377709</v>
      </c>
      <c r="M14" s="164">
        <f t="shared" si="1"/>
        <v>0.35792847061902405</v>
      </c>
      <c r="P14" s="162" t="s">
        <v>110</v>
      </c>
      <c r="Q14" s="163">
        <v>11864</v>
      </c>
      <c r="R14" s="163">
        <v>10460</v>
      </c>
      <c r="S14" s="163">
        <v>3706</v>
      </c>
      <c r="T14" s="163">
        <v>9917</v>
      </c>
      <c r="U14" s="163">
        <v>11646</v>
      </c>
      <c r="V14" s="163">
        <v>10656</v>
      </c>
      <c r="W14" s="165">
        <f t="shared" ref="W14:W21" si="11">IFERROR(V14/U14-1,"-")</f>
        <v>-8.5007727975270453E-2</v>
      </c>
      <c r="X14" s="164">
        <f t="shared" si="7"/>
        <v>1.8738049713193039E-2</v>
      </c>
      <c r="Y14" s="162">
        <f t="shared" si="8"/>
        <v>-990</v>
      </c>
      <c r="Z14" s="163">
        <f t="shared" si="9"/>
        <v>196</v>
      </c>
      <c r="AA14" s="164">
        <f t="shared" si="3"/>
        <v>4.2476013568726559E-2</v>
      </c>
    </row>
    <row r="15" spans="1:27" x14ac:dyDescent="0.25">
      <c r="A15" s="1"/>
      <c r="B15" s="162" t="s">
        <v>113</v>
      </c>
      <c r="C15" s="163">
        <v>486325</v>
      </c>
      <c r="D15" s="163">
        <v>415961</v>
      </c>
      <c r="E15" s="163">
        <v>117027</v>
      </c>
      <c r="F15" s="163">
        <v>339027</v>
      </c>
      <c r="G15" s="163">
        <v>381795</v>
      </c>
      <c r="H15" s="163">
        <v>390913</v>
      </c>
      <c r="I15" s="165">
        <f t="shared" si="10"/>
        <v>2.388192616456486E-2</v>
      </c>
      <c r="J15" s="164">
        <f t="shared" si="4"/>
        <v>-6.0217183822521836E-2</v>
      </c>
      <c r="K15" s="162">
        <f t="shared" si="5"/>
        <v>9118</v>
      </c>
      <c r="L15" s="163">
        <f t="shared" si="6"/>
        <v>-25048</v>
      </c>
      <c r="M15" s="164">
        <f t="shared" si="1"/>
        <v>9.1342496097802622E-2</v>
      </c>
      <c r="P15" s="162" t="s">
        <v>113</v>
      </c>
      <c r="Q15" s="163">
        <v>10977</v>
      </c>
      <c r="R15" s="163">
        <v>9550</v>
      </c>
      <c r="S15" s="163">
        <v>3876</v>
      </c>
      <c r="T15" s="163">
        <v>11261</v>
      </c>
      <c r="U15" s="163">
        <v>13316</v>
      </c>
      <c r="V15" s="163">
        <v>13127</v>
      </c>
      <c r="W15" s="165">
        <f t="shared" si="11"/>
        <v>-1.4193451486932962E-2</v>
      </c>
      <c r="X15" s="164">
        <f t="shared" si="7"/>
        <v>0.37455497382198955</v>
      </c>
      <c r="Y15" s="162">
        <f t="shared" si="8"/>
        <v>-189</v>
      </c>
      <c r="Z15" s="163">
        <f t="shared" si="9"/>
        <v>3577</v>
      </c>
      <c r="AA15" s="164">
        <f t="shared" si="3"/>
        <v>5.2325697270708849E-2</v>
      </c>
    </row>
    <row r="16" spans="1:27" x14ac:dyDescent="0.25">
      <c r="A16" s="1"/>
      <c r="B16" s="162" t="s">
        <v>116</v>
      </c>
      <c r="C16" s="163">
        <v>133143</v>
      </c>
      <c r="D16" s="163">
        <v>139070</v>
      </c>
      <c r="E16" s="163">
        <v>48758</v>
      </c>
      <c r="F16" s="163">
        <v>166430</v>
      </c>
      <c r="G16" s="163">
        <v>177305</v>
      </c>
      <c r="H16" s="163">
        <v>192525</v>
      </c>
      <c r="I16" s="165">
        <f t="shared" si="10"/>
        <v>8.5840782831843487E-2</v>
      </c>
      <c r="J16" s="164">
        <f t="shared" si="4"/>
        <v>0.384374775293018</v>
      </c>
      <c r="K16" s="162">
        <f t="shared" si="5"/>
        <v>15220</v>
      </c>
      <c r="L16" s="163">
        <f t="shared" si="6"/>
        <v>53455</v>
      </c>
      <c r="M16" s="164">
        <f t="shared" si="1"/>
        <v>4.4986260526586351E-2</v>
      </c>
      <c r="P16" s="162" t="s">
        <v>116</v>
      </c>
      <c r="Q16" s="163">
        <v>6539</v>
      </c>
      <c r="R16" s="163">
        <v>6709</v>
      </c>
      <c r="S16" s="163">
        <v>2774</v>
      </c>
      <c r="T16" s="163">
        <v>8524</v>
      </c>
      <c r="U16" s="163">
        <v>8756</v>
      </c>
      <c r="V16" s="163">
        <v>8567</v>
      </c>
      <c r="W16" s="165">
        <f t="shared" si="11"/>
        <v>-2.1585198720877163E-2</v>
      </c>
      <c r="X16" s="164">
        <f t="shared" si="7"/>
        <v>0.27694142197048732</v>
      </c>
      <c r="Y16" s="162">
        <f t="shared" si="8"/>
        <v>-189</v>
      </c>
      <c r="Z16" s="163">
        <f t="shared" si="9"/>
        <v>1858</v>
      </c>
      <c r="AA16" s="164">
        <f t="shared" si="3"/>
        <v>3.4149024797605142E-2</v>
      </c>
    </row>
    <row r="17" spans="1:27" x14ac:dyDescent="0.25">
      <c r="A17" s="1"/>
      <c r="B17" s="162" t="s">
        <v>123</v>
      </c>
      <c r="C17" s="163">
        <v>100344</v>
      </c>
      <c r="D17" s="163">
        <v>91758</v>
      </c>
      <c r="E17" s="163">
        <v>27542</v>
      </c>
      <c r="F17" s="163">
        <v>123451</v>
      </c>
      <c r="G17" s="163">
        <v>117653</v>
      </c>
      <c r="H17" s="163">
        <v>127577</v>
      </c>
      <c r="I17" s="165">
        <f t="shared" si="10"/>
        <v>8.4349740338112822E-2</v>
      </c>
      <c r="J17" s="164">
        <f t="shared" si="4"/>
        <v>0.39036378299439822</v>
      </c>
      <c r="K17" s="162">
        <f t="shared" si="5"/>
        <v>9924</v>
      </c>
      <c r="L17" s="163">
        <f t="shared" si="6"/>
        <v>35819</v>
      </c>
      <c r="M17" s="164">
        <f t="shared" si="1"/>
        <v>2.9810217681861092E-2</v>
      </c>
      <c r="P17" s="162" t="s">
        <v>123</v>
      </c>
      <c r="Q17" s="163">
        <v>1654</v>
      </c>
      <c r="R17" s="163">
        <v>1866</v>
      </c>
      <c r="S17" s="163">
        <v>715</v>
      </c>
      <c r="T17" s="163">
        <v>2573</v>
      </c>
      <c r="U17" s="163">
        <v>2637</v>
      </c>
      <c r="V17" s="163">
        <v>2356</v>
      </c>
      <c r="W17" s="165">
        <f t="shared" si="11"/>
        <v>-0.10656048540007579</v>
      </c>
      <c r="X17" s="164">
        <f t="shared" si="7"/>
        <v>0.262593783494105</v>
      </c>
      <c r="Y17" s="162">
        <f t="shared" si="8"/>
        <v>-281</v>
      </c>
      <c r="Z17" s="163">
        <f t="shared" si="9"/>
        <v>490</v>
      </c>
      <c r="AA17" s="164">
        <f t="shared" si="3"/>
        <v>9.3912807777702476E-3</v>
      </c>
    </row>
    <row r="18" spans="1:27" x14ac:dyDescent="0.25">
      <c r="A18" s="1"/>
      <c r="B18" s="162" t="s">
        <v>119</v>
      </c>
      <c r="C18" s="163">
        <v>120143</v>
      </c>
      <c r="D18" s="163">
        <v>118854</v>
      </c>
      <c r="E18" s="163">
        <v>48643</v>
      </c>
      <c r="F18" s="163">
        <v>130508</v>
      </c>
      <c r="G18" s="163">
        <v>134410</v>
      </c>
      <c r="H18" s="163">
        <v>140290</v>
      </c>
      <c r="I18" s="165">
        <f t="shared" si="10"/>
        <v>4.3746745033851564E-2</v>
      </c>
      <c r="J18" s="164">
        <f t="shared" si="4"/>
        <v>0.18035573056018306</v>
      </c>
      <c r="K18" s="162">
        <f t="shared" si="5"/>
        <v>5880</v>
      </c>
      <c r="L18" s="163">
        <f t="shared" si="6"/>
        <v>21436</v>
      </c>
      <c r="M18" s="164">
        <f t="shared" si="1"/>
        <v>3.2780794646278658E-2</v>
      </c>
      <c r="P18" s="162" t="s">
        <v>119</v>
      </c>
      <c r="Q18" s="163">
        <v>1793</v>
      </c>
      <c r="R18" s="163">
        <v>1484</v>
      </c>
      <c r="S18" s="163">
        <v>756</v>
      </c>
      <c r="T18" s="163">
        <v>1836</v>
      </c>
      <c r="U18" s="163">
        <v>1934</v>
      </c>
      <c r="V18" s="163">
        <v>2091</v>
      </c>
      <c r="W18" s="165">
        <f t="shared" si="11"/>
        <v>8.1178903826266913E-2</v>
      </c>
      <c r="X18" s="164">
        <f t="shared" si="7"/>
        <v>0.40902964959568733</v>
      </c>
      <c r="Y18" s="162">
        <f t="shared" si="8"/>
        <v>157</v>
      </c>
      <c r="Z18" s="163">
        <f t="shared" si="9"/>
        <v>607</v>
      </c>
      <c r="AA18" s="164">
        <f t="shared" si="3"/>
        <v>8.3349609958903188E-3</v>
      </c>
    </row>
    <row r="19" spans="1:27" x14ac:dyDescent="0.25">
      <c r="A19" s="161" t="s">
        <v>144</v>
      </c>
      <c r="B19" s="162" t="s">
        <v>128</v>
      </c>
      <c r="C19" s="163">
        <v>40543</v>
      </c>
      <c r="D19" s="163">
        <v>44463</v>
      </c>
      <c r="E19" s="163">
        <v>18278</v>
      </c>
      <c r="F19" s="163">
        <v>40935</v>
      </c>
      <c r="G19" s="163">
        <v>44457</v>
      </c>
      <c r="H19" s="163">
        <v>41551</v>
      </c>
      <c r="I19" s="165">
        <f t="shared" si="10"/>
        <v>-6.5366533954157924E-2</v>
      </c>
      <c r="J19" s="164">
        <f t="shared" si="4"/>
        <v>-6.5492656815779426E-2</v>
      </c>
      <c r="K19" s="162">
        <f t="shared" si="5"/>
        <v>-2906</v>
      </c>
      <c r="L19" s="163">
        <f t="shared" si="6"/>
        <v>-2912</v>
      </c>
      <c r="M19" s="164">
        <f t="shared" si="1"/>
        <v>9.7089942144666375E-3</v>
      </c>
      <c r="P19" s="162" t="s">
        <v>128</v>
      </c>
      <c r="Q19" s="163">
        <v>1802</v>
      </c>
      <c r="R19" s="163">
        <v>1623</v>
      </c>
      <c r="S19" s="163">
        <v>671</v>
      </c>
      <c r="T19" s="163">
        <v>1075</v>
      </c>
      <c r="U19" s="163">
        <v>1341</v>
      </c>
      <c r="V19" s="163">
        <v>1334</v>
      </c>
      <c r="W19" s="165">
        <f t="shared" si="11"/>
        <v>-5.2199850857569396E-3</v>
      </c>
      <c r="X19" s="164">
        <f t="shared" si="7"/>
        <v>-0.17806531115218727</v>
      </c>
      <c r="Y19" s="162">
        <f t="shared" si="8"/>
        <v>-7</v>
      </c>
      <c r="Z19" s="163">
        <f t="shared" si="9"/>
        <v>-289</v>
      </c>
      <c r="AA19" s="164">
        <f t="shared" si="3"/>
        <v>5.3174739208597249E-3</v>
      </c>
    </row>
    <row r="20" spans="1:27" x14ac:dyDescent="0.25">
      <c r="A20" s="167" t="s">
        <v>145</v>
      </c>
      <c r="B20" s="162" t="s">
        <v>131</v>
      </c>
      <c r="C20" s="163">
        <v>67559</v>
      </c>
      <c r="D20" s="163">
        <v>60101</v>
      </c>
      <c r="E20" s="163">
        <v>25539</v>
      </c>
      <c r="F20" s="163">
        <v>35274</v>
      </c>
      <c r="G20" s="163">
        <v>44718</v>
      </c>
      <c r="H20" s="163">
        <v>40773</v>
      </c>
      <c r="I20" s="165">
        <f t="shared" si="10"/>
        <v>-8.8219508922581458E-2</v>
      </c>
      <c r="J20" s="164">
        <f t="shared" si="4"/>
        <v>-0.32159198682218271</v>
      </c>
      <c r="K20" s="162">
        <f t="shared" si="5"/>
        <v>-3945</v>
      </c>
      <c r="L20" s="163">
        <f t="shared" si="6"/>
        <v>-19328</v>
      </c>
      <c r="M20" s="164">
        <f t="shared" si="1"/>
        <v>9.5272032227009754E-3</v>
      </c>
      <c r="P20" s="162" t="s">
        <v>131</v>
      </c>
      <c r="Q20" s="163">
        <v>3139</v>
      </c>
      <c r="R20" s="163">
        <v>2681</v>
      </c>
      <c r="S20" s="163">
        <v>1081</v>
      </c>
      <c r="T20" s="163">
        <v>1885</v>
      </c>
      <c r="U20" s="163">
        <v>2455</v>
      </c>
      <c r="V20" s="163">
        <v>2493</v>
      </c>
      <c r="W20" s="165">
        <f t="shared" si="11"/>
        <v>1.5478615071283119E-2</v>
      </c>
      <c r="X20" s="164">
        <f t="shared" si="7"/>
        <v>-7.0123088399850819E-2</v>
      </c>
      <c r="Y20" s="162">
        <f t="shared" si="8"/>
        <v>38</v>
      </c>
      <c r="Z20" s="163">
        <f t="shared" si="9"/>
        <v>-188</v>
      </c>
      <c r="AA20" s="164">
        <f t="shared" si="3"/>
        <v>9.9373781744402506E-3</v>
      </c>
    </row>
    <row r="21" spans="1:27" x14ac:dyDescent="0.25">
      <c r="B21" s="168" t="s">
        <v>145</v>
      </c>
      <c r="C21" s="169">
        <f t="shared" ref="C21:H21" si="12">C13-SUM(C14:C20)</f>
        <v>659269</v>
      </c>
      <c r="D21" s="169">
        <f t="shared" si="12"/>
        <v>681066</v>
      </c>
      <c r="E21" s="169">
        <f t="shared" si="12"/>
        <v>220643</v>
      </c>
      <c r="F21" s="169">
        <f t="shared" si="12"/>
        <v>761082</v>
      </c>
      <c r="G21" s="169">
        <f t="shared" si="12"/>
        <v>847165</v>
      </c>
      <c r="H21" s="169">
        <f t="shared" si="12"/>
        <v>925603</v>
      </c>
      <c r="I21" s="171">
        <f t="shared" si="10"/>
        <v>9.258881091640947E-2</v>
      </c>
      <c r="J21" s="170">
        <f t="shared" si="4"/>
        <v>0.35905037103599358</v>
      </c>
      <c r="K21" s="168">
        <f>H21-G21</f>
        <v>78438</v>
      </c>
      <c r="L21" s="169">
        <f t="shared" si="6"/>
        <v>244537</v>
      </c>
      <c r="M21" s="170">
        <f t="shared" si="1"/>
        <v>0.21628057500163564</v>
      </c>
      <c r="P21" s="168" t="s">
        <v>145</v>
      </c>
      <c r="Q21" s="169">
        <f t="shared" ref="Q21:V21" si="13">Q13-SUM(Q14:Q20)</f>
        <v>59498</v>
      </c>
      <c r="R21" s="169">
        <f t="shared" si="13"/>
        <v>65900</v>
      </c>
      <c r="S21" s="169">
        <f t="shared" si="13"/>
        <v>24958</v>
      </c>
      <c r="T21" s="169">
        <f t="shared" si="13"/>
        <v>57174</v>
      </c>
      <c r="U21" s="169">
        <f t="shared" si="13"/>
        <v>50594</v>
      </c>
      <c r="V21" s="169">
        <f t="shared" si="13"/>
        <v>53681</v>
      </c>
      <c r="W21" s="171">
        <f t="shared" si="11"/>
        <v>6.1015140135193935E-2</v>
      </c>
      <c r="X21" s="170">
        <f t="shared" si="7"/>
        <v>-0.18541729893778447</v>
      </c>
      <c r="Y21" s="168">
        <f>V21-U21</f>
        <v>3087</v>
      </c>
      <c r="Z21" s="169">
        <f t="shared" si="9"/>
        <v>-12219</v>
      </c>
      <c r="AA21" s="170">
        <f t="shared" si="3"/>
        <v>0.21397849890979825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1336905</v>
      </c>
      <c r="D23" s="176">
        <f t="shared" ref="D23:H23" si="14">D24+D27</f>
        <v>1371352</v>
      </c>
      <c r="E23" s="176">
        <f t="shared" si="14"/>
        <v>414401</v>
      </c>
      <c r="F23" s="176">
        <f t="shared" si="14"/>
        <v>1490629</v>
      </c>
      <c r="G23" s="176">
        <f t="shared" si="14"/>
        <v>1543103</v>
      </c>
      <c r="H23" s="176">
        <f t="shared" si="14"/>
        <v>1573889</v>
      </c>
      <c r="I23" s="177">
        <f>IFERROR(H23/G23-1,"-")</f>
        <v>1.9950709706351377E-2</v>
      </c>
      <c r="J23" s="177">
        <f>IFERROR(H23/D23-1,"-")</f>
        <v>0.14769147527403614</v>
      </c>
      <c r="K23" s="176">
        <f>H23-G23</f>
        <v>30786</v>
      </c>
      <c r="L23" s="176">
        <f>H23-D23</f>
        <v>202537</v>
      </c>
      <c r="M23" s="177">
        <f t="shared" ref="M23:M35" si="15">H23/H$9</f>
        <v>0.36776200801936609</v>
      </c>
    </row>
    <row r="24" spans="1:27" x14ac:dyDescent="0.25">
      <c r="B24" s="157" t="s">
        <v>97</v>
      </c>
      <c r="C24" s="158">
        <v>161097</v>
      </c>
      <c r="D24" s="158">
        <v>182915</v>
      </c>
      <c r="E24" s="158">
        <v>81713</v>
      </c>
      <c r="F24" s="158">
        <v>174061</v>
      </c>
      <c r="G24" s="158">
        <v>142842</v>
      </c>
      <c r="H24" s="158">
        <v>128364</v>
      </c>
      <c r="I24" s="160">
        <f>IFERROR(H24/G24-1,"-")</f>
        <v>-0.10135674381484439</v>
      </c>
      <c r="J24" s="159">
        <f t="shared" ref="J24:J35" si="16">IFERROR(H24/D24-1,"-")</f>
        <v>-0.29823141896509309</v>
      </c>
      <c r="K24" s="157">
        <f t="shared" ref="K24:K34" si="17">H24-G24</f>
        <v>-14478</v>
      </c>
      <c r="L24" s="158">
        <f t="shared" ref="L24:L35" si="18">H24-D24</f>
        <v>-54551</v>
      </c>
      <c r="M24" s="159">
        <f t="shared" si="15"/>
        <v>2.9994111654251292E-2</v>
      </c>
    </row>
    <row r="25" spans="1:27" x14ac:dyDescent="0.25">
      <c r="B25" s="162" t="s">
        <v>103</v>
      </c>
      <c r="C25" s="163">
        <v>70692</v>
      </c>
      <c r="D25" s="163">
        <v>84229</v>
      </c>
      <c r="E25" s="163">
        <v>41419</v>
      </c>
      <c r="F25" s="163">
        <v>68469</v>
      </c>
      <c r="G25" s="163">
        <v>54932</v>
      </c>
      <c r="H25" s="163">
        <v>43983</v>
      </c>
      <c r="I25" s="165">
        <f>IFERROR(H25/G25-1,"-")</f>
        <v>-0.19931915823199597</v>
      </c>
      <c r="J25" s="164">
        <f t="shared" si="16"/>
        <v>-0.4778164290208835</v>
      </c>
      <c r="K25" s="162">
        <f t="shared" si="17"/>
        <v>-10949</v>
      </c>
      <c r="L25" s="163">
        <f t="shared" si="18"/>
        <v>-40246</v>
      </c>
      <c r="M25" s="164">
        <f t="shared" si="15"/>
        <v>1.027726631211971E-2</v>
      </c>
    </row>
    <row r="26" spans="1:27" x14ac:dyDescent="0.25">
      <c r="B26" s="162" t="s">
        <v>100</v>
      </c>
      <c r="C26" s="163">
        <v>90405</v>
      </c>
      <c r="D26" s="163">
        <v>98686</v>
      </c>
      <c r="E26" s="163">
        <v>40294</v>
      </c>
      <c r="F26" s="163">
        <v>105592</v>
      </c>
      <c r="G26" s="163">
        <v>87910</v>
      </c>
      <c r="H26" s="163">
        <v>84381</v>
      </c>
      <c r="I26" s="165">
        <f>IFERROR(H26/G26-1,"-")</f>
        <v>-4.014332840404955E-2</v>
      </c>
      <c r="J26" s="164">
        <f t="shared" si="16"/>
        <v>-0.14495470482135253</v>
      </c>
      <c r="K26" s="162">
        <f t="shared" si="17"/>
        <v>-3529</v>
      </c>
      <c r="L26" s="163">
        <f t="shared" si="18"/>
        <v>-14305</v>
      </c>
      <c r="M26" s="164">
        <f t="shared" si="15"/>
        <v>1.971684534213158E-2</v>
      </c>
    </row>
    <row r="27" spans="1:27" x14ac:dyDescent="0.25">
      <c r="B27" s="157" t="s">
        <v>107</v>
      </c>
      <c r="C27" s="158">
        <v>1175808</v>
      </c>
      <c r="D27" s="158">
        <v>1188437</v>
      </c>
      <c r="E27" s="158">
        <v>332688</v>
      </c>
      <c r="F27" s="158">
        <v>1316568</v>
      </c>
      <c r="G27" s="158">
        <v>1400261</v>
      </c>
      <c r="H27" s="158">
        <v>1445525</v>
      </c>
      <c r="I27" s="160">
        <f>IFERROR(H27/G27-1,"-")</f>
        <v>3.232540219287694E-2</v>
      </c>
      <c r="J27" s="159">
        <f t="shared" si="16"/>
        <v>0.21632446650516601</v>
      </c>
      <c r="K27" s="157">
        <f t="shared" si="17"/>
        <v>45264</v>
      </c>
      <c r="L27" s="158">
        <f t="shared" si="18"/>
        <v>257088</v>
      </c>
      <c r="M27" s="159">
        <f t="shared" si="15"/>
        <v>0.33776789636511484</v>
      </c>
    </row>
    <row r="28" spans="1:27" x14ac:dyDescent="0.25">
      <c r="B28" s="162" t="s">
        <v>110</v>
      </c>
      <c r="C28" s="163">
        <v>526508</v>
      </c>
      <c r="D28" s="163">
        <v>549781</v>
      </c>
      <c r="E28" s="163">
        <v>138327</v>
      </c>
      <c r="F28" s="163">
        <v>657205</v>
      </c>
      <c r="G28" s="163">
        <v>709893</v>
      </c>
      <c r="H28" s="163">
        <v>733382</v>
      </c>
      <c r="I28" s="165">
        <f t="shared" ref="I28:I35" si="19">IFERROR(H28/G28-1,"-")</f>
        <v>3.3088085105783538E-2</v>
      </c>
      <c r="J28" s="164">
        <f t="shared" si="16"/>
        <v>0.33395297400237545</v>
      </c>
      <c r="K28" s="162">
        <f t="shared" si="17"/>
        <v>23489</v>
      </c>
      <c r="L28" s="163">
        <f t="shared" si="18"/>
        <v>183601</v>
      </c>
      <c r="M28" s="164">
        <f t="shared" si="15"/>
        <v>0.17136534848725593</v>
      </c>
    </row>
    <row r="29" spans="1:27" x14ac:dyDescent="0.25">
      <c r="B29" s="162" t="s">
        <v>113</v>
      </c>
      <c r="C29" s="163">
        <v>189679</v>
      </c>
      <c r="D29" s="163">
        <v>172335</v>
      </c>
      <c r="E29" s="163">
        <v>45501</v>
      </c>
      <c r="F29" s="163">
        <v>155893</v>
      </c>
      <c r="G29" s="163">
        <v>167555</v>
      </c>
      <c r="H29" s="163">
        <v>166862</v>
      </c>
      <c r="I29" s="165">
        <f t="shared" si="19"/>
        <v>-4.1359553579422004E-3</v>
      </c>
      <c r="J29" s="164">
        <f t="shared" si="16"/>
        <v>-3.175791336640843E-2</v>
      </c>
      <c r="K29" s="162">
        <f t="shared" si="17"/>
        <v>-693</v>
      </c>
      <c r="L29" s="163">
        <f t="shared" si="18"/>
        <v>-5473</v>
      </c>
      <c r="M29" s="164">
        <f t="shared" si="15"/>
        <v>3.8989728107971695E-2</v>
      </c>
    </row>
    <row r="30" spans="1:27" x14ac:dyDescent="0.25">
      <c r="B30" s="162" t="s">
        <v>116</v>
      </c>
      <c r="C30" s="163">
        <v>41732</v>
      </c>
      <c r="D30" s="163">
        <v>43289</v>
      </c>
      <c r="E30" s="163">
        <v>16544</v>
      </c>
      <c r="F30" s="163">
        <v>52360</v>
      </c>
      <c r="G30" s="163">
        <v>46471</v>
      </c>
      <c r="H30" s="163">
        <v>42171</v>
      </c>
      <c r="I30" s="165">
        <f t="shared" si="19"/>
        <v>-9.2530825676228168E-2</v>
      </c>
      <c r="J30" s="164">
        <f t="shared" si="16"/>
        <v>-2.5826422416780237E-2</v>
      </c>
      <c r="K30" s="162">
        <f t="shared" si="17"/>
        <v>-4300</v>
      </c>
      <c r="L30" s="163">
        <f t="shared" si="18"/>
        <v>-1118</v>
      </c>
      <c r="M30" s="164">
        <f t="shared" si="15"/>
        <v>9.8538662130459569E-3</v>
      </c>
    </row>
    <row r="31" spans="1:27" x14ac:dyDescent="0.25">
      <c r="B31" s="162" t="s">
        <v>123</v>
      </c>
      <c r="C31" s="163">
        <v>53584</v>
      </c>
      <c r="D31" s="163">
        <v>48135</v>
      </c>
      <c r="E31" s="163">
        <v>13391</v>
      </c>
      <c r="F31" s="163">
        <v>64395</v>
      </c>
      <c r="G31" s="163">
        <v>57474</v>
      </c>
      <c r="H31" s="163">
        <v>61051</v>
      </c>
      <c r="I31" s="165">
        <f t="shared" si="19"/>
        <v>6.2236837526533639E-2</v>
      </c>
      <c r="J31" s="164">
        <f t="shared" si="16"/>
        <v>0.26832865897995228</v>
      </c>
      <c r="K31" s="162">
        <f t="shared" si="17"/>
        <v>3577</v>
      </c>
      <c r="L31" s="163">
        <f t="shared" si="18"/>
        <v>12916</v>
      </c>
      <c r="M31" s="164">
        <f t="shared" si="15"/>
        <v>1.4265452234300081E-2</v>
      </c>
    </row>
    <row r="32" spans="1:27" x14ac:dyDescent="0.25">
      <c r="B32" s="162" t="s">
        <v>119</v>
      </c>
      <c r="C32" s="163">
        <v>66617</v>
      </c>
      <c r="D32" s="163">
        <v>65068</v>
      </c>
      <c r="E32" s="163">
        <v>24404</v>
      </c>
      <c r="F32" s="163">
        <v>77679</v>
      </c>
      <c r="G32" s="163">
        <v>74613</v>
      </c>
      <c r="H32" s="163">
        <v>76395</v>
      </c>
      <c r="I32" s="165">
        <f t="shared" si="19"/>
        <v>2.3883237505528454E-2</v>
      </c>
      <c r="J32" s="164">
        <f t="shared" si="16"/>
        <v>0.1740794246019548</v>
      </c>
      <c r="K32" s="162">
        <f t="shared" si="17"/>
        <v>1782</v>
      </c>
      <c r="L32" s="163">
        <f t="shared" si="18"/>
        <v>11327</v>
      </c>
      <c r="M32" s="164">
        <f t="shared" si="15"/>
        <v>1.7850800534624407E-2</v>
      </c>
    </row>
    <row r="33" spans="2:13" x14ac:dyDescent="0.25">
      <c r="B33" s="162" t="s">
        <v>128</v>
      </c>
      <c r="C33" s="163">
        <v>22613</v>
      </c>
      <c r="D33" s="163">
        <v>26148</v>
      </c>
      <c r="E33" s="163">
        <v>9562</v>
      </c>
      <c r="F33" s="163">
        <v>20065</v>
      </c>
      <c r="G33" s="163">
        <v>20977</v>
      </c>
      <c r="H33" s="163">
        <v>20850</v>
      </c>
      <c r="I33" s="165">
        <f t="shared" si="19"/>
        <v>-6.054249892739616E-3</v>
      </c>
      <c r="J33" s="164">
        <f t="shared" si="16"/>
        <v>-0.20261587884350618</v>
      </c>
      <c r="K33" s="162">
        <f t="shared" si="17"/>
        <v>-127</v>
      </c>
      <c r="L33" s="163">
        <f t="shared" si="18"/>
        <v>-5298</v>
      </c>
      <c r="M33" s="164">
        <f t="shared" si="15"/>
        <v>4.8719051135142208E-3</v>
      </c>
    </row>
    <row r="34" spans="2:13" x14ac:dyDescent="0.25">
      <c r="B34" s="162" t="s">
        <v>131</v>
      </c>
      <c r="C34" s="163">
        <v>30555</v>
      </c>
      <c r="D34" s="163">
        <v>29275</v>
      </c>
      <c r="E34" s="163">
        <v>11542</v>
      </c>
      <c r="F34" s="163">
        <v>17276</v>
      </c>
      <c r="G34" s="163">
        <v>22032</v>
      </c>
      <c r="H34" s="163">
        <v>19998</v>
      </c>
      <c r="I34" s="165">
        <f t="shared" si="19"/>
        <v>-9.2320261437908502E-2</v>
      </c>
      <c r="J34" s="164">
        <f t="shared" si="16"/>
        <v>-0.3168915456874466</v>
      </c>
      <c r="K34" s="162">
        <f t="shared" si="17"/>
        <v>-2034</v>
      </c>
      <c r="L34" s="163">
        <f t="shared" si="18"/>
        <v>-9277</v>
      </c>
      <c r="M34" s="164">
        <f t="shared" si="15"/>
        <v>4.6728229477245751E-3</v>
      </c>
    </row>
    <row r="35" spans="2:13" x14ac:dyDescent="0.25">
      <c r="B35" s="168" t="s">
        <v>145</v>
      </c>
      <c r="C35" s="169">
        <f t="shared" ref="C35:H35" si="20">C27-SUM(C28:C34)</f>
        <v>244520</v>
      </c>
      <c r="D35" s="169">
        <f t="shared" si="20"/>
        <v>254406</v>
      </c>
      <c r="E35" s="169">
        <f t="shared" si="20"/>
        <v>73417</v>
      </c>
      <c r="F35" s="169">
        <f t="shared" si="20"/>
        <v>271695</v>
      </c>
      <c r="G35" s="169">
        <f t="shared" si="20"/>
        <v>301246</v>
      </c>
      <c r="H35" s="169">
        <f t="shared" si="20"/>
        <v>324816</v>
      </c>
      <c r="I35" s="171">
        <f t="shared" si="19"/>
        <v>7.8241702794394019E-2</v>
      </c>
      <c r="J35" s="170">
        <f t="shared" si="16"/>
        <v>0.27676234051083703</v>
      </c>
      <c r="K35" s="168">
        <f>H35-G35</f>
        <v>23570</v>
      </c>
      <c r="L35" s="169">
        <f t="shared" si="18"/>
        <v>70410</v>
      </c>
      <c r="M35" s="170">
        <f t="shared" si="15"/>
        <v>7.5897972726677948E-2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708603</v>
      </c>
      <c r="D37" s="176">
        <f t="shared" ref="D37:H37" si="21">D38+D41</f>
        <v>729995</v>
      </c>
      <c r="E37" s="176">
        <f t="shared" si="21"/>
        <v>195507</v>
      </c>
      <c r="F37" s="176">
        <f t="shared" si="21"/>
        <v>752557</v>
      </c>
      <c r="G37" s="176">
        <f t="shared" si="21"/>
        <v>810513</v>
      </c>
      <c r="H37" s="176">
        <f t="shared" si="21"/>
        <v>861467</v>
      </c>
      <c r="I37" s="177">
        <f>IFERROR(H37/G37-1,"-")</f>
        <v>6.2866357479768986E-2</v>
      </c>
      <c r="J37" s="177">
        <f>IFERROR(H37/D37-1,"-")</f>
        <v>0.18009986369769648</v>
      </c>
      <c r="K37" s="176">
        <f>H37-G37</f>
        <v>50954</v>
      </c>
      <c r="L37" s="176">
        <f>H37-D37</f>
        <v>131472</v>
      </c>
      <c r="M37" s="177">
        <f t="shared" ref="M37:M49" si="22">H37/H$9</f>
        <v>0.20129426774214654</v>
      </c>
    </row>
    <row r="38" spans="2:13" x14ac:dyDescent="0.25">
      <c r="B38" s="157" t="s">
        <v>97</v>
      </c>
      <c r="C38" s="158">
        <v>78119</v>
      </c>
      <c r="D38" s="158">
        <v>80952</v>
      </c>
      <c r="E38" s="158">
        <v>21989</v>
      </c>
      <c r="F38" s="158">
        <v>83088</v>
      </c>
      <c r="G38" s="158">
        <v>81141</v>
      </c>
      <c r="H38" s="158">
        <v>80807</v>
      </c>
      <c r="I38" s="160">
        <f>IFERROR(H38/G38-1,"-")</f>
        <v>-4.1162913939931656E-3</v>
      </c>
      <c r="J38" s="159">
        <f t="shared" ref="J38:J49" si="23">IFERROR(H38/D38-1,"-")</f>
        <v>-1.7911848996936541E-3</v>
      </c>
      <c r="K38" s="157">
        <f t="shared" ref="K38:K48" si="24">H38-G38</f>
        <v>-334</v>
      </c>
      <c r="L38" s="158">
        <f t="shared" ref="L38:L49" si="25">H38-D38</f>
        <v>-145</v>
      </c>
      <c r="M38" s="159">
        <f t="shared" si="22"/>
        <v>1.8881728369675953E-2</v>
      </c>
    </row>
    <row r="39" spans="2:13" x14ac:dyDescent="0.25">
      <c r="B39" s="162" t="s">
        <v>103</v>
      </c>
      <c r="C39" s="163">
        <v>11532</v>
      </c>
      <c r="D39" s="163">
        <v>18179</v>
      </c>
      <c r="E39" s="163">
        <v>3617</v>
      </c>
      <c r="F39" s="163">
        <v>18678</v>
      </c>
      <c r="G39" s="163">
        <v>28925</v>
      </c>
      <c r="H39" s="163">
        <v>31401</v>
      </c>
      <c r="I39" s="165">
        <f>IFERROR(H39/G39-1,"-")</f>
        <v>8.5600691443388E-2</v>
      </c>
      <c r="J39" s="164">
        <f t="shared" si="23"/>
        <v>0.72732273502392863</v>
      </c>
      <c r="K39" s="162">
        <f t="shared" si="24"/>
        <v>2476</v>
      </c>
      <c r="L39" s="163">
        <f t="shared" si="25"/>
        <v>13222</v>
      </c>
      <c r="M39" s="164">
        <f t="shared" si="22"/>
        <v>7.33729939901487E-3</v>
      </c>
    </row>
    <row r="40" spans="2:13" x14ac:dyDescent="0.25">
      <c r="B40" s="162" t="s">
        <v>100</v>
      </c>
      <c r="C40" s="163">
        <v>66587</v>
      </c>
      <c r="D40" s="163">
        <v>62773</v>
      </c>
      <c r="E40" s="163">
        <v>18372</v>
      </c>
      <c r="F40" s="163">
        <v>64410</v>
      </c>
      <c r="G40" s="163">
        <v>52216</v>
      </c>
      <c r="H40" s="163">
        <v>49406</v>
      </c>
      <c r="I40" s="165">
        <f>IFERROR(H40/G40-1,"-")</f>
        <v>-5.3814922629079165E-2</v>
      </c>
      <c r="J40" s="164">
        <f t="shared" si="23"/>
        <v>-0.21294186991222341</v>
      </c>
      <c r="K40" s="162">
        <f t="shared" si="24"/>
        <v>-2810</v>
      </c>
      <c r="L40" s="163">
        <f t="shared" si="25"/>
        <v>-13367</v>
      </c>
      <c r="M40" s="164">
        <f t="shared" si="22"/>
        <v>1.1544428970661083E-2</v>
      </c>
    </row>
    <row r="41" spans="2:13" x14ac:dyDescent="0.25">
      <c r="B41" s="157" t="s">
        <v>107</v>
      </c>
      <c r="C41" s="158">
        <v>630484</v>
      </c>
      <c r="D41" s="158">
        <v>649043</v>
      </c>
      <c r="E41" s="158">
        <v>173518</v>
      </c>
      <c r="F41" s="158">
        <v>669469</v>
      </c>
      <c r="G41" s="158">
        <v>729372</v>
      </c>
      <c r="H41" s="158">
        <v>780660</v>
      </c>
      <c r="I41" s="160">
        <f>IFERROR(H41/G41-1,"-")</f>
        <v>7.0318027015021212E-2</v>
      </c>
      <c r="J41" s="159">
        <f t="shared" si="23"/>
        <v>0.20278625607240208</v>
      </c>
      <c r="K41" s="157">
        <f t="shared" si="24"/>
        <v>51288</v>
      </c>
      <c r="L41" s="158">
        <f t="shared" si="25"/>
        <v>131617</v>
      </c>
      <c r="M41" s="159">
        <f t="shared" si="22"/>
        <v>0.18241253937247059</v>
      </c>
    </row>
    <row r="42" spans="2:13" x14ac:dyDescent="0.25">
      <c r="B42" s="162" t="s">
        <v>110</v>
      </c>
      <c r="C42" s="163">
        <v>317550</v>
      </c>
      <c r="D42" s="163">
        <v>349797</v>
      </c>
      <c r="E42" s="163">
        <v>84221</v>
      </c>
      <c r="F42" s="163">
        <v>344263</v>
      </c>
      <c r="G42" s="163">
        <v>374301</v>
      </c>
      <c r="H42" s="163">
        <v>413060</v>
      </c>
      <c r="I42" s="165">
        <f t="shared" ref="I42:I49" si="26">IFERROR(H42/G42-1,"-")</f>
        <v>0.10355035118794764</v>
      </c>
      <c r="J42" s="164">
        <f t="shared" si="23"/>
        <v>0.18085632524006789</v>
      </c>
      <c r="K42" s="162">
        <f t="shared" si="24"/>
        <v>38759</v>
      </c>
      <c r="L42" s="163">
        <f t="shared" si="25"/>
        <v>63263</v>
      </c>
      <c r="M42" s="164">
        <f t="shared" si="22"/>
        <v>9.6517464085764226E-2</v>
      </c>
    </row>
    <row r="43" spans="2:13" x14ac:dyDescent="0.25">
      <c r="B43" s="162" t="s">
        <v>113</v>
      </c>
      <c r="C43" s="163">
        <v>51756</v>
      </c>
      <c r="D43" s="163">
        <v>38261</v>
      </c>
      <c r="E43" s="163">
        <v>10355</v>
      </c>
      <c r="F43" s="163">
        <v>27794</v>
      </c>
      <c r="G43" s="163">
        <v>33428</v>
      </c>
      <c r="H43" s="163">
        <v>31460</v>
      </c>
      <c r="I43" s="165">
        <f t="shared" si="26"/>
        <v>-5.88728012444657E-2</v>
      </c>
      <c r="J43" s="164">
        <f t="shared" si="23"/>
        <v>-0.17775280311544395</v>
      </c>
      <c r="K43" s="162">
        <f t="shared" si="24"/>
        <v>-1968</v>
      </c>
      <c r="L43" s="163">
        <f t="shared" si="25"/>
        <v>-6801</v>
      </c>
      <c r="M43" s="164">
        <f t="shared" si="22"/>
        <v>7.3510856053312897E-3</v>
      </c>
    </row>
    <row r="44" spans="2:13" x14ac:dyDescent="0.25">
      <c r="B44" s="162" t="s">
        <v>116</v>
      </c>
      <c r="C44" s="163">
        <v>14831</v>
      </c>
      <c r="D44" s="163">
        <v>16617</v>
      </c>
      <c r="E44" s="163">
        <v>5814</v>
      </c>
      <c r="F44" s="163">
        <v>17707</v>
      </c>
      <c r="G44" s="163">
        <v>19751</v>
      </c>
      <c r="H44" s="163">
        <v>19612</v>
      </c>
      <c r="I44" s="165">
        <f t="shared" si="26"/>
        <v>-7.0376183484380794E-3</v>
      </c>
      <c r="J44" s="164">
        <f t="shared" si="23"/>
        <v>0.18023710657760117</v>
      </c>
      <c r="K44" s="162">
        <f t="shared" si="24"/>
        <v>-139</v>
      </c>
      <c r="L44" s="163">
        <f t="shared" si="25"/>
        <v>2995</v>
      </c>
      <c r="M44" s="164">
        <f t="shared" si="22"/>
        <v>4.5826284453832564E-3</v>
      </c>
    </row>
    <row r="45" spans="2:13" x14ac:dyDescent="0.25">
      <c r="B45" s="162" t="s">
        <v>123</v>
      </c>
      <c r="C45" s="163">
        <v>28557</v>
      </c>
      <c r="D45" s="163">
        <v>27447</v>
      </c>
      <c r="E45" s="163">
        <v>6711</v>
      </c>
      <c r="F45" s="163">
        <v>30594</v>
      </c>
      <c r="G45" s="163">
        <v>29642</v>
      </c>
      <c r="H45" s="163">
        <v>32178</v>
      </c>
      <c r="I45" s="165">
        <f t="shared" si="26"/>
        <v>8.5554281087645956E-2</v>
      </c>
      <c r="J45" s="164">
        <f t="shared" si="23"/>
        <v>0.17236856487047758</v>
      </c>
      <c r="K45" s="162">
        <f t="shared" si="24"/>
        <v>2536</v>
      </c>
      <c r="L45" s="163">
        <f t="shared" si="25"/>
        <v>4731</v>
      </c>
      <c r="M45" s="164">
        <f t="shared" si="22"/>
        <v>7.5188567262666952E-3</v>
      </c>
    </row>
    <row r="46" spans="2:13" x14ac:dyDescent="0.25">
      <c r="B46" s="162" t="s">
        <v>119</v>
      </c>
      <c r="C46" s="163">
        <v>32830</v>
      </c>
      <c r="D46" s="163">
        <v>33677</v>
      </c>
      <c r="E46" s="163">
        <v>11453</v>
      </c>
      <c r="F46" s="163">
        <v>30778</v>
      </c>
      <c r="G46" s="163">
        <v>35500</v>
      </c>
      <c r="H46" s="163">
        <v>35500</v>
      </c>
      <c r="I46" s="165">
        <f t="shared" si="26"/>
        <v>0</v>
      </c>
      <c r="J46" s="164">
        <f t="shared" si="23"/>
        <v>5.4131900109867237E-2</v>
      </c>
      <c r="K46" s="162">
        <f t="shared" si="24"/>
        <v>0</v>
      </c>
      <c r="L46" s="163">
        <f t="shared" si="25"/>
        <v>1823</v>
      </c>
      <c r="M46" s="164">
        <f t="shared" si="22"/>
        <v>8.2950902412352433E-3</v>
      </c>
    </row>
    <row r="47" spans="2:13" x14ac:dyDescent="0.25">
      <c r="B47" s="162" t="s">
        <v>128</v>
      </c>
      <c r="C47" s="163">
        <v>8639</v>
      </c>
      <c r="D47" s="163">
        <v>8042</v>
      </c>
      <c r="E47" s="163">
        <v>3389</v>
      </c>
      <c r="F47" s="163">
        <v>8823</v>
      </c>
      <c r="G47" s="163">
        <v>9220</v>
      </c>
      <c r="H47" s="163">
        <v>8633</v>
      </c>
      <c r="I47" s="165">
        <f t="shared" si="26"/>
        <v>-6.3665943600867636E-2</v>
      </c>
      <c r="J47" s="164">
        <f t="shared" si="23"/>
        <v>7.3489181795573177E-2</v>
      </c>
      <c r="K47" s="162">
        <f t="shared" si="24"/>
        <v>-587</v>
      </c>
      <c r="L47" s="163">
        <f t="shared" si="25"/>
        <v>591</v>
      </c>
      <c r="M47" s="164">
        <f t="shared" si="22"/>
        <v>2.0172257479601089E-3</v>
      </c>
    </row>
    <row r="48" spans="2:13" x14ac:dyDescent="0.25">
      <c r="B48" s="162" t="s">
        <v>131</v>
      </c>
      <c r="C48" s="163">
        <v>13655</v>
      </c>
      <c r="D48" s="163">
        <v>11903</v>
      </c>
      <c r="E48" s="163">
        <v>5209</v>
      </c>
      <c r="F48" s="163">
        <v>8115</v>
      </c>
      <c r="G48" s="163">
        <v>10413</v>
      </c>
      <c r="H48" s="163">
        <v>8431</v>
      </c>
      <c r="I48" s="165">
        <f t="shared" si="26"/>
        <v>-0.19033899932776333</v>
      </c>
      <c r="J48" s="164">
        <f t="shared" si="23"/>
        <v>-0.29169117029320335</v>
      </c>
      <c r="K48" s="162">
        <f t="shared" si="24"/>
        <v>-1982</v>
      </c>
      <c r="L48" s="163">
        <f t="shared" si="25"/>
        <v>-3472</v>
      </c>
      <c r="M48" s="164">
        <f t="shared" si="22"/>
        <v>1.970025516164911E-3</v>
      </c>
    </row>
    <row r="49" spans="2:13" x14ac:dyDescent="0.25">
      <c r="B49" s="168" t="s">
        <v>145</v>
      </c>
      <c r="C49" s="169">
        <f t="shared" ref="C49:H49" si="27">C41-SUM(C42:C48)</f>
        <v>162666</v>
      </c>
      <c r="D49" s="169">
        <f t="shared" si="27"/>
        <v>163299</v>
      </c>
      <c r="E49" s="169">
        <f t="shared" si="27"/>
        <v>46366</v>
      </c>
      <c r="F49" s="169">
        <f t="shared" si="27"/>
        <v>201395</v>
      </c>
      <c r="G49" s="169">
        <f t="shared" si="27"/>
        <v>217117</v>
      </c>
      <c r="H49" s="169">
        <f t="shared" si="27"/>
        <v>231786</v>
      </c>
      <c r="I49" s="171">
        <f t="shared" si="26"/>
        <v>6.7562650552467129E-2</v>
      </c>
      <c r="J49" s="170">
        <f t="shared" si="23"/>
        <v>0.41939632208402999</v>
      </c>
      <c r="K49" s="168">
        <f>H49-G49</f>
        <v>14669</v>
      </c>
      <c r="L49" s="169">
        <f t="shared" si="25"/>
        <v>68487</v>
      </c>
      <c r="M49" s="170">
        <f t="shared" si="22"/>
        <v>5.4160163004364853E-2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40967</v>
      </c>
      <c r="D51" s="176">
        <f t="shared" ref="D51:H51" si="28">D52+D55</f>
        <v>38821</v>
      </c>
      <c r="E51" s="176">
        <f t="shared" si="28"/>
        <v>10671</v>
      </c>
      <c r="F51" s="176">
        <f t="shared" si="28"/>
        <v>37638</v>
      </c>
      <c r="G51" s="176">
        <f t="shared" si="28"/>
        <v>50521</v>
      </c>
      <c r="H51" s="176">
        <f t="shared" si="28"/>
        <v>43075</v>
      </c>
      <c r="I51" s="177">
        <f>IFERROR(H51/G51-1,"-")</f>
        <v>-0.14738425605193883</v>
      </c>
      <c r="J51" s="177">
        <f>IFERROR(H51/D51-1,"-")</f>
        <v>0.1095798665670642</v>
      </c>
      <c r="K51" s="176">
        <f>H51-G51</f>
        <v>-7446</v>
      </c>
      <c r="L51" s="176">
        <f>H51-D51</f>
        <v>4254</v>
      </c>
      <c r="M51" s="177">
        <f t="shared" ref="M51:M63" si="29">H51/H$9</f>
        <v>1.0065098933555158E-2</v>
      </c>
    </row>
    <row r="52" spans="2:13" x14ac:dyDescent="0.25">
      <c r="B52" s="157" t="s">
        <v>97</v>
      </c>
      <c r="C52" s="158">
        <v>10199</v>
      </c>
      <c r="D52" s="158">
        <v>8657</v>
      </c>
      <c r="E52" s="158">
        <v>1985</v>
      </c>
      <c r="F52" s="158">
        <v>6738</v>
      </c>
      <c r="G52" s="158">
        <v>20078</v>
      </c>
      <c r="H52" s="158">
        <v>10886</v>
      </c>
      <c r="I52" s="160">
        <f>IFERROR(H52/G52-1,"-")</f>
        <v>-0.45781452335890027</v>
      </c>
      <c r="J52" s="159">
        <f t="shared" ref="J52:J63" si="30">IFERROR(H52/D52-1,"-")</f>
        <v>0.25747949636132605</v>
      </c>
      <c r="K52" s="157">
        <f t="shared" ref="K52:K62" si="31">H52-G52</f>
        <v>-9192</v>
      </c>
      <c r="L52" s="158">
        <f t="shared" ref="L52:L63" si="32">H52-D52</f>
        <v>2229</v>
      </c>
      <c r="M52" s="159">
        <f t="shared" si="29"/>
        <v>2.5436718976362496E-3</v>
      </c>
    </row>
    <row r="53" spans="2:13" x14ac:dyDescent="0.25">
      <c r="B53" s="162" t="s">
        <v>103</v>
      </c>
      <c r="C53" s="163">
        <v>6087</v>
      </c>
      <c r="D53" s="163">
        <v>4791</v>
      </c>
      <c r="E53" s="163">
        <v>1483</v>
      </c>
      <c r="F53" s="163">
        <v>3508</v>
      </c>
      <c r="G53" s="163">
        <v>14700</v>
      </c>
      <c r="H53" s="163">
        <v>7147</v>
      </c>
      <c r="I53" s="165">
        <f>IFERROR(H53/G53-1,"-")</f>
        <v>-0.51380952380952383</v>
      </c>
      <c r="J53" s="164">
        <f t="shared" si="30"/>
        <v>0.49175537466082231</v>
      </c>
      <c r="K53" s="162">
        <f t="shared" si="31"/>
        <v>-7553</v>
      </c>
      <c r="L53" s="163">
        <f t="shared" si="32"/>
        <v>2356</v>
      </c>
      <c r="M53" s="164">
        <f t="shared" si="29"/>
        <v>1.6700002803974167E-3</v>
      </c>
    </row>
    <row r="54" spans="2:13" x14ac:dyDescent="0.25">
      <c r="B54" s="162" t="s">
        <v>100</v>
      </c>
      <c r="C54" s="163">
        <v>4112</v>
      </c>
      <c r="D54" s="163">
        <v>3866</v>
      </c>
      <c r="E54" s="163">
        <v>502</v>
      </c>
      <c r="F54" s="163">
        <v>3230</v>
      </c>
      <c r="G54" s="163">
        <v>5378</v>
      </c>
      <c r="H54" s="163">
        <v>3739</v>
      </c>
      <c r="I54" s="165">
        <f>IFERROR(H54/G54-1,"-")</f>
        <v>-0.30476013387876533</v>
      </c>
      <c r="J54" s="164">
        <f t="shared" si="30"/>
        <v>-3.2850491464045506E-2</v>
      </c>
      <c r="K54" s="162">
        <f t="shared" si="31"/>
        <v>-1639</v>
      </c>
      <c r="L54" s="163">
        <f t="shared" si="32"/>
        <v>-127</v>
      </c>
      <c r="M54" s="164">
        <f t="shared" si="29"/>
        <v>8.736716172388332E-4</v>
      </c>
    </row>
    <row r="55" spans="2:13" x14ac:dyDescent="0.25">
      <c r="B55" s="157" t="s">
        <v>107</v>
      </c>
      <c r="C55" s="158">
        <v>30768</v>
      </c>
      <c r="D55" s="158">
        <v>30164</v>
      </c>
      <c r="E55" s="158">
        <v>8686</v>
      </c>
      <c r="F55" s="158">
        <v>30900</v>
      </c>
      <c r="G55" s="158">
        <v>30443</v>
      </c>
      <c r="H55" s="158">
        <v>32189</v>
      </c>
      <c r="I55" s="160">
        <f>IFERROR(H55/G55-1,"-")</f>
        <v>5.7353086095325745E-2</v>
      </c>
      <c r="J55" s="159">
        <f t="shared" si="30"/>
        <v>6.7133006232595216E-2</v>
      </c>
      <c r="K55" s="157">
        <f t="shared" si="31"/>
        <v>1746</v>
      </c>
      <c r="L55" s="158">
        <f t="shared" si="32"/>
        <v>2025</v>
      </c>
      <c r="M55" s="159">
        <f t="shared" si="29"/>
        <v>7.5214270359189091E-3</v>
      </c>
    </row>
    <row r="56" spans="2:13" x14ac:dyDescent="0.25">
      <c r="B56" s="162" t="s">
        <v>110</v>
      </c>
      <c r="C56" s="163">
        <v>8535</v>
      </c>
      <c r="D56" s="163">
        <v>8594</v>
      </c>
      <c r="E56" s="163">
        <v>2447</v>
      </c>
      <c r="F56" s="163">
        <v>10329</v>
      </c>
      <c r="G56" s="163">
        <v>9247</v>
      </c>
      <c r="H56" s="163">
        <v>10942</v>
      </c>
      <c r="I56" s="165">
        <f t="shared" ref="I56:I63" si="33">IFERROR(H56/G56-1,"-")</f>
        <v>0.18330269276522104</v>
      </c>
      <c r="J56" s="164">
        <f t="shared" si="30"/>
        <v>0.27321387014195953</v>
      </c>
      <c r="K56" s="162">
        <f t="shared" si="31"/>
        <v>1695</v>
      </c>
      <c r="L56" s="163">
        <f t="shared" si="32"/>
        <v>2348</v>
      </c>
      <c r="M56" s="164">
        <f t="shared" si="29"/>
        <v>2.5567571104111561E-3</v>
      </c>
    </row>
    <row r="57" spans="2:13" x14ac:dyDescent="0.25">
      <c r="B57" s="162" t="s">
        <v>113</v>
      </c>
      <c r="C57" s="163">
        <v>9863</v>
      </c>
      <c r="D57" s="163">
        <v>9255</v>
      </c>
      <c r="E57" s="163">
        <v>2773</v>
      </c>
      <c r="F57" s="163">
        <v>6783</v>
      </c>
      <c r="G57" s="163">
        <v>6068</v>
      </c>
      <c r="H57" s="163">
        <v>6432</v>
      </c>
      <c r="I57" s="165">
        <f t="shared" si="33"/>
        <v>5.9986816084377059E-2</v>
      </c>
      <c r="J57" s="164">
        <f t="shared" si="30"/>
        <v>-0.30502431118314421</v>
      </c>
      <c r="K57" s="162">
        <f t="shared" si="31"/>
        <v>364</v>
      </c>
      <c r="L57" s="163">
        <f t="shared" si="32"/>
        <v>-2823</v>
      </c>
      <c r="M57" s="164">
        <f t="shared" si="29"/>
        <v>1.5029301530035237E-3</v>
      </c>
    </row>
    <row r="58" spans="2:13" x14ac:dyDescent="0.25">
      <c r="B58" s="162" t="s">
        <v>116</v>
      </c>
      <c r="C58" s="163">
        <v>2031</v>
      </c>
      <c r="D58" s="163">
        <v>1959</v>
      </c>
      <c r="E58" s="163">
        <v>473</v>
      </c>
      <c r="F58" s="163">
        <v>2739</v>
      </c>
      <c r="G58" s="163">
        <v>2907</v>
      </c>
      <c r="H58" s="163">
        <v>2287</v>
      </c>
      <c r="I58" s="165">
        <f t="shared" si="33"/>
        <v>-0.21327829377364982</v>
      </c>
      <c r="J58" s="164">
        <f t="shared" si="30"/>
        <v>0.1674323634507402</v>
      </c>
      <c r="K58" s="162">
        <f t="shared" si="31"/>
        <v>-620</v>
      </c>
      <c r="L58" s="163">
        <f t="shared" si="32"/>
        <v>328</v>
      </c>
      <c r="M58" s="164">
        <f t="shared" si="29"/>
        <v>5.343907431466198E-4</v>
      </c>
    </row>
    <row r="59" spans="2:13" x14ac:dyDescent="0.25">
      <c r="B59" s="162" t="s">
        <v>123</v>
      </c>
      <c r="C59" s="163">
        <v>521</v>
      </c>
      <c r="D59" s="163">
        <v>546</v>
      </c>
      <c r="E59" s="163">
        <v>259</v>
      </c>
      <c r="F59" s="163">
        <v>866</v>
      </c>
      <c r="G59" s="163">
        <v>806</v>
      </c>
      <c r="H59" s="163">
        <v>1078</v>
      </c>
      <c r="I59" s="165">
        <f t="shared" si="33"/>
        <v>0.33746898263027303</v>
      </c>
      <c r="J59" s="164">
        <f t="shared" si="30"/>
        <v>0.97435897435897445</v>
      </c>
      <c r="K59" s="162">
        <f t="shared" si="31"/>
        <v>272</v>
      </c>
      <c r="L59" s="163">
        <f t="shared" si="32"/>
        <v>532</v>
      </c>
      <c r="M59" s="164">
        <f t="shared" si="29"/>
        <v>2.5189034591694629E-4</v>
      </c>
    </row>
    <row r="60" spans="2:13" x14ac:dyDescent="0.25">
      <c r="B60" s="162" t="s">
        <v>119</v>
      </c>
      <c r="C60" s="163">
        <v>584</v>
      </c>
      <c r="D60" s="163">
        <v>636</v>
      </c>
      <c r="E60" s="163">
        <v>175</v>
      </c>
      <c r="F60" s="163">
        <v>649</v>
      </c>
      <c r="G60" s="163">
        <v>683</v>
      </c>
      <c r="H60" s="163">
        <v>802</v>
      </c>
      <c r="I60" s="165">
        <f t="shared" si="33"/>
        <v>0.17423133235724753</v>
      </c>
      <c r="J60" s="164">
        <f t="shared" si="30"/>
        <v>0.26100628930817615</v>
      </c>
      <c r="K60" s="162">
        <f t="shared" si="31"/>
        <v>119</v>
      </c>
      <c r="L60" s="163">
        <f t="shared" si="32"/>
        <v>166</v>
      </c>
      <c r="M60" s="164">
        <f t="shared" si="29"/>
        <v>1.8739894009776523E-4</v>
      </c>
    </row>
    <row r="61" spans="2:13" x14ac:dyDescent="0.25">
      <c r="B61" s="162" t="s">
        <v>128</v>
      </c>
      <c r="C61" s="163">
        <v>312</v>
      </c>
      <c r="D61" s="163">
        <v>160</v>
      </c>
      <c r="E61" s="163">
        <v>76</v>
      </c>
      <c r="F61" s="163">
        <v>132</v>
      </c>
      <c r="G61" s="163">
        <v>239</v>
      </c>
      <c r="H61" s="163">
        <v>141</v>
      </c>
      <c r="I61" s="165">
        <f t="shared" si="33"/>
        <v>-0.41004184100418406</v>
      </c>
      <c r="J61" s="164">
        <f t="shared" si="30"/>
        <v>-0.11875000000000002</v>
      </c>
      <c r="K61" s="162">
        <f t="shared" si="31"/>
        <v>-98</v>
      </c>
      <c r="L61" s="163">
        <f t="shared" si="32"/>
        <v>-19</v>
      </c>
      <c r="M61" s="164">
        <f t="shared" si="29"/>
        <v>3.2946696451103364E-5</v>
      </c>
    </row>
    <row r="62" spans="2:13" x14ac:dyDescent="0.25">
      <c r="B62" s="162" t="s">
        <v>131</v>
      </c>
      <c r="C62" s="163">
        <v>380</v>
      </c>
      <c r="D62" s="163">
        <v>340</v>
      </c>
      <c r="E62" s="163">
        <v>119</v>
      </c>
      <c r="F62" s="163">
        <v>153</v>
      </c>
      <c r="G62" s="163">
        <v>195</v>
      </c>
      <c r="H62" s="163">
        <v>154</v>
      </c>
      <c r="I62" s="165">
        <f t="shared" si="33"/>
        <v>-0.21025641025641029</v>
      </c>
      <c r="J62" s="164">
        <f t="shared" si="30"/>
        <v>-0.54705882352941182</v>
      </c>
      <c r="K62" s="162">
        <f t="shared" si="31"/>
        <v>-41</v>
      </c>
      <c r="L62" s="163">
        <f t="shared" si="32"/>
        <v>-186</v>
      </c>
      <c r="M62" s="164">
        <f t="shared" si="29"/>
        <v>3.5984335130992327E-5</v>
      </c>
    </row>
    <row r="63" spans="2:13" x14ac:dyDescent="0.25">
      <c r="B63" s="168" t="s">
        <v>145</v>
      </c>
      <c r="C63" s="169">
        <f t="shared" ref="C63:H63" si="34">C55-SUM(C56:C62)</f>
        <v>8542</v>
      </c>
      <c r="D63" s="169">
        <f t="shared" si="34"/>
        <v>8674</v>
      </c>
      <c r="E63" s="169">
        <f t="shared" si="34"/>
        <v>2364</v>
      </c>
      <c r="F63" s="169">
        <f t="shared" si="34"/>
        <v>9249</v>
      </c>
      <c r="G63" s="169">
        <f t="shared" si="34"/>
        <v>10298</v>
      </c>
      <c r="H63" s="169">
        <f t="shared" si="34"/>
        <v>10353</v>
      </c>
      <c r="I63" s="171">
        <f t="shared" si="33"/>
        <v>5.3408428821131171E-3</v>
      </c>
      <c r="J63" s="170">
        <f t="shared" si="30"/>
        <v>0.19356698178464371</v>
      </c>
      <c r="K63" s="168">
        <f>H63-G63</f>
        <v>55</v>
      </c>
      <c r="L63" s="169">
        <f t="shared" si="32"/>
        <v>1679</v>
      </c>
      <c r="M63" s="170">
        <f t="shared" si="29"/>
        <v>2.4191287117608022E-3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134783</v>
      </c>
      <c r="D65" s="176">
        <f t="shared" ref="D65:H65" si="35">D66+D69</f>
        <v>135352</v>
      </c>
      <c r="E65" s="176">
        <f t="shared" si="35"/>
        <v>51640</v>
      </c>
      <c r="F65" s="176">
        <f t="shared" si="35"/>
        <v>151473</v>
      </c>
      <c r="G65" s="176">
        <f t="shared" si="35"/>
        <v>170958</v>
      </c>
      <c r="H65" s="176">
        <f t="shared" si="35"/>
        <v>191595</v>
      </c>
      <c r="I65" s="177">
        <f>IFERROR(H65/G65-1,"-")</f>
        <v>0.12071385954444946</v>
      </c>
      <c r="J65" s="177">
        <f>IFERROR(H65/D65-1,"-")</f>
        <v>0.4155313552810449</v>
      </c>
      <c r="K65" s="176">
        <f>H65-G65</f>
        <v>20637</v>
      </c>
      <c r="L65" s="176">
        <f>H65-D65</f>
        <v>56243</v>
      </c>
      <c r="M65" s="177">
        <f t="shared" ref="M65:M77" si="36">H65/H$9</f>
        <v>4.4768952528717369E-2</v>
      </c>
    </row>
    <row r="66" spans="2:13" x14ac:dyDescent="0.25">
      <c r="B66" s="157" t="s">
        <v>97</v>
      </c>
      <c r="C66" s="158">
        <v>34440</v>
      </c>
      <c r="D66" s="158">
        <v>41362</v>
      </c>
      <c r="E66" s="158">
        <v>22085</v>
      </c>
      <c r="F66" s="158">
        <v>30941</v>
      </c>
      <c r="G66" s="158">
        <v>45548</v>
      </c>
      <c r="H66" s="158">
        <v>58550</v>
      </c>
      <c r="I66" s="160">
        <f>IFERROR(H66/G66-1,"-")</f>
        <v>0.28545710020198478</v>
      </c>
      <c r="J66" s="159">
        <f t="shared" ref="J66:J77" si="37">IFERROR(H66/D66-1,"-")</f>
        <v>0.41555050529471504</v>
      </c>
      <c r="K66" s="157">
        <f t="shared" ref="K66:K76" si="38">H66-G66</f>
        <v>13002</v>
      </c>
      <c r="L66" s="158">
        <f t="shared" ref="L66:L77" si="39">H66-D66</f>
        <v>17188</v>
      </c>
      <c r="M66" s="159">
        <f t="shared" si="36"/>
        <v>1.3681057285192212E-2</v>
      </c>
    </row>
    <row r="67" spans="2:13" x14ac:dyDescent="0.25">
      <c r="B67" s="162" t="s">
        <v>103</v>
      </c>
      <c r="C67" s="163">
        <v>19155</v>
      </c>
      <c r="D67" s="163">
        <v>22237</v>
      </c>
      <c r="E67" s="163">
        <v>7922</v>
      </c>
      <c r="F67" s="163">
        <v>22920</v>
      </c>
      <c r="G67" s="163">
        <v>31464</v>
      </c>
      <c r="H67" s="163">
        <v>34800</v>
      </c>
      <c r="I67" s="165">
        <f>IFERROR(H67/G67-1,"-")</f>
        <v>0.10602593440122043</v>
      </c>
      <c r="J67" s="164">
        <f t="shared" si="37"/>
        <v>0.56495930206412726</v>
      </c>
      <c r="K67" s="162">
        <f t="shared" si="38"/>
        <v>3336</v>
      </c>
      <c r="L67" s="163">
        <f t="shared" si="39"/>
        <v>12563</v>
      </c>
      <c r="M67" s="164">
        <f t="shared" si="36"/>
        <v>8.1315250815489157E-3</v>
      </c>
    </row>
    <row r="68" spans="2:13" x14ac:dyDescent="0.25">
      <c r="B68" s="162" t="s">
        <v>100</v>
      </c>
      <c r="C68" s="163">
        <v>15285</v>
      </c>
      <c r="D68" s="163">
        <v>19125</v>
      </c>
      <c r="E68" s="163">
        <v>14163</v>
      </c>
      <c r="F68" s="163">
        <v>8021</v>
      </c>
      <c r="G68" s="163">
        <v>14084</v>
      </c>
      <c r="H68" s="163">
        <v>23750</v>
      </c>
      <c r="I68" s="165">
        <f>IFERROR(H68/G68-1,"-")</f>
        <v>0.68631070718545861</v>
      </c>
      <c r="J68" s="164">
        <f t="shared" si="37"/>
        <v>0.24183006535947715</v>
      </c>
      <c r="K68" s="162">
        <f t="shared" si="38"/>
        <v>9666</v>
      </c>
      <c r="L68" s="163">
        <f t="shared" si="39"/>
        <v>4625</v>
      </c>
      <c r="M68" s="164">
        <f t="shared" si="36"/>
        <v>5.5495322036432969E-3</v>
      </c>
    </row>
    <row r="69" spans="2:13" x14ac:dyDescent="0.25">
      <c r="B69" s="157" t="s">
        <v>107</v>
      </c>
      <c r="C69" s="158">
        <v>100343</v>
      </c>
      <c r="D69" s="158">
        <v>93990</v>
      </c>
      <c r="E69" s="158">
        <v>29555</v>
      </c>
      <c r="F69" s="158">
        <v>120532</v>
      </c>
      <c r="G69" s="158">
        <v>125410</v>
      </c>
      <c r="H69" s="158">
        <v>133045</v>
      </c>
      <c r="I69" s="160">
        <f>IFERROR(H69/G69-1,"-")</f>
        <v>6.0880312574754791E-2</v>
      </c>
      <c r="J69" s="159">
        <f t="shared" si="37"/>
        <v>0.41552292797106083</v>
      </c>
      <c r="K69" s="157">
        <f t="shared" si="38"/>
        <v>7635</v>
      </c>
      <c r="L69" s="158">
        <f t="shared" si="39"/>
        <v>39055</v>
      </c>
      <c r="M69" s="159">
        <f t="shared" si="36"/>
        <v>3.1087895243525156E-2</v>
      </c>
    </row>
    <row r="70" spans="2:13" x14ac:dyDescent="0.25">
      <c r="B70" s="162" t="s">
        <v>110</v>
      </c>
      <c r="C70" s="163">
        <v>46045</v>
      </c>
      <c r="D70" s="163">
        <v>40752</v>
      </c>
      <c r="E70" s="163">
        <v>13310</v>
      </c>
      <c r="F70" s="163">
        <v>52809</v>
      </c>
      <c r="G70" s="163">
        <v>48101</v>
      </c>
      <c r="H70" s="163">
        <v>45250</v>
      </c>
      <c r="I70" s="165">
        <f t="shared" ref="I70:I77" si="40">IFERROR(H70/G70-1,"-")</f>
        <v>-5.9271117024594089E-2</v>
      </c>
      <c r="J70" s="164">
        <f t="shared" si="37"/>
        <v>0.11037495092265415</v>
      </c>
      <c r="K70" s="162">
        <f t="shared" si="38"/>
        <v>-2851</v>
      </c>
      <c r="L70" s="163">
        <f t="shared" si="39"/>
        <v>4498</v>
      </c>
      <c r="M70" s="164">
        <f t="shared" si="36"/>
        <v>1.0573319251151967E-2</v>
      </c>
    </row>
    <row r="71" spans="2:13" x14ac:dyDescent="0.25">
      <c r="B71" s="162" t="s">
        <v>113</v>
      </c>
      <c r="C71" s="163">
        <v>13449</v>
      </c>
      <c r="D71" s="163">
        <v>11187</v>
      </c>
      <c r="E71" s="163">
        <v>3222</v>
      </c>
      <c r="F71" s="163">
        <v>7009</v>
      </c>
      <c r="G71" s="163">
        <v>9961</v>
      </c>
      <c r="H71" s="163">
        <v>9892</v>
      </c>
      <c r="I71" s="165">
        <f t="shared" si="40"/>
        <v>-6.9270153599035877E-3</v>
      </c>
      <c r="J71" s="164">
        <f t="shared" si="37"/>
        <v>-0.11575936354697414</v>
      </c>
      <c r="K71" s="162">
        <f t="shared" si="38"/>
        <v>-69</v>
      </c>
      <c r="L71" s="163">
        <f t="shared" si="39"/>
        <v>-1295</v>
      </c>
      <c r="M71" s="164">
        <f t="shared" si="36"/>
        <v>2.311409370881663E-3</v>
      </c>
    </row>
    <row r="72" spans="2:13" x14ac:dyDescent="0.25">
      <c r="B72" s="162" t="s">
        <v>116</v>
      </c>
      <c r="C72" s="163">
        <v>6479</v>
      </c>
      <c r="D72" s="163">
        <v>10780</v>
      </c>
      <c r="E72" s="163">
        <v>3375</v>
      </c>
      <c r="F72" s="163">
        <v>17604</v>
      </c>
      <c r="G72" s="163">
        <v>15357</v>
      </c>
      <c r="H72" s="163">
        <v>19078</v>
      </c>
      <c r="I72" s="165">
        <f t="shared" si="40"/>
        <v>0.24229992837142666</v>
      </c>
      <c r="J72" s="164">
        <f t="shared" si="37"/>
        <v>0.76975881261595558</v>
      </c>
      <c r="K72" s="162">
        <f t="shared" si="38"/>
        <v>3721</v>
      </c>
      <c r="L72" s="163">
        <f t="shared" si="39"/>
        <v>8298</v>
      </c>
      <c r="M72" s="164">
        <f t="shared" si="36"/>
        <v>4.4578515949939713E-3</v>
      </c>
    </row>
    <row r="73" spans="2:13" x14ac:dyDescent="0.25">
      <c r="B73" s="162" t="s">
        <v>123</v>
      </c>
      <c r="C73" s="163">
        <v>2259</v>
      </c>
      <c r="D73" s="163">
        <v>1719</v>
      </c>
      <c r="E73" s="163">
        <v>459</v>
      </c>
      <c r="F73" s="163">
        <v>2468</v>
      </c>
      <c r="G73" s="163">
        <v>3478</v>
      </c>
      <c r="H73" s="163">
        <v>4281</v>
      </c>
      <c r="I73" s="165">
        <f t="shared" si="40"/>
        <v>0.23087981598619889</v>
      </c>
      <c r="J73" s="164">
        <f t="shared" si="37"/>
        <v>1.4904013961605584</v>
      </c>
      <c r="K73" s="162">
        <f t="shared" si="38"/>
        <v>803</v>
      </c>
      <c r="L73" s="163">
        <f t="shared" si="39"/>
        <v>2562</v>
      </c>
      <c r="M73" s="164">
        <f t="shared" si="36"/>
        <v>1.0003177837388192E-3</v>
      </c>
    </row>
    <row r="74" spans="2:13" x14ac:dyDescent="0.25">
      <c r="B74" s="162" t="s">
        <v>119</v>
      </c>
      <c r="C74" s="163">
        <v>2914</v>
      </c>
      <c r="D74" s="163">
        <v>2455</v>
      </c>
      <c r="E74" s="163">
        <v>1163</v>
      </c>
      <c r="F74" s="163">
        <v>2853</v>
      </c>
      <c r="G74" s="163">
        <v>2272</v>
      </c>
      <c r="H74" s="163">
        <v>3870</v>
      </c>
      <c r="I74" s="165">
        <f t="shared" si="40"/>
        <v>0.70334507042253525</v>
      </c>
      <c r="J74" s="164">
        <f t="shared" si="37"/>
        <v>0.57637474541751521</v>
      </c>
      <c r="K74" s="162">
        <f t="shared" si="38"/>
        <v>1598</v>
      </c>
      <c r="L74" s="163">
        <f t="shared" si="39"/>
        <v>1415</v>
      </c>
      <c r="M74" s="164">
        <f t="shared" si="36"/>
        <v>9.0428166855156041E-4</v>
      </c>
    </row>
    <row r="75" spans="2:13" x14ac:dyDescent="0.25">
      <c r="B75" s="162" t="s">
        <v>128</v>
      </c>
      <c r="C75" s="163">
        <v>1304</v>
      </c>
      <c r="D75" s="163">
        <v>2180</v>
      </c>
      <c r="E75" s="163">
        <v>651</v>
      </c>
      <c r="F75" s="163">
        <v>2685</v>
      </c>
      <c r="G75" s="163">
        <v>3745</v>
      </c>
      <c r="H75" s="163">
        <v>2300</v>
      </c>
      <c r="I75" s="165">
        <f t="shared" si="40"/>
        <v>-0.3858477970627503</v>
      </c>
      <c r="J75" s="164">
        <f t="shared" si="37"/>
        <v>5.504587155963292E-2</v>
      </c>
      <c r="K75" s="162">
        <f t="shared" si="38"/>
        <v>-1445</v>
      </c>
      <c r="L75" s="163">
        <f t="shared" si="39"/>
        <v>120</v>
      </c>
      <c r="M75" s="164">
        <f t="shared" si="36"/>
        <v>5.3742838182650873E-4</v>
      </c>
    </row>
    <row r="76" spans="2:13" x14ac:dyDescent="0.25">
      <c r="B76" s="162" t="s">
        <v>131</v>
      </c>
      <c r="C76" s="163">
        <v>2586</v>
      </c>
      <c r="D76" s="163">
        <v>2290</v>
      </c>
      <c r="E76" s="163">
        <v>907</v>
      </c>
      <c r="F76" s="163">
        <v>799</v>
      </c>
      <c r="G76" s="163">
        <v>1039</v>
      </c>
      <c r="H76" s="163">
        <v>628</v>
      </c>
      <c r="I76" s="165">
        <f t="shared" si="40"/>
        <v>-0.39557266602502406</v>
      </c>
      <c r="J76" s="164">
        <f t="shared" si="37"/>
        <v>-0.72576419213973797</v>
      </c>
      <c r="K76" s="162">
        <f t="shared" si="38"/>
        <v>-411</v>
      </c>
      <c r="L76" s="163">
        <f t="shared" si="39"/>
        <v>-1662</v>
      </c>
      <c r="M76" s="164">
        <f t="shared" si="36"/>
        <v>1.4674131469002066E-4</v>
      </c>
    </row>
    <row r="77" spans="2:13" x14ac:dyDescent="0.25">
      <c r="B77" s="168" t="s">
        <v>145</v>
      </c>
      <c r="C77" s="169">
        <f t="shared" ref="C77:H77" si="41">C69-SUM(C70:C76)</f>
        <v>25307</v>
      </c>
      <c r="D77" s="169">
        <f t="shared" si="41"/>
        <v>22627</v>
      </c>
      <c r="E77" s="169">
        <f t="shared" si="41"/>
        <v>6468</v>
      </c>
      <c r="F77" s="169">
        <f t="shared" si="41"/>
        <v>34305</v>
      </c>
      <c r="G77" s="169">
        <f t="shared" si="41"/>
        <v>41457</v>
      </c>
      <c r="H77" s="169">
        <f t="shared" si="41"/>
        <v>47746</v>
      </c>
      <c r="I77" s="171">
        <f t="shared" si="40"/>
        <v>0.15169935113491095</v>
      </c>
      <c r="J77" s="170">
        <f t="shared" si="37"/>
        <v>1.1101339108145138</v>
      </c>
      <c r="K77" s="168">
        <f>H77-G77</f>
        <v>6289</v>
      </c>
      <c r="L77" s="169">
        <f t="shared" si="39"/>
        <v>25119</v>
      </c>
      <c r="M77" s="170">
        <f t="shared" si="36"/>
        <v>1.1156545877690646E-2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643249</v>
      </c>
      <c r="D79" s="176">
        <f t="shared" ref="D79:H79" si="42">D80+D83</f>
        <v>632559</v>
      </c>
      <c r="E79" s="176">
        <f t="shared" si="42"/>
        <v>167932</v>
      </c>
      <c r="F79" s="176">
        <f t="shared" si="42"/>
        <v>574800</v>
      </c>
      <c r="G79" s="176">
        <f t="shared" si="42"/>
        <v>652648</v>
      </c>
      <c r="H79" s="176">
        <f t="shared" si="42"/>
        <v>741051</v>
      </c>
      <c r="I79" s="177">
        <f>IFERROR(H79/G79-1,"-")</f>
        <v>0.13545280151015548</v>
      </c>
      <c r="J79" s="177">
        <f>IFERROR(H79/D79-1,"-")</f>
        <v>0.17151285492736656</v>
      </c>
      <c r="K79" s="176">
        <f>H79-G79</f>
        <v>88403</v>
      </c>
      <c r="L79" s="176">
        <f>H79-D79</f>
        <v>108492</v>
      </c>
      <c r="M79" s="177">
        <f t="shared" ref="M79:M91" si="43">H79/H$9</f>
        <v>0.17315732164387659</v>
      </c>
    </row>
    <row r="80" spans="2:13" x14ac:dyDescent="0.25">
      <c r="B80" s="157" t="s">
        <v>97</v>
      </c>
      <c r="C80" s="158">
        <v>278871</v>
      </c>
      <c r="D80" s="158">
        <v>285490</v>
      </c>
      <c r="E80" s="158">
        <v>76535</v>
      </c>
      <c r="F80" s="158">
        <v>279454</v>
      </c>
      <c r="G80" s="158">
        <v>279159</v>
      </c>
      <c r="H80" s="158">
        <v>299768</v>
      </c>
      <c r="I80" s="160">
        <f>IFERROR(H80/G80-1,"-")</f>
        <v>7.3825311023467011E-2</v>
      </c>
      <c r="J80" s="159">
        <f t="shared" ref="J80:J91" si="44">IFERROR(H80/D80-1,"-")</f>
        <v>5.0012259623804622E-2</v>
      </c>
      <c r="K80" s="157">
        <f t="shared" ref="K80:K90" si="45">H80-G80</f>
        <v>20609</v>
      </c>
      <c r="L80" s="158">
        <f t="shared" ref="L80:L91" si="46">H80-D80</f>
        <v>14278</v>
      </c>
      <c r="M80" s="159">
        <f t="shared" si="43"/>
        <v>7.0045143984073424E-2</v>
      </c>
    </row>
    <row r="81" spans="2:13" x14ac:dyDescent="0.25">
      <c r="B81" s="162" t="s">
        <v>103</v>
      </c>
      <c r="C81" s="163">
        <v>63882</v>
      </c>
      <c r="D81" s="163">
        <v>49926</v>
      </c>
      <c r="E81" s="163">
        <v>18128</v>
      </c>
      <c r="F81" s="163">
        <v>66206</v>
      </c>
      <c r="G81" s="163">
        <v>60189</v>
      </c>
      <c r="H81" s="163">
        <v>72329</v>
      </c>
      <c r="I81" s="165">
        <f>IFERROR(H81/G81-1,"-")</f>
        <v>0.20169798468158628</v>
      </c>
      <c r="J81" s="164">
        <f t="shared" si="44"/>
        <v>0.44872411168529425</v>
      </c>
      <c r="K81" s="162">
        <f t="shared" si="45"/>
        <v>12140</v>
      </c>
      <c r="L81" s="163">
        <f t="shared" si="46"/>
        <v>22403</v>
      </c>
      <c r="M81" s="164">
        <f t="shared" si="43"/>
        <v>1.6900720621360676E-2</v>
      </c>
    </row>
    <row r="82" spans="2:13" x14ac:dyDescent="0.25">
      <c r="B82" s="162" t="s">
        <v>100</v>
      </c>
      <c r="C82" s="163">
        <v>214989</v>
      </c>
      <c r="D82" s="163">
        <v>235564</v>
      </c>
      <c r="E82" s="163">
        <v>58407</v>
      </c>
      <c r="F82" s="163">
        <v>213248</v>
      </c>
      <c r="G82" s="163">
        <v>218970</v>
      </c>
      <c r="H82" s="163">
        <v>227439</v>
      </c>
      <c r="I82" s="165">
        <f>IFERROR(H82/G82-1,"-")</f>
        <v>3.8676531031648143E-2</v>
      </c>
      <c r="J82" s="164">
        <f t="shared" si="44"/>
        <v>-3.4491688033825185E-2</v>
      </c>
      <c r="K82" s="162">
        <f t="shared" si="45"/>
        <v>8469</v>
      </c>
      <c r="L82" s="163">
        <f t="shared" si="46"/>
        <v>-8125</v>
      </c>
      <c r="M82" s="164">
        <f t="shared" si="43"/>
        <v>5.3144423362712752E-2</v>
      </c>
    </row>
    <row r="83" spans="2:13" x14ac:dyDescent="0.25">
      <c r="B83" s="157" t="s">
        <v>107</v>
      </c>
      <c r="C83" s="158">
        <v>364378</v>
      </c>
      <c r="D83" s="158">
        <v>347069</v>
      </c>
      <c r="E83" s="158">
        <v>91397</v>
      </c>
      <c r="F83" s="158">
        <v>295346</v>
      </c>
      <c r="G83" s="158">
        <v>373489</v>
      </c>
      <c r="H83" s="158">
        <v>441283</v>
      </c>
      <c r="I83" s="160">
        <f>IFERROR(H83/G83-1,"-")</f>
        <v>0.18151538599530381</v>
      </c>
      <c r="J83" s="159">
        <f t="shared" si="44"/>
        <v>0.27145610815140508</v>
      </c>
      <c r="K83" s="157">
        <f t="shared" si="45"/>
        <v>67794</v>
      </c>
      <c r="L83" s="158">
        <f t="shared" si="46"/>
        <v>94214</v>
      </c>
      <c r="M83" s="159">
        <f t="shared" si="43"/>
        <v>0.10311217765980316</v>
      </c>
    </row>
    <row r="84" spans="2:13" x14ac:dyDescent="0.25">
      <c r="B84" s="162" t="s">
        <v>110</v>
      </c>
      <c r="C84" s="163">
        <v>56198</v>
      </c>
      <c r="D84" s="163">
        <v>63752</v>
      </c>
      <c r="E84" s="163">
        <v>17445</v>
      </c>
      <c r="F84" s="163">
        <v>62128</v>
      </c>
      <c r="G84" s="163">
        <v>82199</v>
      </c>
      <c r="H84" s="163">
        <v>96271</v>
      </c>
      <c r="I84" s="165">
        <f t="shared" ref="I84:I91" si="47">IFERROR(H84/G84-1,"-")</f>
        <v>0.17119429676760056</v>
      </c>
      <c r="J84" s="164">
        <f t="shared" si="44"/>
        <v>0.51008595808758939</v>
      </c>
      <c r="K84" s="162">
        <f t="shared" si="45"/>
        <v>14072</v>
      </c>
      <c r="L84" s="163">
        <f t="shared" si="46"/>
        <v>32519</v>
      </c>
      <c r="M84" s="164">
        <f t="shared" si="43"/>
        <v>2.2495116411660795E-2</v>
      </c>
    </row>
    <row r="85" spans="2:13" x14ac:dyDescent="0.25">
      <c r="B85" s="162" t="s">
        <v>113</v>
      </c>
      <c r="C85" s="163">
        <v>168368</v>
      </c>
      <c r="D85" s="163">
        <v>138191</v>
      </c>
      <c r="E85" s="163">
        <v>31930</v>
      </c>
      <c r="F85" s="163">
        <v>97434</v>
      </c>
      <c r="G85" s="163">
        <v>111666</v>
      </c>
      <c r="H85" s="163">
        <v>122981</v>
      </c>
      <c r="I85" s="165">
        <f t="shared" si="47"/>
        <v>0.101328963157989</v>
      </c>
      <c r="J85" s="164">
        <f t="shared" si="44"/>
        <v>-0.11006505488780027</v>
      </c>
      <c r="K85" s="162">
        <f t="shared" si="45"/>
        <v>11315</v>
      </c>
      <c r="L85" s="163">
        <f t="shared" si="46"/>
        <v>-15210</v>
      </c>
      <c r="M85" s="164">
        <f t="shared" si="43"/>
        <v>2.8736295576263424E-2</v>
      </c>
    </row>
    <row r="86" spans="2:13" x14ac:dyDescent="0.25">
      <c r="B86" s="162" t="s">
        <v>116</v>
      </c>
      <c r="C86" s="163">
        <v>17384</v>
      </c>
      <c r="D86" s="163">
        <v>21075</v>
      </c>
      <c r="E86" s="163">
        <v>6777</v>
      </c>
      <c r="F86" s="163">
        <v>26003</v>
      </c>
      <c r="G86" s="163">
        <v>37854</v>
      </c>
      <c r="H86" s="163">
        <v>52090</v>
      </c>
      <c r="I86" s="165">
        <f t="shared" si="47"/>
        <v>0.37607650446452157</v>
      </c>
      <c r="J86" s="164">
        <f t="shared" si="44"/>
        <v>1.4716488730723607</v>
      </c>
      <c r="K86" s="162">
        <f t="shared" si="45"/>
        <v>14236</v>
      </c>
      <c r="L86" s="163">
        <f t="shared" si="46"/>
        <v>31015</v>
      </c>
      <c r="M86" s="164">
        <f t="shared" si="43"/>
        <v>1.2171584525801235E-2</v>
      </c>
    </row>
    <row r="87" spans="2:13" x14ac:dyDescent="0.25">
      <c r="B87" s="162" t="s">
        <v>123</v>
      </c>
      <c r="C87" s="163">
        <v>7535</v>
      </c>
      <c r="D87" s="163">
        <v>6200</v>
      </c>
      <c r="E87" s="163">
        <v>1446</v>
      </c>
      <c r="F87" s="163">
        <v>5606</v>
      </c>
      <c r="G87" s="163">
        <v>7837</v>
      </c>
      <c r="H87" s="163">
        <v>12806</v>
      </c>
      <c r="I87" s="165">
        <f t="shared" si="47"/>
        <v>0.63404363914763295</v>
      </c>
      <c r="J87" s="164">
        <f t="shared" si="44"/>
        <v>1.0654838709677419</v>
      </c>
      <c r="K87" s="162">
        <f t="shared" si="45"/>
        <v>4969</v>
      </c>
      <c r="L87" s="163">
        <f t="shared" si="46"/>
        <v>6606</v>
      </c>
      <c r="M87" s="164">
        <f t="shared" si="43"/>
        <v>2.9923077642044658E-3</v>
      </c>
    </row>
    <row r="88" spans="2:13" x14ac:dyDescent="0.25">
      <c r="B88" s="162" t="s">
        <v>119</v>
      </c>
      <c r="C88" s="163">
        <v>5836</v>
      </c>
      <c r="D88" s="163">
        <v>5595</v>
      </c>
      <c r="E88" s="163">
        <v>1794</v>
      </c>
      <c r="F88" s="163">
        <v>5083</v>
      </c>
      <c r="G88" s="163">
        <v>6268</v>
      </c>
      <c r="H88" s="163">
        <v>8009</v>
      </c>
      <c r="I88" s="165">
        <f t="shared" si="47"/>
        <v>0.27776005105296742</v>
      </c>
      <c r="J88" s="164">
        <f t="shared" si="44"/>
        <v>0.43145665773011621</v>
      </c>
      <c r="K88" s="162">
        <f t="shared" si="45"/>
        <v>1741</v>
      </c>
      <c r="L88" s="163">
        <f t="shared" si="46"/>
        <v>2414</v>
      </c>
      <c r="M88" s="164">
        <f t="shared" si="43"/>
        <v>1.8714190913254386E-3</v>
      </c>
    </row>
    <row r="89" spans="2:13" x14ac:dyDescent="0.25">
      <c r="B89" s="162" t="s">
        <v>128</v>
      </c>
      <c r="C89" s="163">
        <v>3604</v>
      </c>
      <c r="D89" s="163">
        <v>3790</v>
      </c>
      <c r="E89" s="163">
        <v>1708</v>
      </c>
      <c r="F89" s="163">
        <v>3385</v>
      </c>
      <c r="G89" s="163">
        <v>3805</v>
      </c>
      <c r="H89" s="163">
        <v>3556</v>
      </c>
      <c r="I89" s="165">
        <f t="shared" si="47"/>
        <v>-6.5440210249671504E-2</v>
      </c>
      <c r="J89" s="164">
        <f t="shared" si="44"/>
        <v>-6.1741424802110867E-2</v>
      </c>
      <c r="K89" s="162">
        <f t="shared" si="45"/>
        <v>-249</v>
      </c>
      <c r="L89" s="163">
        <f t="shared" si="46"/>
        <v>-234</v>
      </c>
      <c r="M89" s="164">
        <f t="shared" si="43"/>
        <v>8.3091101120655005E-4</v>
      </c>
    </row>
    <row r="90" spans="2:13" x14ac:dyDescent="0.25">
      <c r="B90" s="162" t="s">
        <v>131</v>
      </c>
      <c r="C90" s="163">
        <v>7515</v>
      </c>
      <c r="D90" s="163">
        <v>6907</v>
      </c>
      <c r="E90" s="163">
        <v>2323</v>
      </c>
      <c r="F90" s="163">
        <v>3698</v>
      </c>
      <c r="G90" s="163">
        <v>4407</v>
      </c>
      <c r="H90" s="163">
        <v>4689</v>
      </c>
      <c r="I90" s="165">
        <f t="shared" si="47"/>
        <v>6.3989108236895742E-2</v>
      </c>
      <c r="J90" s="164">
        <f t="shared" si="44"/>
        <v>-0.32112349790068051</v>
      </c>
      <c r="K90" s="162">
        <f t="shared" si="45"/>
        <v>282</v>
      </c>
      <c r="L90" s="163">
        <f t="shared" si="46"/>
        <v>-2218</v>
      </c>
      <c r="M90" s="164">
        <f t="shared" si="43"/>
        <v>1.095652905384565E-3</v>
      </c>
    </row>
    <row r="91" spans="2:13" x14ac:dyDescent="0.25">
      <c r="B91" s="168" t="s">
        <v>145</v>
      </c>
      <c r="C91" s="169">
        <f t="shared" ref="C91:H91" si="48">C83-SUM(C84:C90)</f>
        <v>97938</v>
      </c>
      <c r="D91" s="169">
        <f t="shared" si="48"/>
        <v>101559</v>
      </c>
      <c r="E91" s="169">
        <f t="shared" si="48"/>
        <v>27974</v>
      </c>
      <c r="F91" s="169">
        <f t="shared" si="48"/>
        <v>92009</v>
      </c>
      <c r="G91" s="169">
        <f t="shared" si="48"/>
        <v>119453</v>
      </c>
      <c r="H91" s="169">
        <f t="shared" si="48"/>
        <v>140881</v>
      </c>
      <c r="I91" s="171">
        <f t="shared" si="47"/>
        <v>0.17938436037604744</v>
      </c>
      <c r="J91" s="170">
        <f t="shared" si="44"/>
        <v>0.38718380448803158</v>
      </c>
      <c r="K91" s="168">
        <f>H91-G91</f>
        <v>21428</v>
      </c>
      <c r="L91" s="169">
        <f t="shared" si="46"/>
        <v>39322</v>
      </c>
      <c r="M91" s="170">
        <f t="shared" si="43"/>
        <v>3.2918890373956691E-2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53986</v>
      </c>
      <c r="D93" s="176">
        <f t="shared" ref="D93:H93" si="49">D94+D97</f>
        <v>55887</v>
      </c>
      <c r="E93" s="176">
        <f t="shared" si="49"/>
        <v>22616</v>
      </c>
      <c r="F93" s="176">
        <f t="shared" si="49"/>
        <v>51485</v>
      </c>
      <c r="G93" s="176">
        <f t="shared" si="49"/>
        <v>58157</v>
      </c>
      <c r="H93" s="176">
        <f t="shared" si="49"/>
        <v>57388</v>
      </c>
      <c r="I93" s="177">
        <f>IFERROR(H93/G93-1,"-")</f>
        <v>-1.3222827862510056E-2</v>
      </c>
      <c r="J93" s="177">
        <f>IFERROR(H93/D93-1,"-")</f>
        <v>2.6857766564675201E-2</v>
      </c>
      <c r="K93" s="176">
        <f>H93-G93</f>
        <v>-769</v>
      </c>
      <c r="L93" s="176">
        <f>H93-D93</f>
        <v>1501</v>
      </c>
      <c r="M93" s="177">
        <f t="shared" ref="M93:M105" si="50">H93/H$9</f>
        <v>1.3409539120112907E-2</v>
      </c>
    </row>
    <row r="94" spans="2:13" x14ac:dyDescent="0.25">
      <c r="B94" s="157" t="s">
        <v>97</v>
      </c>
      <c r="C94" s="158">
        <v>34282</v>
      </c>
      <c r="D94" s="158">
        <v>37119</v>
      </c>
      <c r="E94" s="158">
        <v>14777</v>
      </c>
      <c r="F94" s="158">
        <v>33809</v>
      </c>
      <c r="G94" s="158">
        <v>37722</v>
      </c>
      <c r="H94" s="158">
        <v>35821</v>
      </c>
      <c r="I94" s="160">
        <f>IFERROR(H94/G94-1,"-")</f>
        <v>-5.0394994963151474E-2</v>
      </c>
      <c r="J94" s="159">
        <f t="shared" ref="J94:J105" si="51">IFERROR(H94/D94-1,"-")</f>
        <v>-3.4968614456208358E-2</v>
      </c>
      <c r="K94" s="157">
        <f t="shared" ref="K94:K104" si="52">H94-G94</f>
        <v>-1901</v>
      </c>
      <c r="L94" s="158">
        <f t="shared" ref="L94:L105" si="53">H94-D94</f>
        <v>-1298</v>
      </c>
      <c r="M94" s="159">
        <f t="shared" si="50"/>
        <v>8.3700965501771179E-3</v>
      </c>
    </row>
    <row r="95" spans="2:13" x14ac:dyDescent="0.25">
      <c r="B95" s="162" t="s">
        <v>103</v>
      </c>
      <c r="C95" s="163">
        <v>16764</v>
      </c>
      <c r="D95" s="163">
        <v>19153</v>
      </c>
      <c r="E95" s="163">
        <v>8025</v>
      </c>
      <c r="F95" s="163">
        <v>16289</v>
      </c>
      <c r="G95" s="163">
        <v>12024</v>
      </c>
      <c r="H95" s="163">
        <v>11877</v>
      </c>
      <c r="I95" s="165">
        <f>IFERROR(H95/G95-1,"-")</f>
        <v>-1.2225548902195627E-2</v>
      </c>
      <c r="J95" s="164">
        <f t="shared" si="51"/>
        <v>-0.37988826815642462</v>
      </c>
      <c r="K95" s="162">
        <f t="shared" si="52"/>
        <v>-147</v>
      </c>
      <c r="L95" s="163">
        <f t="shared" si="53"/>
        <v>-7276</v>
      </c>
      <c r="M95" s="164">
        <f t="shared" si="50"/>
        <v>2.7752334308493239E-3</v>
      </c>
    </row>
    <row r="96" spans="2:13" x14ac:dyDescent="0.25">
      <c r="B96" s="162" t="s">
        <v>100</v>
      </c>
      <c r="C96" s="163">
        <v>17518</v>
      </c>
      <c r="D96" s="163">
        <v>17966</v>
      </c>
      <c r="E96" s="163">
        <v>6752</v>
      </c>
      <c r="F96" s="163">
        <v>17520</v>
      </c>
      <c r="G96" s="163">
        <v>25698</v>
      </c>
      <c r="H96" s="163">
        <v>23944</v>
      </c>
      <c r="I96" s="165">
        <f>IFERROR(H96/G96-1,"-")</f>
        <v>-6.8254338859055186E-2</v>
      </c>
      <c r="J96" s="164">
        <f t="shared" si="51"/>
        <v>0.33273961928086382</v>
      </c>
      <c r="K96" s="162">
        <f t="shared" si="52"/>
        <v>-1754</v>
      </c>
      <c r="L96" s="163">
        <f t="shared" si="53"/>
        <v>5978</v>
      </c>
      <c r="M96" s="164">
        <f t="shared" si="50"/>
        <v>5.5948631193277936E-3</v>
      </c>
    </row>
    <row r="97" spans="2:13" x14ac:dyDescent="0.25">
      <c r="B97" s="157" t="s">
        <v>107</v>
      </c>
      <c r="C97" s="158">
        <v>19704</v>
      </c>
      <c r="D97" s="158">
        <v>18768</v>
      </c>
      <c r="E97" s="158">
        <v>7839</v>
      </c>
      <c r="F97" s="158">
        <v>17676</v>
      </c>
      <c r="G97" s="158">
        <v>20435</v>
      </c>
      <c r="H97" s="158">
        <v>21567</v>
      </c>
      <c r="I97" s="160">
        <f>IFERROR(H97/G97-1,"-")</f>
        <v>5.539515537068751E-2</v>
      </c>
      <c r="J97" s="159">
        <f t="shared" si="51"/>
        <v>0.14913682864450117</v>
      </c>
      <c r="K97" s="157">
        <f t="shared" si="52"/>
        <v>1132</v>
      </c>
      <c r="L97" s="158">
        <f t="shared" si="53"/>
        <v>2799</v>
      </c>
      <c r="M97" s="159">
        <f t="shared" si="50"/>
        <v>5.0394425699357894E-3</v>
      </c>
    </row>
    <row r="98" spans="2:13" x14ac:dyDescent="0.25">
      <c r="B98" s="162" t="s">
        <v>110</v>
      </c>
      <c r="C98" s="163">
        <v>2265</v>
      </c>
      <c r="D98" s="163">
        <v>2421</v>
      </c>
      <c r="E98" s="163">
        <v>1262</v>
      </c>
      <c r="F98" s="163">
        <v>2403</v>
      </c>
      <c r="G98" s="163">
        <v>2795</v>
      </c>
      <c r="H98" s="163">
        <v>3030</v>
      </c>
      <c r="I98" s="165">
        <f t="shared" ref="I98:I105" si="54">IFERROR(H98/G98-1,"-")</f>
        <v>8.4078711985688726E-2</v>
      </c>
      <c r="J98" s="164">
        <f t="shared" si="51"/>
        <v>0.25154894671623307</v>
      </c>
      <c r="K98" s="162">
        <f t="shared" si="52"/>
        <v>235</v>
      </c>
      <c r="L98" s="163">
        <f t="shared" si="53"/>
        <v>609</v>
      </c>
      <c r="M98" s="164">
        <f t="shared" si="50"/>
        <v>7.0800347692796589E-4</v>
      </c>
    </row>
    <row r="99" spans="2:13" x14ac:dyDescent="0.25">
      <c r="B99" s="162" t="s">
        <v>113</v>
      </c>
      <c r="C99" s="163">
        <v>4527</v>
      </c>
      <c r="D99" s="163">
        <v>3905</v>
      </c>
      <c r="E99" s="163">
        <v>1429</v>
      </c>
      <c r="F99" s="163">
        <v>3482</v>
      </c>
      <c r="G99" s="163">
        <v>3814</v>
      </c>
      <c r="H99" s="163">
        <v>4234</v>
      </c>
      <c r="I99" s="165">
        <f t="shared" si="54"/>
        <v>0.11012060828526482</v>
      </c>
      <c r="J99" s="164">
        <f t="shared" si="51"/>
        <v>8.4250960307298284E-2</v>
      </c>
      <c r="K99" s="162">
        <f t="shared" si="52"/>
        <v>420</v>
      </c>
      <c r="L99" s="163">
        <f t="shared" si="53"/>
        <v>329</v>
      </c>
      <c r="M99" s="164">
        <f t="shared" si="50"/>
        <v>9.8933555158845139E-4</v>
      </c>
    </row>
    <row r="100" spans="2:13" x14ac:dyDescent="0.25">
      <c r="B100" s="162" t="s">
        <v>116</v>
      </c>
      <c r="C100" s="163">
        <v>4157</v>
      </c>
      <c r="D100" s="163">
        <v>3854</v>
      </c>
      <c r="E100" s="163">
        <v>1899</v>
      </c>
      <c r="F100" s="163">
        <v>3412</v>
      </c>
      <c r="G100" s="163">
        <v>3885</v>
      </c>
      <c r="H100" s="163">
        <v>3685</v>
      </c>
      <c r="I100" s="165">
        <f t="shared" si="54"/>
        <v>-5.1480051480051525E-2</v>
      </c>
      <c r="J100" s="164">
        <f t="shared" si="51"/>
        <v>-4.3850544888427656E-2</v>
      </c>
      <c r="K100" s="162">
        <f t="shared" si="52"/>
        <v>-200</v>
      </c>
      <c r="L100" s="163">
        <f t="shared" si="53"/>
        <v>-169</v>
      </c>
      <c r="M100" s="164">
        <f t="shared" si="50"/>
        <v>8.6105373349160206E-4</v>
      </c>
    </row>
    <row r="101" spans="2:13" x14ac:dyDescent="0.25">
      <c r="B101" s="162" t="s">
        <v>123</v>
      </c>
      <c r="C101" s="163">
        <v>535</v>
      </c>
      <c r="D101" s="163">
        <v>699</v>
      </c>
      <c r="E101" s="163">
        <v>316</v>
      </c>
      <c r="F101" s="163">
        <v>1172</v>
      </c>
      <c r="G101" s="163">
        <v>938</v>
      </c>
      <c r="H101" s="163">
        <v>933</v>
      </c>
      <c r="I101" s="165">
        <f t="shared" si="54"/>
        <v>-5.3304904051172386E-3</v>
      </c>
      <c r="J101" s="164">
        <f t="shared" si="51"/>
        <v>0.33476394849785418</v>
      </c>
      <c r="K101" s="162">
        <f t="shared" si="52"/>
        <v>-5</v>
      </c>
      <c r="L101" s="163">
        <f t="shared" si="53"/>
        <v>234</v>
      </c>
      <c r="M101" s="164">
        <f t="shared" si="50"/>
        <v>2.1800899141049247E-4</v>
      </c>
    </row>
    <row r="102" spans="2:13" x14ac:dyDescent="0.25">
      <c r="B102" s="162" t="s">
        <v>119</v>
      </c>
      <c r="C102" s="163">
        <v>534</v>
      </c>
      <c r="D102" s="163">
        <v>519</v>
      </c>
      <c r="E102" s="163">
        <v>327</v>
      </c>
      <c r="F102" s="163">
        <v>682</v>
      </c>
      <c r="G102" s="163">
        <v>650</v>
      </c>
      <c r="H102" s="163">
        <v>903</v>
      </c>
      <c r="I102" s="165">
        <f t="shared" si="54"/>
        <v>0.38923076923076927</v>
      </c>
      <c r="J102" s="164">
        <f t="shared" si="51"/>
        <v>0.73988439306358389</v>
      </c>
      <c r="K102" s="162">
        <f t="shared" si="52"/>
        <v>253</v>
      </c>
      <c r="L102" s="163">
        <f t="shared" si="53"/>
        <v>384</v>
      </c>
      <c r="M102" s="164">
        <f t="shared" si="50"/>
        <v>2.109990559953641E-4</v>
      </c>
    </row>
    <row r="103" spans="2:13" x14ac:dyDescent="0.25">
      <c r="B103" s="162" t="s">
        <v>128</v>
      </c>
      <c r="C103" s="163">
        <v>176</v>
      </c>
      <c r="D103" s="163">
        <v>155</v>
      </c>
      <c r="E103" s="163">
        <v>120</v>
      </c>
      <c r="F103" s="163">
        <v>270</v>
      </c>
      <c r="G103" s="163">
        <v>153</v>
      </c>
      <c r="H103" s="163">
        <v>230</v>
      </c>
      <c r="I103" s="165">
        <f t="shared" si="54"/>
        <v>0.50326797385620914</v>
      </c>
      <c r="J103" s="164">
        <f t="shared" si="51"/>
        <v>0.4838709677419355</v>
      </c>
      <c r="K103" s="162">
        <f t="shared" si="52"/>
        <v>77</v>
      </c>
      <c r="L103" s="163">
        <f t="shared" si="53"/>
        <v>75</v>
      </c>
      <c r="M103" s="164">
        <f t="shared" si="50"/>
        <v>5.3742838182650878E-5</v>
      </c>
    </row>
    <row r="104" spans="2:13" x14ac:dyDescent="0.25">
      <c r="B104" s="162" t="s">
        <v>131</v>
      </c>
      <c r="C104" s="163">
        <v>383</v>
      </c>
      <c r="D104" s="163">
        <v>271</v>
      </c>
      <c r="E104" s="163">
        <v>87</v>
      </c>
      <c r="F104" s="163">
        <v>168</v>
      </c>
      <c r="G104" s="163">
        <v>270</v>
      </c>
      <c r="H104" s="163">
        <v>384</v>
      </c>
      <c r="I104" s="165">
        <f t="shared" si="54"/>
        <v>0.42222222222222228</v>
      </c>
      <c r="J104" s="164">
        <f t="shared" si="51"/>
        <v>0.41697416974169732</v>
      </c>
      <c r="K104" s="162">
        <f t="shared" si="52"/>
        <v>114</v>
      </c>
      <c r="L104" s="163">
        <f t="shared" si="53"/>
        <v>113</v>
      </c>
      <c r="M104" s="164">
        <f t="shared" si="50"/>
        <v>8.9727173313643198E-5</v>
      </c>
    </row>
    <row r="105" spans="2:13" x14ac:dyDescent="0.25">
      <c r="B105" s="168" t="s">
        <v>145</v>
      </c>
      <c r="C105" s="169">
        <f t="shared" ref="C105:H105" si="55">C97-SUM(C98:C104)</f>
        <v>7127</v>
      </c>
      <c r="D105" s="169">
        <f t="shared" si="55"/>
        <v>6944</v>
      </c>
      <c r="E105" s="169">
        <f t="shared" si="55"/>
        <v>2399</v>
      </c>
      <c r="F105" s="169">
        <f t="shared" si="55"/>
        <v>6087</v>
      </c>
      <c r="G105" s="169">
        <f t="shared" si="55"/>
        <v>7930</v>
      </c>
      <c r="H105" s="169">
        <f t="shared" si="55"/>
        <v>8168</v>
      </c>
      <c r="I105" s="171">
        <f t="shared" si="54"/>
        <v>3.0012610340479196E-2</v>
      </c>
      <c r="J105" s="170">
        <f t="shared" si="51"/>
        <v>0.17626728110599088</v>
      </c>
      <c r="K105" s="168">
        <f>H105-G105</f>
        <v>238</v>
      </c>
      <c r="L105" s="169">
        <f t="shared" si="53"/>
        <v>1224</v>
      </c>
      <c r="M105" s="170">
        <f t="shared" si="50"/>
        <v>1.9085717490256191E-3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85990</v>
      </c>
      <c r="D107" s="176">
        <f t="shared" ref="D107:H107" si="56">D108+D111</f>
        <v>82594</v>
      </c>
      <c r="E107" s="176">
        <f t="shared" si="56"/>
        <v>62298</v>
      </c>
      <c r="F107" s="176">
        <f t="shared" si="56"/>
        <v>169794</v>
      </c>
      <c r="G107" s="176">
        <f t="shared" si="56"/>
        <v>220761</v>
      </c>
      <c r="H107" s="176">
        <f t="shared" si="56"/>
        <v>207278</v>
      </c>
      <c r="I107" s="177">
        <f>IFERROR(H107/G107-1,"-")</f>
        <v>-6.1075099315549441E-2</v>
      </c>
      <c r="J107" s="177">
        <f>IFERROR(H107/D107-1,"-")</f>
        <v>1.5096011816838995</v>
      </c>
      <c r="K107" s="176">
        <f>H107-G107</f>
        <v>-13483</v>
      </c>
      <c r="L107" s="176">
        <f>H107-D107</f>
        <v>124684</v>
      </c>
      <c r="M107" s="177">
        <f t="shared" ref="M107:M119" si="57">H107/H$9</f>
        <v>4.8433513099232647E-2</v>
      </c>
    </row>
    <row r="108" spans="2:13" x14ac:dyDescent="0.25">
      <c r="B108" s="157" t="s">
        <v>97</v>
      </c>
      <c r="C108" s="158">
        <v>15599</v>
      </c>
      <c r="D108" s="158">
        <v>17569</v>
      </c>
      <c r="E108" s="158">
        <v>28280</v>
      </c>
      <c r="F108" s="158">
        <v>41132</v>
      </c>
      <c r="G108" s="158">
        <v>48543</v>
      </c>
      <c r="H108" s="158">
        <v>43479</v>
      </c>
      <c r="I108" s="160">
        <f>IFERROR(H108/G108-1,"-")</f>
        <v>-0.10431988134231507</v>
      </c>
      <c r="J108" s="159">
        <f t="shared" ref="J108:J119" si="58">IFERROR(H108/D108-1,"-")</f>
        <v>1.4747566736866071</v>
      </c>
      <c r="K108" s="157">
        <f t="shared" ref="K108:K118" si="59">H108-G108</f>
        <v>-5064</v>
      </c>
      <c r="L108" s="158">
        <f t="shared" ref="L108:L119" si="60">H108-D108</f>
        <v>25910</v>
      </c>
      <c r="M108" s="159">
        <f t="shared" si="57"/>
        <v>1.0159499397145555E-2</v>
      </c>
    </row>
    <row r="109" spans="2:13" x14ac:dyDescent="0.25">
      <c r="B109" s="162" t="s">
        <v>103</v>
      </c>
      <c r="C109" s="163">
        <v>2831</v>
      </c>
      <c r="D109" s="163">
        <v>3028</v>
      </c>
      <c r="E109" s="163">
        <v>3378</v>
      </c>
      <c r="F109" s="163">
        <v>11031</v>
      </c>
      <c r="G109" s="163">
        <v>14560</v>
      </c>
      <c r="H109" s="163">
        <v>12208</v>
      </c>
      <c r="I109" s="165">
        <f>IFERROR(H109/G109-1,"-")</f>
        <v>-0.16153846153846152</v>
      </c>
      <c r="J109" s="164">
        <f t="shared" si="58"/>
        <v>3.0317040951122856</v>
      </c>
      <c r="K109" s="162">
        <f t="shared" si="59"/>
        <v>-2352</v>
      </c>
      <c r="L109" s="163">
        <f t="shared" si="60"/>
        <v>9180</v>
      </c>
      <c r="M109" s="164">
        <f t="shared" si="57"/>
        <v>2.8525763849295734E-3</v>
      </c>
    </row>
    <row r="110" spans="2:13" x14ac:dyDescent="0.25">
      <c r="B110" s="162" t="s">
        <v>100</v>
      </c>
      <c r="C110" s="163">
        <v>12768</v>
      </c>
      <c r="D110" s="163">
        <v>14541</v>
      </c>
      <c r="E110" s="163">
        <v>24902</v>
      </c>
      <c r="F110" s="163">
        <v>30101</v>
      </c>
      <c r="G110" s="163">
        <v>33983</v>
      </c>
      <c r="H110" s="163">
        <v>31271</v>
      </c>
      <c r="I110" s="165">
        <f>IFERROR(H110/G110-1,"-")</f>
        <v>-7.9804608186446191E-2</v>
      </c>
      <c r="J110" s="164">
        <f t="shared" si="58"/>
        <v>1.1505398528299291</v>
      </c>
      <c r="K110" s="162">
        <f t="shared" si="59"/>
        <v>-2712</v>
      </c>
      <c r="L110" s="163">
        <f t="shared" si="60"/>
        <v>16730</v>
      </c>
      <c r="M110" s="164">
        <f t="shared" si="57"/>
        <v>7.3069230122159807E-3</v>
      </c>
    </row>
    <row r="111" spans="2:13" x14ac:dyDescent="0.25">
      <c r="B111" s="157" t="s">
        <v>107</v>
      </c>
      <c r="C111" s="158">
        <v>70391</v>
      </c>
      <c r="D111" s="158">
        <v>65025</v>
      </c>
      <c r="E111" s="158">
        <v>34018</v>
      </c>
      <c r="F111" s="158">
        <v>128662</v>
      </c>
      <c r="G111" s="158">
        <v>172218</v>
      </c>
      <c r="H111" s="158">
        <v>163799</v>
      </c>
      <c r="I111" s="160">
        <f>IFERROR(H111/G111-1,"-")</f>
        <v>-4.8885714617519671E-2</v>
      </c>
      <c r="J111" s="159">
        <f t="shared" si="58"/>
        <v>1.5190157631680123</v>
      </c>
      <c r="K111" s="157">
        <f t="shared" si="59"/>
        <v>-8419</v>
      </c>
      <c r="L111" s="158">
        <f t="shared" si="60"/>
        <v>98774</v>
      </c>
      <c r="M111" s="159">
        <f t="shared" si="57"/>
        <v>3.8274013702087092E-2</v>
      </c>
    </row>
    <row r="112" spans="2:13" x14ac:dyDescent="0.25">
      <c r="B112" s="162" t="s">
        <v>110</v>
      </c>
      <c r="C112" s="163">
        <v>36775</v>
      </c>
      <c r="D112" s="163">
        <v>36612</v>
      </c>
      <c r="E112" s="163">
        <v>19439</v>
      </c>
      <c r="F112" s="163">
        <v>77726</v>
      </c>
      <c r="G112" s="163">
        <v>113230</v>
      </c>
      <c r="H112" s="163">
        <v>102157</v>
      </c>
      <c r="I112" s="165">
        <f t="shared" ref="I112:I119" si="61">IFERROR(H112/G112-1,"-")</f>
        <v>-9.7792104565927795E-2</v>
      </c>
      <c r="J112" s="164">
        <f t="shared" si="58"/>
        <v>1.7902600240358351</v>
      </c>
      <c r="K112" s="162">
        <f t="shared" si="59"/>
        <v>-11073</v>
      </c>
      <c r="L112" s="163">
        <f t="shared" si="60"/>
        <v>65545</v>
      </c>
      <c r="M112" s="164">
        <f t="shared" si="57"/>
        <v>2.3870465740108981E-2</v>
      </c>
    </row>
    <row r="113" spans="2:13" x14ac:dyDescent="0.25">
      <c r="B113" s="162" t="s">
        <v>113</v>
      </c>
      <c r="C113" s="163">
        <v>5585</v>
      </c>
      <c r="D113" s="163">
        <v>4407</v>
      </c>
      <c r="E113" s="163">
        <v>2695</v>
      </c>
      <c r="F113" s="163">
        <v>5917</v>
      </c>
      <c r="G113" s="163">
        <v>7594</v>
      </c>
      <c r="H113" s="163">
        <v>7215</v>
      </c>
      <c r="I113" s="165">
        <f t="shared" si="61"/>
        <v>-4.9907821964708998E-2</v>
      </c>
      <c r="J113" s="164">
        <f t="shared" si="58"/>
        <v>0.63716814159292046</v>
      </c>
      <c r="K113" s="162">
        <f t="shared" si="59"/>
        <v>-379</v>
      </c>
      <c r="L113" s="163">
        <f t="shared" si="60"/>
        <v>2808</v>
      </c>
      <c r="M113" s="164">
        <f t="shared" si="57"/>
        <v>1.6858894673383743E-3</v>
      </c>
    </row>
    <row r="114" spans="2:13" x14ac:dyDescent="0.25">
      <c r="B114" s="162" t="s">
        <v>116</v>
      </c>
      <c r="C114" s="163">
        <v>12015</v>
      </c>
      <c r="D114" s="163">
        <v>8908</v>
      </c>
      <c r="E114" s="163">
        <v>1859</v>
      </c>
      <c r="F114" s="163">
        <v>8638</v>
      </c>
      <c r="G114" s="163">
        <v>12056</v>
      </c>
      <c r="H114" s="163">
        <v>12800</v>
      </c>
      <c r="I114" s="165">
        <f t="shared" si="61"/>
        <v>6.1712010617120061E-2</v>
      </c>
      <c r="J114" s="164">
        <f t="shared" si="58"/>
        <v>0.4369106421194433</v>
      </c>
      <c r="K114" s="162">
        <f t="shared" si="59"/>
        <v>744</v>
      </c>
      <c r="L114" s="163">
        <f t="shared" si="60"/>
        <v>3892</v>
      </c>
      <c r="M114" s="164">
        <f t="shared" si="57"/>
        <v>2.99090577712144E-3</v>
      </c>
    </row>
    <row r="115" spans="2:13" x14ac:dyDescent="0.25">
      <c r="B115" s="162" t="s">
        <v>123</v>
      </c>
      <c r="C115" s="163">
        <v>1509</v>
      </c>
      <c r="D115" s="163">
        <v>1114</v>
      </c>
      <c r="E115" s="163">
        <v>1095</v>
      </c>
      <c r="F115" s="163">
        <v>5894</v>
      </c>
      <c r="G115" s="163">
        <v>6032</v>
      </c>
      <c r="H115" s="163">
        <v>5918</v>
      </c>
      <c r="I115" s="165">
        <f t="shared" si="61"/>
        <v>-1.8899204244031798E-2</v>
      </c>
      <c r="J115" s="164">
        <f t="shared" si="58"/>
        <v>4.3123877917414726</v>
      </c>
      <c r="K115" s="162">
        <f t="shared" si="59"/>
        <v>-114</v>
      </c>
      <c r="L115" s="163">
        <f t="shared" si="60"/>
        <v>4804</v>
      </c>
      <c r="M115" s="164">
        <f t="shared" si="57"/>
        <v>1.3828265928909908E-3</v>
      </c>
    </row>
    <row r="116" spans="2:13" x14ac:dyDescent="0.25">
      <c r="B116" s="162" t="s">
        <v>119</v>
      </c>
      <c r="C116" s="163">
        <v>2993</v>
      </c>
      <c r="D116" s="163">
        <v>2915</v>
      </c>
      <c r="E116" s="163">
        <v>2545</v>
      </c>
      <c r="F116" s="163">
        <v>4317</v>
      </c>
      <c r="G116" s="163">
        <v>4916</v>
      </c>
      <c r="H116" s="163">
        <v>4686</v>
      </c>
      <c r="I116" s="165">
        <f t="shared" si="61"/>
        <v>-4.6786004882017895E-2</v>
      </c>
      <c r="J116" s="164">
        <f t="shared" si="58"/>
        <v>0.60754716981132084</v>
      </c>
      <c r="K116" s="162">
        <f t="shared" si="59"/>
        <v>-230</v>
      </c>
      <c r="L116" s="163">
        <f t="shared" si="60"/>
        <v>1771</v>
      </c>
      <c r="M116" s="164">
        <f t="shared" si="57"/>
        <v>1.0949519118430523E-3</v>
      </c>
    </row>
    <row r="117" spans="2:13" x14ac:dyDescent="0.25">
      <c r="B117" s="162" t="s">
        <v>128</v>
      </c>
      <c r="C117" s="163">
        <v>478</v>
      </c>
      <c r="D117" s="163">
        <v>419</v>
      </c>
      <c r="E117" s="163">
        <v>226</v>
      </c>
      <c r="F117" s="163">
        <v>1123</v>
      </c>
      <c r="G117" s="163">
        <v>1300</v>
      </c>
      <c r="H117" s="163">
        <v>1069</v>
      </c>
      <c r="I117" s="165">
        <f t="shared" si="61"/>
        <v>-0.1776923076923077</v>
      </c>
      <c r="J117" s="164">
        <f t="shared" si="58"/>
        <v>1.5513126491646778</v>
      </c>
      <c r="K117" s="162">
        <f t="shared" si="59"/>
        <v>-231</v>
      </c>
      <c r="L117" s="163">
        <f t="shared" si="60"/>
        <v>650</v>
      </c>
      <c r="M117" s="164">
        <f t="shared" si="57"/>
        <v>2.4978736529240777E-4</v>
      </c>
    </row>
    <row r="118" spans="2:13" x14ac:dyDescent="0.25">
      <c r="B118" s="162" t="s">
        <v>131</v>
      </c>
      <c r="C118" s="163">
        <v>1389</v>
      </c>
      <c r="D118" s="163">
        <v>1123</v>
      </c>
      <c r="E118" s="163">
        <v>549</v>
      </c>
      <c r="F118" s="163">
        <v>840</v>
      </c>
      <c r="G118" s="163">
        <v>770</v>
      </c>
      <c r="H118" s="163">
        <v>1368</v>
      </c>
      <c r="I118" s="165">
        <f t="shared" si="61"/>
        <v>0.77662337662337655</v>
      </c>
      <c r="J118" s="164">
        <f t="shared" si="58"/>
        <v>0.21816562778272486</v>
      </c>
      <c r="K118" s="162">
        <f t="shared" si="59"/>
        <v>598</v>
      </c>
      <c r="L118" s="163">
        <f t="shared" si="60"/>
        <v>245</v>
      </c>
      <c r="M118" s="164">
        <f t="shared" si="57"/>
        <v>3.1965305492985389E-4</v>
      </c>
    </row>
    <row r="119" spans="2:13" x14ac:dyDescent="0.25">
      <c r="B119" s="168" t="s">
        <v>145</v>
      </c>
      <c r="C119" s="169">
        <f t="shared" ref="C119:H119" si="62">C111-SUM(C112:C118)</f>
        <v>9647</v>
      </c>
      <c r="D119" s="169">
        <f t="shared" si="62"/>
        <v>9527</v>
      </c>
      <c r="E119" s="169">
        <f t="shared" si="62"/>
        <v>5610</v>
      </c>
      <c r="F119" s="169">
        <f t="shared" si="62"/>
        <v>24207</v>
      </c>
      <c r="G119" s="169">
        <f t="shared" si="62"/>
        <v>26320</v>
      </c>
      <c r="H119" s="169">
        <f t="shared" si="62"/>
        <v>28586</v>
      </c>
      <c r="I119" s="171">
        <f t="shared" si="61"/>
        <v>8.6094224924012197E-2</v>
      </c>
      <c r="J119" s="170">
        <f t="shared" si="58"/>
        <v>2.0005248241838984</v>
      </c>
      <c r="K119" s="168">
        <f>H119-G119</f>
        <v>2266</v>
      </c>
      <c r="L119" s="169">
        <f t="shared" si="60"/>
        <v>19059</v>
      </c>
      <c r="M119" s="170">
        <f t="shared" si="57"/>
        <v>6.6795337925619914E-3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232309</v>
      </c>
      <c r="D121" s="176">
        <f t="shared" ref="D121:H121" si="63">D122+D125</f>
        <v>220415</v>
      </c>
      <c r="E121" s="176">
        <f t="shared" si="63"/>
        <v>91416</v>
      </c>
      <c r="F121" s="176">
        <f t="shared" si="63"/>
        <v>229131</v>
      </c>
      <c r="G121" s="176">
        <f t="shared" si="63"/>
        <v>239109</v>
      </c>
      <c r="H121" s="176">
        <f t="shared" si="63"/>
        <v>250871</v>
      </c>
      <c r="I121" s="177">
        <f>IFERROR(H121/G121-1,"-")</f>
        <v>4.9190954752853289E-2</v>
      </c>
      <c r="J121" s="177">
        <f>IFERROR(H121/D121-1,"-")</f>
        <v>0.1381757139940567</v>
      </c>
      <c r="K121" s="176">
        <f>H121-G121</f>
        <v>11762</v>
      </c>
      <c r="L121" s="176">
        <f>H121-D121</f>
        <v>30456</v>
      </c>
      <c r="M121" s="177">
        <f t="shared" ref="M121:M133" si="64">H121/H$9</f>
        <v>5.8619650250955689E-2</v>
      </c>
    </row>
    <row r="122" spans="2:13" x14ac:dyDescent="0.25">
      <c r="B122" s="157" t="s">
        <v>97</v>
      </c>
      <c r="C122" s="158">
        <v>135043</v>
      </c>
      <c r="D122" s="158">
        <v>120142</v>
      </c>
      <c r="E122" s="158">
        <v>52879</v>
      </c>
      <c r="F122" s="158">
        <v>134886</v>
      </c>
      <c r="G122" s="158">
        <v>146430</v>
      </c>
      <c r="H122" s="158">
        <v>156566</v>
      </c>
      <c r="I122" s="160">
        <f>IFERROR(H122/G122-1,"-")</f>
        <v>6.9220788089872309E-2</v>
      </c>
      <c r="J122" s="159">
        <f t="shared" ref="J122:J133" si="65">IFERROR(H122/D122-1,"-")</f>
        <v>0.30317457675084492</v>
      </c>
      <c r="K122" s="157">
        <f t="shared" ref="K122:K132" si="66">H122-G122</f>
        <v>10136</v>
      </c>
      <c r="L122" s="158">
        <f t="shared" ref="L122:L133" si="67">H122-D122</f>
        <v>36424</v>
      </c>
      <c r="M122" s="159">
        <f t="shared" si="64"/>
        <v>3.658391827349964E-2</v>
      </c>
    </row>
    <row r="123" spans="2:13" x14ac:dyDescent="0.25">
      <c r="B123" s="162" t="s">
        <v>103</v>
      </c>
      <c r="C123" s="163">
        <v>75241</v>
      </c>
      <c r="D123" s="163">
        <v>61076</v>
      </c>
      <c r="E123" s="163">
        <v>24076</v>
      </c>
      <c r="F123" s="163">
        <v>69865</v>
      </c>
      <c r="G123" s="163">
        <v>66121</v>
      </c>
      <c r="H123" s="163">
        <v>75793</v>
      </c>
      <c r="I123" s="165">
        <f>IFERROR(H123/G123-1,"-")</f>
        <v>0.14627727953297742</v>
      </c>
      <c r="J123" s="164">
        <f t="shared" si="65"/>
        <v>0.24096208003143627</v>
      </c>
      <c r="K123" s="162">
        <f t="shared" si="66"/>
        <v>9672</v>
      </c>
      <c r="L123" s="163">
        <f t="shared" si="67"/>
        <v>14717</v>
      </c>
      <c r="M123" s="164">
        <f t="shared" si="64"/>
        <v>1.7710134497294167E-2</v>
      </c>
    </row>
    <row r="124" spans="2:13" x14ac:dyDescent="0.25">
      <c r="B124" s="162" t="s">
        <v>100</v>
      </c>
      <c r="C124" s="163">
        <v>59802</v>
      </c>
      <c r="D124" s="163">
        <v>59066</v>
      </c>
      <c r="E124" s="163">
        <v>28803</v>
      </c>
      <c r="F124" s="163">
        <v>65021</v>
      </c>
      <c r="G124" s="163">
        <v>80309</v>
      </c>
      <c r="H124" s="163">
        <v>80773</v>
      </c>
      <c r="I124" s="165">
        <f>IFERROR(H124/G124-1,"-")</f>
        <v>5.7776836967213807E-3</v>
      </c>
      <c r="J124" s="164">
        <f t="shared" si="65"/>
        <v>0.36750414790234642</v>
      </c>
      <c r="K124" s="162">
        <f t="shared" si="66"/>
        <v>464</v>
      </c>
      <c r="L124" s="163">
        <f t="shared" si="67"/>
        <v>21707</v>
      </c>
      <c r="M124" s="164">
        <f t="shared" si="64"/>
        <v>1.8873783776205477E-2</v>
      </c>
    </row>
    <row r="125" spans="2:13" x14ac:dyDescent="0.25">
      <c r="B125" s="157" t="s">
        <v>107</v>
      </c>
      <c r="C125" s="158">
        <v>97266</v>
      </c>
      <c r="D125" s="158">
        <v>100273</v>
      </c>
      <c r="E125" s="158">
        <v>38537</v>
      </c>
      <c r="F125" s="158">
        <v>94245</v>
      </c>
      <c r="G125" s="158">
        <v>92679</v>
      </c>
      <c r="H125" s="158">
        <v>94305</v>
      </c>
      <c r="I125" s="160">
        <f>IFERROR(H125/G125-1,"-")</f>
        <v>1.7544427540219454E-2</v>
      </c>
      <c r="J125" s="159">
        <f t="shared" si="65"/>
        <v>-5.9517517178103829E-2</v>
      </c>
      <c r="K125" s="157">
        <f t="shared" si="66"/>
        <v>1626</v>
      </c>
      <c r="L125" s="158">
        <f t="shared" si="67"/>
        <v>-5968</v>
      </c>
      <c r="M125" s="159">
        <f t="shared" si="64"/>
        <v>2.2035731977456046E-2</v>
      </c>
    </row>
    <row r="126" spans="2:13" x14ac:dyDescent="0.25">
      <c r="B126" s="162" t="s">
        <v>110</v>
      </c>
      <c r="C126" s="163">
        <v>11864</v>
      </c>
      <c r="D126" s="163">
        <v>10460</v>
      </c>
      <c r="E126" s="163">
        <v>3706</v>
      </c>
      <c r="F126" s="163">
        <v>9917</v>
      </c>
      <c r="G126" s="163">
        <v>11646</v>
      </c>
      <c r="H126" s="163">
        <v>10656</v>
      </c>
      <c r="I126" s="165">
        <f t="shared" ref="I126:I133" si="68">IFERROR(H126/G126-1,"-")</f>
        <v>-8.5007727975270453E-2</v>
      </c>
      <c r="J126" s="164">
        <f t="shared" si="65"/>
        <v>1.8738049713193039E-2</v>
      </c>
      <c r="K126" s="162">
        <f t="shared" si="66"/>
        <v>-990</v>
      </c>
      <c r="L126" s="163">
        <f t="shared" si="67"/>
        <v>196</v>
      </c>
      <c r="M126" s="164">
        <f t="shared" si="64"/>
        <v>2.4899290594535988E-3</v>
      </c>
    </row>
    <row r="127" spans="2:13" x14ac:dyDescent="0.25">
      <c r="B127" s="162" t="s">
        <v>113</v>
      </c>
      <c r="C127" s="163">
        <v>10977</v>
      </c>
      <c r="D127" s="163">
        <v>9550</v>
      </c>
      <c r="E127" s="163">
        <v>3876</v>
      </c>
      <c r="F127" s="163">
        <v>11261</v>
      </c>
      <c r="G127" s="163">
        <v>13316</v>
      </c>
      <c r="H127" s="163">
        <v>13127</v>
      </c>
      <c r="I127" s="165">
        <f t="shared" si="68"/>
        <v>-1.4193451486932962E-2</v>
      </c>
      <c r="J127" s="164">
        <f t="shared" si="65"/>
        <v>0.37455497382198955</v>
      </c>
      <c r="K127" s="162">
        <f t="shared" si="66"/>
        <v>-189</v>
      </c>
      <c r="L127" s="163">
        <f t="shared" si="67"/>
        <v>3577</v>
      </c>
      <c r="M127" s="164">
        <f t="shared" si="64"/>
        <v>3.0673140731463395E-3</v>
      </c>
    </row>
    <row r="128" spans="2:13" x14ac:dyDescent="0.25">
      <c r="B128" s="162" t="s">
        <v>116</v>
      </c>
      <c r="C128" s="163">
        <v>6539</v>
      </c>
      <c r="D128" s="163">
        <v>6709</v>
      </c>
      <c r="E128" s="163">
        <v>2774</v>
      </c>
      <c r="F128" s="163">
        <v>8524</v>
      </c>
      <c r="G128" s="163">
        <v>8756</v>
      </c>
      <c r="H128" s="163">
        <v>8567</v>
      </c>
      <c r="I128" s="165">
        <f t="shared" si="68"/>
        <v>-2.1585198720877163E-2</v>
      </c>
      <c r="J128" s="164">
        <f t="shared" si="65"/>
        <v>0.27694142197048732</v>
      </c>
      <c r="K128" s="162">
        <f t="shared" si="66"/>
        <v>-189</v>
      </c>
      <c r="L128" s="163">
        <f t="shared" si="67"/>
        <v>1858</v>
      </c>
      <c r="M128" s="164">
        <f t="shared" si="64"/>
        <v>2.0018038900468265E-3</v>
      </c>
    </row>
    <row r="129" spans="2:13" x14ac:dyDescent="0.25">
      <c r="B129" s="162" t="s">
        <v>123</v>
      </c>
      <c r="C129" s="163">
        <v>1654</v>
      </c>
      <c r="D129" s="163">
        <v>1866</v>
      </c>
      <c r="E129" s="163">
        <v>715</v>
      </c>
      <c r="F129" s="163">
        <v>2573</v>
      </c>
      <c r="G129" s="163">
        <v>2637</v>
      </c>
      <c r="H129" s="163">
        <v>2356</v>
      </c>
      <c r="I129" s="165">
        <f t="shared" si="68"/>
        <v>-0.10656048540007579</v>
      </c>
      <c r="J129" s="164">
        <f t="shared" si="65"/>
        <v>0.262593783494105</v>
      </c>
      <c r="K129" s="162">
        <f t="shared" si="66"/>
        <v>-281</v>
      </c>
      <c r="L129" s="163">
        <f t="shared" si="67"/>
        <v>490</v>
      </c>
      <c r="M129" s="164">
        <f t="shared" si="64"/>
        <v>5.5051359460141507E-4</v>
      </c>
    </row>
    <row r="130" spans="2:13" x14ac:dyDescent="0.25">
      <c r="B130" s="162" t="s">
        <v>119</v>
      </c>
      <c r="C130" s="163">
        <v>1793</v>
      </c>
      <c r="D130" s="163">
        <v>1484</v>
      </c>
      <c r="E130" s="163">
        <v>756</v>
      </c>
      <c r="F130" s="163">
        <v>1836</v>
      </c>
      <c r="G130" s="163">
        <v>1934</v>
      </c>
      <c r="H130" s="163">
        <v>2091</v>
      </c>
      <c r="I130" s="165">
        <f t="shared" si="68"/>
        <v>8.1178903826266913E-2</v>
      </c>
      <c r="J130" s="164">
        <f t="shared" si="65"/>
        <v>0.40902964959568733</v>
      </c>
      <c r="K130" s="162">
        <f t="shared" si="66"/>
        <v>157</v>
      </c>
      <c r="L130" s="163">
        <f t="shared" si="67"/>
        <v>607</v>
      </c>
      <c r="M130" s="164">
        <f t="shared" si="64"/>
        <v>4.8859249843444773E-4</v>
      </c>
    </row>
    <row r="131" spans="2:13" x14ac:dyDescent="0.25">
      <c r="B131" s="162" t="s">
        <v>128</v>
      </c>
      <c r="C131" s="163">
        <v>1802</v>
      </c>
      <c r="D131" s="163">
        <v>1623</v>
      </c>
      <c r="E131" s="163">
        <v>671</v>
      </c>
      <c r="F131" s="163">
        <v>1075</v>
      </c>
      <c r="G131" s="163">
        <v>1341</v>
      </c>
      <c r="H131" s="163">
        <v>1334</v>
      </c>
      <c r="I131" s="165">
        <f t="shared" si="68"/>
        <v>-5.2199850857569396E-3</v>
      </c>
      <c r="J131" s="164">
        <f t="shared" si="65"/>
        <v>-0.17806531115218727</v>
      </c>
      <c r="K131" s="162">
        <f t="shared" si="66"/>
        <v>-7</v>
      </c>
      <c r="L131" s="163">
        <f t="shared" si="67"/>
        <v>-289</v>
      </c>
      <c r="M131" s="164">
        <f t="shared" si="64"/>
        <v>3.1170846145937511E-4</v>
      </c>
    </row>
    <row r="132" spans="2:13" x14ac:dyDescent="0.25">
      <c r="B132" s="162" t="s">
        <v>131</v>
      </c>
      <c r="C132" s="163">
        <v>3139</v>
      </c>
      <c r="D132" s="163">
        <v>2681</v>
      </c>
      <c r="E132" s="163">
        <v>1081</v>
      </c>
      <c r="F132" s="163">
        <v>1885</v>
      </c>
      <c r="G132" s="163">
        <v>2455</v>
      </c>
      <c r="H132" s="163">
        <v>2493</v>
      </c>
      <c r="I132" s="165">
        <f t="shared" si="68"/>
        <v>1.5478615071283119E-2</v>
      </c>
      <c r="J132" s="164">
        <f t="shared" si="65"/>
        <v>-7.0123088399850819E-2</v>
      </c>
      <c r="K132" s="162">
        <f t="shared" si="66"/>
        <v>38</v>
      </c>
      <c r="L132" s="163">
        <f t="shared" si="67"/>
        <v>-188</v>
      </c>
      <c r="M132" s="164">
        <f t="shared" si="64"/>
        <v>5.82525632997168E-4</v>
      </c>
    </row>
    <row r="133" spans="2:13" x14ac:dyDescent="0.25">
      <c r="B133" s="168" t="s">
        <v>145</v>
      </c>
      <c r="C133" s="169">
        <f t="shared" ref="C133:H133" si="69">C125-SUM(C126:C132)</f>
        <v>59498</v>
      </c>
      <c r="D133" s="169">
        <f t="shared" si="69"/>
        <v>65900</v>
      </c>
      <c r="E133" s="169">
        <f t="shared" si="69"/>
        <v>24958</v>
      </c>
      <c r="F133" s="169">
        <f t="shared" si="69"/>
        <v>57174</v>
      </c>
      <c r="G133" s="169">
        <f t="shared" si="69"/>
        <v>50594</v>
      </c>
      <c r="H133" s="169">
        <f t="shared" si="69"/>
        <v>53681</v>
      </c>
      <c r="I133" s="171">
        <f t="shared" si="68"/>
        <v>6.1015140135193935E-2</v>
      </c>
      <c r="J133" s="170">
        <f t="shared" si="65"/>
        <v>-0.18541729893778447</v>
      </c>
      <c r="K133" s="168">
        <f>H133-G133</f>
        <v>3087</v>
      </c>
      <c r="L133" s="169">
        <f t="shared" si="67"/>
        <v>-12219</v>
      </c>
      <c r="M133" s="170">
        <f t="shared" si="64"/>
        <v>1.2543344767316876E-2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174825</v>
      </c>
      <c r="D135" s="176">
        <f t="shared" ref="D135:H135" si="70">D136+D139</f>
        <v>179597</v>
      </c>
      <c r="E135" s="176">
        <f t="shared" si="70"/>
        <v>71022</v>
      </c>
      <c r="F135" s="176">
        <f t="shared" si="70"/>
        <v>211298</v>
      </c>
      <c r="G135" s="176">
        <f t="shared" si="70"/>
        <v>229046</v>
      </c>
      <c r="H135" s="176">
        <f t="shared" si="70"/>
        <v>235930</v>
      </c>
      <c r="I135" s="177">
        <f>IFERROR(H135/G135-1,"-")</f>
        <v>3.0055098102564459E-2</v>
      </c>
      <c r="J135" s="177">
        <f>IFERROR(H135/D135-1,"-")</f>
        <v>0.31366336854179089</v>
      </c>
      <c r="K135" s="176">
        <f>H135-G135</f>
        <v>6884</v>
      </c>
      <c r="L135" s="176">
        <f>H135-D135</f>
        <v>56333</v>
      </c>
      <c r="M135" s="177">
        <f t="shared" ref="M135:M147" si="71">H135/H$9</f>
        <v>5.5128468749707921E-2</v>
      </c>
    </row>
    <row r="136" spans="2:13" x14ac:dyDescent="0.25">
      <c r="B136" s="157" t="s">
        <v>97</v>
      </c>
      <c r="C136" s="158">
        <v>32806</v>
      </c>
      <c r="D136" s="158">
        <v>35173</v>
      </c>
      <c r="E136" s="158">
        <v>18253</v>
      </c>
      <c r="F136" s="158">
        <v>21329</v>
      </c>
      <c r="G136" s="158">
        <v>23163</v>
      </c>
      <c r="H136" s="158">
        <v>21463</v>
      </c>
      <c r="I136" s="160">
        <f>IFERROR(H136/G136-1,"-")</f>
        <v>-7.3392911108232983E-2</v>
      </c>
      <c r="J136" s="159">
        <f t="shared" ref="J136:J147" si="72">IFERROR(H136/D136-1,"-")</f>
        <v>-0.38978762118670573</v>
      </c>
      <c r="K136" s="157">
        <f t="shared" ref="K136:K146" si="73">H136-G136</f>
        <v>-1700</v>
      </c>
      <c r="L136" s="158">
        <f t="shared" ref="L136:L147" si="74">H136-D136</f>
        <v>-13710</v>
      </c>
      <c r="M136" s="159">
        <f t="shared" si="71"/>
        <v>5.0151414604966771E-3</v>
      </c>
    </row>
    <row r="137" spans="2:13" x14ac:dyDescent="0.25">
      <c r="B137" s="162" t="s">
        <v>103</v>
      </c>
      <c r="C137" s="163">
        <v>20836</v>
      </c>
      <c r="D137" s="163">
        <v>17177</v>
      </c>
      <c r="E137" s="163">
        <v>13223</v>
      </c>
      <c r="F137" s="163">
        <v>14679</v>
      </c>
      <c r="G137" s="163">
        <v>14638</v>
      </c>
      <c r="H137" s="163">
        <v>13022</v>
      </c>
      <c r="I137" s="165">
        <f>IFERROR(H137/G137-1,"-")</f>
        <v>-0.11039759529990434</v>
      </c>
      <c r="J137" s="164">
        <f t="shared" si="72"/>
        <v>-0.24189322931827439</v>
      </c>
      <c r="K137" s="162">
        <f t="shared" si="73"/>
        <v>-1616</v>
      </c>
      <c r="L137" s="163">
        <f t="shared" si="74"/>
        <v>-4155</v>
      </c>
      <c r="M137" s="164">
        <f t="shared" si="71"/>
        <v>3.0427792991933899E-3</v>
      </c>
    </row>
    <row r="138" spans="2:13" x14ac:dyDescent="0.25">
      <c r="B138" s="162" t="s">
        <v>100</v>
      </c>
      <c r="C138" s="163">
        <v>11970</v>
      </c>
      <c r="D138" s="163">
        <v>17996</v>
      </c>
      <c r="E138" s="163">
        <v>5030</v>
      </c>
      <c r="F138" s="163">
        <v>6650</v>
      </c>
      <c r="G138" s="163">
        <v>8525</v>
      </c>
      <c r="H138" s="163">
        <v>8441</v>
      </c>
      <c r="I138" s="165">
        <f>IFERROR(H138/G138-1,"-")</f>
        <v>-9.8533724340176265E-3</v>
      </c>
      <c r="J138" s="164">
        <f t="shared" si="72"/>
        <v>-0.53095132251611465</v>
      </c>
      <c r="K138" s="162">
        <f t="shared" si="73"/>
        <v>-84</v>
      </c>
      <c r="L138" s="163">
        <f t="shared" si="74"/>
        <v>-9555</v>
      </c>
      <c r="M138" s="164">
        <f t="shared" si="71"/>
        <v>1.9723621613032872E-3</v>
      </c>
    </row>
    <row r="139" spans="2:13" x14ac:dyDescent="0.25">
      <c r="B139" s="157" t="s">
        <v>107</v>
      </c>
      <c r="C139" s="158">
        <v>142019</v>
      </c>
      <c r="D139" s="158">
        <v>144424</v>
      </c>
      <c r="E139" s="158">
        <v>52769</v>
      </c>
      <c r="F139" s="158">
        <v>189969</v>
      </c>
      <c r="G139" s="158">
        <v>205883</v>
      </c>
      <c r="H139" s="158">
        <v>214467</v>
      </c>
      <c r="I139" s="160">
        <f>IFERROR(H139/G139-1,"-")</f>
        <v>4.1693583248738397E-2</v>
      </c>
      <c r="J139" s="159">
        <f t="shared" si="72"/>
        <v>0.48498172048966937</v>
      </c>
      <c r="K139" s="157">
        <f t="shared" si="73"/>
        <v>8584</v>
      </c>
      <c r="L139" s="158">
        <f t="shared" si="74"/>
        <v>70043</v>
      </c>
      <c r="M139" s="159">
        <f t="shared" si="71"/>
        <v>5.0113327289211244E-2</v>
      </c>
    </row>
    <row r="140" spans="2:13" x14ac:dyDescent="0.25">
      <c r="B140" s="162" t="s">
        <v>110</v>
      </c>
      <c r="C140" s="163">
        <v>67763</v>
      </c>
      <c r="D140" s="163">
        <v>70307</v>
      </c>
      <c r="E140" s="163">
        <v>18492</v>
      </c>
      <c r="F140" s="163">
        <v>82145</v>
      </c>
      <c r="G140" s="163">
        <v>89598</v>
      </c>
      <c r="H140" s="163">
        <v>97266</v>
      </c>
      <c r="I140" s="165">
        <f t="shared" ref="I140:I147" si="75">IFERROR(H140/G140-1,"-")</f>
        <v>8.5582267461327355E-2</v>
      </c>
      <c r="J140" s="164">
        <f t="shared" si="72"/>
        <v>0.3834468829561779</v>
      </c>
      <c r="K140" s="162">
        <f t="shared" si="73"/>
        <v>7668</v>
      </c>
      <c r="L140" s="163">
        <f t="shared" si="74"/>
        <v>26959</v>
      </c>
      <c r="M140" s="164">
        <f t="shared" si="71"/>
        <v>2.2727612602929218E-2</v>
      </c>
    </row>
    <row r="141" spans="2:13" x14ac:dyDescent="0.25">
      <c r="B141" s="162" t="s">
        <v>113</v>
      </c>
      <c r="C141" s="163">
        <v>12046</v>
      </c>
      <c r="D141" s="163">
        <v>12498</v>
      </c>
      <c r="E141" s="163">
        <v>4762</v>
      </c>
      <c r="F141" s="163">
        <v>13518</v>
      </c>
      <c r="G141" s="163">
        <v>18061</v>
      </c>
      <c r="H141" s="163">
        <v>18608</v>
      </c>
      <c r="I141" s="165">
        <f t="shared" si="75"/>
        <v>3.0286252145506953E-2</v>
      </c>
      <c r="J141" s="164">
        <f t="shared" si="72"/>
        <v>0.4888782205152824</v>
      </c>
      <c r="K141" s="162">
        <f t="shared" si="73"/>
        <v>547</v>
      </c>
      <c r="L141" s="163">
        <f t="shared" si="74"/>
        <v>6110</v>
      </c>
      <c r="M141" s="164">
        <f t="shared" si="71"/>
        <v>4.3480292734902936E-3</v>
      </c>
    </row>
    <row r="142" spans="2:13" x14ac:dyDescent="0.25">
      <c r="B142" s="162" t="s">
        <v>116</v>
      </c>
      <c r="C142" s="163">
        <v>17041</v>
      </c>
      <c r="D142" s="163">
        <v>16140</v>
      </c>
      <c r="E142" s="163">
        <v>5672</v>
      </c>
      <c r="F142" s="163">
        <v>22971</v>
      </c>
      <c r="G142" s="163">
        <v>21019</v>
      </c>
      <c r="H142" s="163">
        <v>20511</v>
      </c>
      <c r="I142" s="165">
        <f t="shared" si="75"/>
        <v>-2.4168609353442116E-2</v>
      </c>
      <c r="J142" s="164">
        <f t="shared" si="72"/>
        <v>0.27081784386617103</v>
      </c>
      <c r="K142" s="162">
        <f t="shared" si="73"/>
        <v>-508</v>
      </c>
      <c r="L142" s="163">
        <f t="shared" si="74"/>
        <v>4371</v>
      </c>
      <c r="M142" s="164">
        <f t="shared" si="71"/>
        <v>4.79269284332327E-3</v>
      </c>
    </row>
    <row r="143" spans="2:13" x14ac:dyDescent="0.25">
      <c r="B143" s="162" t="s">
        <v>123</v>
      </c>
      <c r="C143" s="163">
        <v>2856</v>
      </c>
      <c r="D143" s="163">
        <v>2480</v>
      </c>
      <c r="E143" s="163">
        <v>723</v>
      </c>
      <c r="F143" s="163">
        <v>8266</v>
      </c>
      <c r="G143" s="163">
        <v>7307</v>
      </c>
      <c r="H143" s="163">
        <v>5109</v>
      </c>
      <c r="I143" s="165">
        <f t="shared" si="75"/>
        <v>-0.30080744491583411</v>
      </c>
      <c r="J143" s="164">
        <f t="shared" si="72"/>
        <v>1.0600806451612903</v>
      </c>
      <c r="K143" s="162">
        <f t="shared" si="73"/>
        <v>-2198</v>
      </c>
      <c r="L143" s="163">
        <f t="shared" si="74"/>
        <v>2629</v>
      </c>
      <c r="M143" s="164">
        <f t="shared" si="71"/>
        <v>1.1937920011963624E-3</v>
      </c>
    </row>
    <row r="144" spans="2:13" x14ac:dyDescent="0.25">
      <c r="B144" s="162" t="s">
        <v>119</v>
      </c>
      <c r="C144" s="163">
        <v>3580</v>
      </c>
      <c r="D144" s="163">
        <v>3519</v>
      </c>
      <c r="E144" s="163">
        <v>1607</v>
      </c>
      <c r="F144" s="163">
        <v>3688</v>
      </c>
      <c r="G144" s="163">
        <v>4700</v>
      </c>
      <c r="H144" s="163">
        <v>4722</v>
      </c>
      <c r="I144" s="165">
        <f t="shared" si="75"/>
        <v>4.6808510638298717E-3</v>
      </c>
      <c r="J144" s="164">
        <f t="shared" si="72"/>
        <v>0.34185848252344408</v>
      </c>
      <c r="K144" s="162">
        <f t="shared" si="73"/>
        <v>22</v>
      </c>
      <c r="L144" s="163">
        <f t="shared" si="74"/>
        <v>1203</v>
      </c>
      <c r="M144" s="164">
        <f t="shared" si="71"/>
        <v>1.1033638343412064E-3</v>
      </c>
    </row>
    <row r="145" spans="2:13" x14ac:dyDescent="0.25">
      <c r="B145" s="162" t="s">
        <v>128</v>
      </c>
      <c r="C145" s="163">
        <v>1221</v>
      </c>
      <c r="D145" s="163">
        <v>1536</v>
      </c>
      <c r="E145" s="163">
        <v>1592</v>
      </c>
      <c r="F145" s="163">
        <v>2905</v>
      </c>
      <c r="G145" s="163">
        <v>3245</v>
      </c>
      <c r="H145" s="163">
        <v>3064</v>
      </c>
      <c r="I145" s="165">
        <f t="shared" si="75"/>
        <v>-5.5778120184899804E-2</v>
      </c>
      <c r="J145" s="164">
        <f t="shared" si="72"/>
        <v>0.99479166666666674</v>
      </c>
      <c r="K145" s="162">
        <f t="shared" si="73"/>
        <v>-181</v>
      </c>
      <c r="L145" s="163">
        <f t="shared" si="74"/>
        <v>1528</v>
      </c>
      <c r="M145" s="164">
        <f t="shared" si="71"/>
        <v>7.1594807039844477E-4</v>
      </c>
    </row>
    <row r="146" spans="2:13" x14ac:dyDescent="0.25">
      <c r="B146" s="162" t="s">
        <v>131</v>
      </c>
      <c r="C146" s="163">
        <v>6873</v>
      </c>
      <c r="D146" s="163">
        <v>4338</v>
      </c>
      <c r="E146" s="163">
        <v>3374</v>
      </c>
      <c r="F146" s="163">
        <v>1686</v>
      </c>
      <c r="G146" s="163">
        <v>2305</v>
      </c>
      <c r="H146" s="163">
        <v>2046</v>
      </c>
      <c r="I146" s="165">
        <f t="shared" si="75"/>
        <v>-0.11236442516268985</v>
      </c>
      <c r="J146" s="164">
        <f t="shared" si="72"/>
        <v>-0.52835408022130015</v>
      </c>
      <c r="K146" s="162">
        <f t="shared" si="73"/>
        <v>-259</v>
      </c>
      <c r="L146" s="163">
        <f t="shared" si="74"/>
        <v>-2292</v>
      </c>
      <c r="M146" s="164">
        <f t="shared" si="71"/>
        <v>4.7807759531175517E-4</v>
      </c>
    </row>
    <row r="147" spans="2:13" x14ac:dyDescent="0.25">
      <c r="B147" s="168" t="s">
        <v>145</v>
      </c>
      <c r="C147" s="169">
        <f t="shared" ref="C147:H147" si="76">C139-SUM(C140:C146)</f>
        <v>30639</v>
      </c>
      <c r="D147" s="169">
        <f t="shared" si="76"/>
        <v>33606</v>
      </c>
      <c r="E147" s="169">
        <f t="shared" si="76"/>
        <v>16547</v>
      </c>
      <c r="F147" s="169">
        <f t="shared" si="76"/>
        <v>54790</v>
      </c>
      <c r="G147" s="169">
        <f t="shared" si="76"/>
        <v>59648</v>
      </c>
      <c r="H147" s="169">
        <f t="shared" si="76"/>
        <v>63141</v>
      </c>
      <c r="I147" s="171">
        <f t="shared" si="75"/>
        <v>5.8560219957081605E-2</v>
      </c>
      <c r="J147" s="170">
        <f t="shared" si="72"/>
        <v>0.87886091769326913</v>
      </c>
      <c r="K147" s="168">
        <f>H147-G147</f>
        <v>3493</v>
      </c>
      <c r="L147" s="169">
        <f t="shared" si="74"/>
        <v>29535</v>
      </c>
      <c r="M147" s="170">
        <f t="shared" si="71"/>
        <v>1.4753811068220692E-2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123305</v>
      </c>
      <c r="D149" s="176">
        <f t="shared" ref="D149:H149" si="77">D150+D153</f>
        <v>121616</v>
      </c>
      <c r="E149" s="176">
        <f t="shared" si="77"/>
        <v>38032</v>
      </c>
      <c r="F149" s="176">
        <f t="shared" si="77"/>
        <v>108068</v>
      </c>
      <c r="G149" s="176">
        <f t="shared" si="77"/>
        <v>113742</v>
      </c>
      <c r="H149" s="176">
        <f t="shared" si="77"/>
        <v>117096</v>
      </c>
      <c r="I149" s="177">
        <f>IFERROR(H149/G149-1,"-")</f>
        <v>2.948778815213382E-2</v>
      </c>
      <c r="J149" s="177">
        <f>IFERROR(H149/D149-1,"-")</f>
        <v>-3.7166162347059606E-2</v>
      </c>
      <c r="K149" s="176">
        <f>H149-G149</f>
        <v>3354</v>
      </c>
      <c r="L149" s="176">
        <f>H149-D149</f>
        <v>-4520</v>
      </c>
      <c r="M149" s="177">
        <f t="shared" ref="M149:M161" si="78">H149/H$9</f>
        <v>2.7361179912329073E-2</v>
      </c>
    </row>
    <row r="150" spans="2:13" x14ac:dyDescent="0.25">
      <c r="B150" s="157" t="s">
        <v>97</v>
      </c>
      <c r="C150" s="158">
        <v>51069</v>
      </c>
      <c r="D150" s="158">
        <v>53440</v>
      </c>
      <c r="E150" s="158">
        <v>19160</v>
      </c>
      <c r="F150" s="158">
        <v>56632</v>
      </c>
      <c r="G150" s="158">
        <v>56669</v>
      </c>
      <c r="H150" s="158">
        <v>52899</v>
      </c>
      <c r="I150" s="160">
        <f>IFERROR(H150/G150-1,"-")</f>
        <v>-6.6526672431135192E-2</v>
      </c>
      <c r="J150" s="159">
        <f t="shared" ref="J150:J161" si="79">IFERROR(H150/D150-1,"-")</f>
        <v>-1.012350299401199E-2</v>
      </c>
      <c r="K150" s="157">
        <f t="shared" ref="K150:K160" si="80">H150-G150</f>
        <v>-3770</v>
      </c>
      <c r="L150" s="158">
        <f t="shared" ref="L150:L161" si="81">H150-D150</f>
        <v>-541</v>
      </c>
      <c r="M150" s="159">
        <f t="shared" si="78"/>
        <v>1.2360619117495864E-2</v>
      </c>
    </row>
    <row r="151" spans="2:13" x14ac:dyDescent="0.25">
      <c r="B151" s="162" t="s">
        <v>103</v>
      </c>
      <c r="C151" s="163">
        <v>31184</v>
      </c>
      <c r="D151" s="163">
        <v>32618</v>
      </c>
      <c r="E151" s="163">
        <v>12001</v>
      </c>
      <c r="F151" s="163">
        <v>41224</v>
      </c>
      <c r="G151" s="163">
        <v>42517</v>
      </c>
      <c r="H151" s="163">
        <v>36771</v>
      </c>
      <c r="I151" s="165">
        <f>IFERROR(H151/G151-1,"-")</f>
        <v>-0.1351459416233507</v>
      </c>
      <c r="J151" s="164">
        <f t="shared" si="79"/>
        <v>0.12732233735974008</v>
      </c>
      <c r="K151" s="162">
        <f t="shared" si="80"/>
        <v>-5746</v>
      </c>
      <c r="L151" s="163">
        <f t="shared" si="81"/>
        <v>4153</v>
      </c>
      <c r="M151" s="164">
        <f t="shared" si="78"/>
        <v>8.5920778383228504E-3</v>
      </c>
    </row>
    <row r="152" spans="2:13" x14ac:dyDescent="0.25">
      <c r="B152" s="162" t="s">
        <v>100</v>
      </c>
      <c r="C152" s="163">
        <v>19885</v>
      </c>
      <c r="D152" s="163">
        <v>20822</v>
      </c>
      <c r="E152" s="163">
        <v>7159</v>
      </c>
      <c r="F152" s="163">
        <v>15408</v>
      </c>
      <c r="G152" s="163">
        <v>14152</v>
      </c>
      <c r="H152" s="163">
        <v>16128</v>
      </c>
      <c r="I152" s="165">
        <f>IFERROR(H152/G152-1,"-")</f>
        <v>0.13962690785754672</v>
      </c>
      <c r="J152" s="164">
        <f t="shared" si="79"/>
        <v>-0.22543463644222461</v>
      </c>
      <c r="K152" s="162">
        <f t="shared" si="80"/>
        <v>1976</v>
      </c>
      <c r="L152" s="163">
        <f t="shared" si="81"/>
        <v>-4694</v>
      </c>
      <c r="M152" s="164">
        <f t="shared" si="78"/>
        <v>3.7685412791730144E-3</v>
      </c>
    </row>
    <row r="153" spans="2:13" x14ac:dyDescent="0.25">
      <c r="B153" s="157" t="s">
        <v>107</v>
      </c>
      <c r="C153" s="158">
        <v>72236</v>
      </c>
      <c r="D153" s="158">
        <v>68176</v>
      </c>
      <c r="E153" s="158">
        <v>18872</v>
      </c>
      <c r="F153" s="158">
        <v>51436</v>
      </c>
      <c r="G153" s="158">
        <v>57073</v>
      </c>
      <c r="H153" s="158">
        <v>64197</v>
      </c>
      <c r="I153" s="160">
        <f>IFERROR(H153/G153-1,"-")</f>
        <v>0.12482259562314924</v>
      </c>
      <c r="J153" s="159">
        <f t="shared" si="79"/>
        <v>-5.8363647031213328E-2</v>
      </c>
      <c r="K153" s="157">
        <f t="shared" si="80"/>
        <v>7124</v>
      </c>
      <c r="L153" s="158">
        <f t="shared" si="81"/>
        <v>-3979</v>
      </c>
      <c r="M153" s="159">
        <f t="shared" si="78"/>
        <v>1.5000560794833211E-2</v>
      </c>
    </row>
    <row r="154" spans="2:13" x14ac:dyDescent="0.25">
      <c r="B154" s="162" t="s">
        <v>110</v>
      </c>
      <c r="C154" s="163">
        <v>22568</v>
      </c>
      <c r="D154" s="163">
        <v>21620</v>
      </c>
      <c r="E154" s="163">
        <v>5515</v>
      </c>
      <c r="F154" s="163">
        <v>19171</v>
      </c>
      <c r="G154" s="163">
        <v>18750</v>
      </c>
      <c r="H154" s="163">
        <v>19791</v>
      </c>
      <c r="I154" s="165">
        <f t="shared" ref="I154:I161" si="82">IFERROR(H154/G154-1,"-")</f>
        <v>5.5520000000000014E-2</v>
      </c>
      <c r="J154" s="164">
        <f t="shared" si="79"/>
        <v>-8.4597594819611488E-2</v>
      </c>
      <c r="K154" s="162">
        <f t="shared" si="80"/>
        <v>1041</v>
      </c>
      <c r="L154" s="163">
        <f t="shared" si="81"/>
        <v>-1829</v>
      </c>
      <c r="M154" s="164">
        <f t="shared" si="78"/>
        <v>4.6244543933601891E-3</v>
      </c>
    </row>
    <row r="155" spans="2:13" x14ac:dyDescent="0.25">
      <c r="B155" s="162" t="s">
        <v>113</v>
      </c>
      <c r="C155" s="163">
        <v>20075</v>
      </c>
      <c r="D155" s="163">
        <v>16372</v>
      </c>
      <c r="E155" s="163">
        <v>4511</v>
      </c>
      <c r="F155" s="163">
        <v>9936</v>
      </c>
      <c r="G155" s="163">
        <v>10332</v>
      </c>
      <c r="H155" s="163">
        <v>10102</v>
      </c>
      <c r="I155" s="165">
        <f t="shared" si="82"/>
        <v>-2.2260936895083239E-2</v>
      </c>
      <c r="J155" s="164">
        <f t="shared" si="79"/>
        <v>-0.38297092597117033</v>
      </c>
      <c r="K155" s="162">
        <f t="shared" si="80"/>
        <v>-230</v>
      </c>
      <c r="L155" s="163">
        <f t="shared" si="81"/>
        <v>-6270</v>
      </c>
      <c r="M155" s="164">
        <f t="shared" si="78"/>
        <v>2.3604789187875617E-3</v>
      </c>
    </row>
    <row r="156" spans="2:13" x14ac:dyDescent="0.25">
      <c r="B156" s="162" t="s">
        <v>116</v>
      </c>
      <c r="C156" s="163">
        <v>10934</v>
      </c>
      <c r="D156" s="163">
        <v>9739</v>
      </c>
      <c r="E156" s="163">
        <v>2227</v>
      </c>
      <c r="F156" s="163">
        <v>6472</v>
      </c>
      <c r="G156" s="163">
        <v>9249</v>
      </c>
      <c r="H156" s="163">
        <v>11724</v>
      </c>
      <c r="I156" s="165">
        <f t="shared" si="82"/>
        <v>0.26759649691858578</v>
      </c>
      <c r="J156" s="164">
        <f t="shared" si="79"/>
        <v>0.2038196940137591</v>
      </c>
      <c r="K156" s="162">
        <f t="shared" si="80"/>
        <v>2475</v>
      </c>
      <c r="L156" s="163">
        <f t="shared" si="81"/>
        <v>1985</v>
      </c>
      <c r="M156" s="164">
        <f t="shared" si="78"/>
        <v>2.739482760232169E-3</v>
      </c>
    </row>
    <row r="157" spans="2:13" x14ac:dyDescent="0.25">
      <c r="B157" s="162" t="s">
        <v>123</v>
      </c>
      <c r="C157" s="163">
        <v>1334</v>
      </c>
      <c r="D157" s="163">
        <v>1552</v>
      </c>
      <c r="E157" s="163">
        <v>570</v>
      </c>
      <c r="F157" s="163">
        <v>1617</v>
      </c>
      <c r="G157" s="163">
        <v>1502</v>
      </c>
      <c r="H157" s="163">
        <v>1867</v>
      </c>
      <c r="I157" s="165">
        <f t="shared" si="82"/>
        <v>0.24300932090545935</v>
      </c>
      <c r="J157" s="164">
        <f t="shared" si="79"/>
        <v>0.20296391752577314</v>
      </c>
      <c r="K157" s="162">
        <f t="shared" si="80"/>
        <v>365</v>
      </c>
      <c r="L157" s="163">
        <f t="shared" si="81"/>
        <v>315</v>
      </c>
      <c r="M157" s="164">
        <f t="shared" si="78"/>
        <v>4.3625164733482254E-4</v>
      </c>
    </row>
    <row r="158" spans="2:13" x14ac:dyDescent="0.25">
      <c r="B158" s="162" t="s">
        <v>119</v>
      </c>
      <c r="C158" s="163">
        <v>2462</v>
      </c>
      <c r="D158" s="163">
        <v>2986</v>
      </c>
      <c r="E158" s="163">
        <v>1192</v>
      </c>
      <c r="F158" s="163">
        <v>2943</v>
      </c>
      <c r="G158" s="163">
        <v>2874</v>
      </c>
      <c r="H158" s="163">
        <v>3312</v>
      </c>
      <c r="I158" s="165">
        <f t="shared" si="82"/>
        <v>0.15240083507306879</v>
      </c>
      <c r="J158" s="164">
        <f t="shared" si="79"/>
        <v>0.10917615539182846</v>
      </c>
      <c r="K158" s="162">
        <f t="shared" si="80"/>
        <v>438</v>
      </c>
      <c r="L158" s="163">
        <f t="shared" si="81"/>
        <v>326</v>
      </c>
      <c r="M158" s="164">
        <f t="shared" si="78"/>
        <v>7.7389686983017267E-4</v>
      </c>
    </row>
    <row r="159" spans="2:13" x14ac:dyDescent="0.25">
      <c r="B159" s="162" t="s">
        <v>128</v>
      </c>
      <c r="C159" s="163">
        <v>394</v>
      </c>
      <c r="D159" s="163">
        <v>410</v>
      </c>
      <c r="E159" s="163">
        <v>230</v>
      </c>
      <c r="F159" s="163">
        <v>472</v>
      </c>
      <c r="G159" s="163">
        <v>432</v>
      </c>
      <c r="H159" s="163">
        <v>374</v>
      </c>
      <c r="I159" s="165">
        <f t="shared" si="82"/>
        <v>-0.1342592592592593</v>
      </c>
      <c r="J159" s="164">
        <f t="shared" si="79"/>
        <v>-8.7804878048780455E-2</v>
      </c>
      <c r="K159" s="162">
        <f t="shared" si="80"/>
        <v>-58</v>
      </c>
      <c r="L159" s="163">
        <f t="shared" si="81"/>
        <v>-36</v>
      </c>
      <c r="M159" s="164">
        <f t="shared" si="78"/>
        <v>8.7390528175267074E-5</v>
      </c>
    </row>
    <row r="160" spans="2:13" x14ac:dyDescent="0.25">
      <c r="B160" s="162" t="s">
        <v>131</v>
      </c>
      <c r="C160" s="163">
        <v>1084</v>
      </c>
      <c r="D160" s="163">
        <v>973</v>
      </c>
      <c r="E160" s="163">
        <v>295</v>
      </c>
      <c r="F160" s="163">
        <v>654</v>
      </c>
      <c r="G160" s="163">
        <v>832</v>
      </c>
      <c r="H160" s="163">
        <v>582</v>
      </c>
      <c r="I160" s="165">
        <f t="shared" si="82"/>
        <v>-0.30048076923076927</v>
      </c>
      <c r="J160" s="164">
        <f t="shared" si="79"/>
        <v>-0.40184994861253853</v>
      </c>
      <c r="K160" s="162">
        <f t="shared" si="80"/>
        <v>-250</v>
      </c>
      <c r="L160" s="163">
        <f t="shared" si="81"/>
        <v>-391</v>
      </c>
      <c r="M160" s="164">
        <f t="shared" si="78"/>
        <v>1.3599274705349047E-4</v>
      </c>
    </row>
    <row r="161" spans="2:13" x14ac:dyDescent="0.25">
      <c r="B161" s="168" t="s">
        <v>145</v>
      </c>
      <c r="C161" s="169">
        <f t="shared" ref="C161:H161" si="83">C153-SUM(C154:C160)</f>
        <v>13385</v>
      </c>
      <c r="D161" s="169">
        <f t="shared" si="83"/>
        <v>14524</v>
      </c>
      <c r="E161" s="169">
        <f t="shared" si="83"/>
        <v>4332</v>
      </c>
      <c r="F161" s="169">
        <f t="shared" si="83"/>
        <v>10171</v>
      </c>
      <c r="G161" s="169">
        <f t="shared" si="83"/>
        <v>13102</v>
      </c>
      <c r="H161" s="169">
        <f t="shared" si="83"/>
        <v>16445</v>
      </c>
      <c r="I161" s="171">
        <f t="shared" si="82"/>
        <v>0.25515188520836518</v>
      </c>
      <c r="J161" s="170">
        <f t="shared" si="79"/>
        <v>0.13226383916276507</v>
      </c>
      <c r="K161" s="168">
        <f>H161-G161</f>
        <v>3343</v>
      </c>
      <c r="L161" s="169">
        <f t="shared" si="81"/>
        <v>1921</v>
      </c>
      <c r="M161" s="170">
        <f t="shared" si="78"/>
        <v>3.8426129300595377E-3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3C0B9-1D7F-489F-B818-44A344B8E5E8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6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6"/>
      <c r="D4" s="266"/>
      <c r="E4" s="266"/>
      <c r="F4" s="266"/>
      <c r="G4" s="266"/>
      <c r="H4" s="266"/>
      <c r="I4" s="266"/>
      <c r="J4" s="266"/>
      <c r="K4" s="142"/>
      <c r="L4" s="142"/>
      <c r="M4" s="142"/>
      <c r="P4" s="141" t="s">
        <v>264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298" t="s">
        <v>43</v>
      </c>
      <c r="D6" s="299"/>
      <c r="E6" s="299"/>
      <c r="F6" s="299"/>
      <c r="G6" s="299"/>
      <c r="H6" s="299"/>
      <c r="I6" s="299"/>
      <c r="J6" s="299"/>
      <c r="K6" s="299"/>
      <c r="L6" s="299"/>
      <c r="M6" s="299"/>
      <c r="P6" s="143"/>
      <c r="Q6" s="298" t="s">
        <v>43</v>
      </c>
      <c r="R6" s="299"/>
      <c r="S6" s="299"/>
      <c r="T6" s="299"/>
      <c r="U6" s="299"/>
      <c r="V6" s="299"/>
      <c r="W6" s="299"/>
      <c r="X6" s="299"/>
      <c r="Y6" s="299"/>
      <c r="Z6" s="299"/>
      <c r="AA6" s="299"/>
    </row>
    <row r="7" spans="1:27" s="144" customFormat="1" ht="72" customHeight="1" x14ac:dyDescent="0.25">
      <c r="B7" s="145"/>
      <c r="C7" s="172" t="s">
        <v>257</v>
      </c>
      <c r="D7" s="172" t="s">
        <v>258</v>
      </c>
      <c r="E7" s="172" t="s">
        <v>259</v>
      </c>
      <c r="F7" s="172" t="s">
        <v>260</v>
      </c>
      <c r="G7" s="172" t="s">
        <v>261</v>
      </c>
      <c r="H7" s="172" t="s">
        <v>262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257</v>
      </c>
      <c r="R7" s="172" t="s">
        <v>258</v>
      </c>
      <c r="S7" s="172" t="s">
        <v>259</v>
      </c>
      <c r="T7" s="172" t="s">
        <v>260</v>
      </c>
      <c r="U7" s="172" t="s">
        <v>261</v>
      </c>
      <c r="V7" s="172" t="s">
        <v>262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51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1337534</v>
      </c>
      <c r="D9" s="176">
        <f t="shared" ref="D9:H9" si="0">D10+D13</f>
        <v>1263385</v>
      </c>
      <c r="E9" s="176">
        <f t="shared" si="0"/>
        <v>363484</v>
      </c>
      <c r="F9" s="176">
        <f t="shared" si="0"/>
        <v>980810</v>
      </c>
      <c r="G9" s="176">
        <f t="shared" si="0"/>
        <v>1100249</v>
      </c>
      <c r="H9" s="176">
        <f t="shared" si="0"/>
        <v>1200640</v>
      </c>
      <c r="I9" s="177">
        <f>IFERROR(H9/G9-1,"-")</f>
        <v>9.1243891155547541E-2</v>
      </c>
      <c r="J9" s="177">
        <f>IFERROR(H9/D9-1,"-")</f>
        <v>-4.9664195791464971E-2</v>
      </c>
      <c r="K9" s="176">
        <f>H9-G9</f>
        <v>100391</v>
      </c>
      <c r="L9" s="176">
        <f>H9-D9</f>
        <v>-62745</v>
      </c>
      <c r="M9" s="177">
        <f t="shared" ref="M9:M21" si="1">H9/H$9</f>
        <v>1</v>
      </c>
      <c r="P9" s="154" t="s">
        <v>68</v>
      </c>
      <c r="Q9" s="176" t="e">
        <f>Q10+Q13</f>
        <v>#REF!</v>
      </c>
      <c r="R9" s="176" t="e">
        <f t="shared" ref="R9:V9" si="2">R10+R13</f>
        <v>#REF!</v>
      </c>
      <c r="S9" s="176" t="e">
        <f t="shared" si="2"/>
        <v>#REF!</v>
      </c>
      <c r="T9" s="176" t="e">
        <f t="shared" si="2"/>
        <v>#REF!</v>
      </c>
      <c r="U9" s="176" t="e">
        <f t="shared" si="2"/>
        <v>#REF!</v>
      </c>
      <c r="V9" s="176" t="e">
        <f t="shared" si="2"/>
        <v>#REF!</v>
      </c>
      <c r="W9" s="177" t="str">
        <f>IFERROR(V9/U9-1,"-")</f>
        <v>-</v>
      </c>
      <c r="X9" s="177" t="str">
        <f>IFERROR(V9/R9-1,"-")</f>
        <v>-</v>
      </c>
      <c r="Y9" s="176" t="e">
        <f>V9-U9</f>
        <v>#REF!</v>
      </c>
      <c r="Z9" s="176" t="e">
        <f>V9-R9</f>
        <v>#REF!</v>
      </c>
      <c r="AA9" s="177" t="e">
        <f t="shared" ref="AA9:AA21" si="3">V9/V$9</f>
        <v>#REF!</v>
      </c>
    </row>
    <row r="10" spans="1:27" x14ac:dyDescent="0.25">
      <c r="A10" s="161" t="s">
        <v>103</v>
      </c>
      <c r="B10" s="157" t="s">
        <v>97</v>
      </c>
      <c r="C10" s="158">
        <v>197168</v>
      </c>
      <c r="D10" s="158">
        <v>184738</v>
      </c>
      <c r="E10" s="158">
        <v>79304</v>
      </c>
      <c r="F10" s="158">
        <v>154711</v>
      </c>
      <c r="G10" s="158">
        <v>159974</v>
      </c>
      <c r="H10" s="158">
        <v>169831</v>
      </c>
      <c r="I10" s="160">
        <f>IFERROR(H10/G10-1,"-")</f>
        <v>6.1616262642679498E-2</v>
      </c>
      <c r="J10" s="159">
        <f t="shared" ref="J10:J21" si="4">IFERROR(H10/D10-1,"-")</f>
        <v>-8.0692656627223469E-2</v>
      </c>
      <c r="K10" s="157">
        <f t="shared" ref="K10:K20" si="5">H10-G10</f>
        <v>9857</v>
      </c>
      <c r="L10" s="158">
        <f t="shared" ref="L10:L21" si="6">H10-D10</f>
        <v>-14907</v>
      </c>
      <c r="M10" s="159">
        <f t="shared" si="1"/>
        <v>0.14145039312366739</v>
      </c>
      <c r="P10" s="157" t="s">
        <v>97</v>
      </c>
      <c r="Q10" s="158" t="e">
        <v>#REF!</v>
      </c>
      <c r="R10" s="158" t="e">
        <v>#REF!</v>
      </c>
      <c r="S10" s="158" t="e">
        <v>#REF!</v>
      </c>
      <c r="T10" s="158" t="e">
        <v>#REF!</v>
      </c>
      <c r="U10" s="158" t="e">
        <v>#REF!</v>
      </c>
      <c r="V10" s="158" t="e">
        <v>#REF!</v>
      </c>
      <c r="W10" s="160" t="str">
        <f>IFERROR(V10/U10-1,"-")</f>
        <v>-</v>
      </c>
      <c r="X10" s="159" t="str">
        <f t="shared" ref="X10:X21" si="7">IFERROR(V10/R10-1,"-")</f>
        <v>-</v>
      </c>
      <c r="Y10" s="157" t="e">
        <f t="shared" ref="Y10:Y20" si="8">V10-U10</f>
        <v>#REF!</v>
      </c>
      <c r="Z10" s="158" t="e">
        <f t="shared" ref="Z10:Z21" si="9">V10-R10</f>
        <v>#REF!</v>
      </c>
      <c r="AA10" s="159" t="e">
        <f t="shared" si="3"/>
        <v>#REF!</v>
      </c>
    </row>
    <row r="11" spans="1:27" x14ac:dyDescent="0.25">
      <c r="A11" s="161" t="s">
        <v>100</v>
      </c>
      <c r="B11" s="162" t="s">
        <v>103</v>
      </c>
      <c r="C11" s="163">
        <v>104252</v>
      </c>
      <c r="D11" s="163">
        <v>102736</v>
      </c>
      <c r="E11" s="163">
        <v>57111</v>
      </c>
      <c r="F11" s="163">
        <v>90339</v>
      </c>
      <c r="G11" s="163">
        <v>88721</v>
      </c>
      <c r="H11" s="163">
        <v>82642</v>
      </c>
      <c r="I11" s="165">
        <f>IFERROR(H11/G11-1,"-")</f>
        <v>-6.8518163681653754E-2</v>
      </c>
      <c r="J11" s="164">
        <f t="shared" si="4"/>
        <v>-0.19558869334994544</v>
      </c>
      <c r="K11" s="162">
        <f t="shared" si="5"/>
        <v>-6079</v>
      </c>
      <c r="L11" s="163">
        <f t="shared" si="6"/>
        <v>-20094</v>
      </c>
      <c r="M11" s="164">
        <f t="shared" si="1"/>
        <v>6.8831623134328362E-2</v>
      </c>
      <c r="P11" s="162" t="s">
        <v>103</v>
      </c>
      <c r="Q11" s="163" t="e">
        <v>#REF!</v>
      </c>
      <c r="R11" s="163" t="e">
        <v>#REF!</v>
      </c>
      <c r="S11" s="163" t="e">
        <v>#REF!</v>
      </c>
      <c r="T11" s="163" t="e">
        <v>#REF!</v>
      </c>
      <c r="U11" s="163" t="e">
        <v>#REF!</v>
      </c>
      <c r="V11" s="163" t="e">
        <v>#REF!</v>
      </c>
      <c r="W11" s="165" t="str">
        <f>IFERROR(V11/U11-1,"-")</f>
        <v>-</v>
      </c>
      <c r="X11" s="164" t="str">
        <f t="shared" si="7"/>
        <v>-</v>
      </c>
      <c r="Y11" s="162" t="e">
        <f t="shared" si="8"/>
        <v>#REF!</v>
      </c>
      <c r="Z11" s="163" t="e">
        <f t="shared" si="9"/>
        <v>#REF!</v>
      </c>
      <c r="AA11" s="164" t="e">
        <f>V11/V$9</f>
        <v>#REF!</v>
      </c>
    </row>
    <row r="12" spans="1:27" x14ac:dyDescent="0.25">
      <c r="A12" s="1"/>
      <c r="B12" s="162" t="s">
        <v>100</v>
      </c>
      <c r="C12" s="163">
        <v>92916</v>
      </c>
      <c r="D12" s="163">
        <v>82002</v>
      </c>
      <c r="E12" s="163">
        <v>22193</v>
      </c>
      <c r="F12" s="163">
        <v>64372</v>
      </c>
      <c r="G12" s="163">
        <v>71253</v>
      </c>
      <c r="H12" s="163">
        <v>87189</v>
      </c>
      <c r="I12" s="165">
        <f>IFERROR(H12/G12-1,"-")</f>
        <v>0.22365374089512025</v>
      </c>
      <c r="J12" s="164">
        <f t="shared" si="4"/>
        <v>6.3254554766956961E-2</v>
      </c>
      <c r="K12" s="162">
        <f t="shared" si="5"/>
        <v>15936</v>
      </c>
      <c r="L12" s="163">
        <f t="shared" si="6"/>
        <v>5187</v>
      </c>
      <c r="M12" s="164">
        <f t="shared" si="1"/>
        <v>7.2618769989339013E-2</v>
      </c>
      <c r="P12" s="162" t="s">
        <v>100</v>
      </c>
      <c r="Q12" s="163" t="e">
        <v>#REF!</v>
      </c>
      <c r="R12" s="163" t="e">
        <v>#REF!</v>
      </c>
      <c r="S12" s="163" t="e">
        <v>#REF!</v>
      </c>
      <c r="T12" s="163" t="e">
        <v>#REF!</v>
      </c>
      <c r="U12" s="163" t="e">
        <v>#REF!</v>
      </c>
      <c r="V12" s="163" t="e">
        <v>#REF!</v>
      </c>
      <c r="W12" s="165" t="str">
        <f>IFERROR(V12/U12-1,"-")</f>
        <v>-</v>
      </c>
      <c r="X12" s="164" t="str">
        <f t="shared" si="7"/>
        <v>-</v>
      </c>
      <c r="Y12" s="162" t="e">
        <f t="shared" si="8"/>
        <v>#REF!</v>
      </c>
      <c r="Z12" s="163" t="e">
        <f t="shared" si="9"/>
        <v>#REF!</v>
      </c>
      <c r="AA12" s="164" t="e">
        <f t="shared" si="3"/>
        <v>#REF!</v>
      </c>
    </row>
    <row r="13" spans="1:27" s="56" customFormat="1" x14ac:dyDescent="0.25">
      <c r="B13" s="157" t="s">
        <v>107</v>
      </c>
      <c r="C13" s="158">
        <v>1140366</v>
      </c>
      <c r="D13" s="158">
        <v>1078647</v>
      </c>
      <c r="E13" s="158">
        <v>284180</v>
      </c>
      <c r="F13" s="158">
        <v>826099</v>
      </c>
      <c r="G13" s="158">
        <v>940275</v>
      </c>
      <c r="H13" s="158">
        <v>1030809</v>
      </c>
      <c r="I13" s="160">
        <f>IFERROR(H13/G13-1,"-")</f>
        <v>9.6284597591130172E-2</v>
      </c>
      <c r="J13" s="159">
        <f t="shared" si="4"/>
        <v>-4.4350005145334825E-2</v>
      </c>
      <c r="K13" s="157">
        <f t="shared" si="5"/>
        <v>90534</v>
      </c>
      <c r="L13" s="158">
        <f t="shared" si="6"/>
        <v>-47838</v>
      </c>
      <c r="M13" s="159">
        <f t="shared" si="1"/>
        <v>0.85854960687633264</v>
      </c>
      <c r="P13" s="157" t="s">
        <v>107</v>
      </c>
      <c r="Q13" s="158" t="e">
        <v>#REF!</v>
      </c>
      <c r="R13" s="158" t="e">
        <v>#REF!</v>
      </c>
      <c r="S13" s="158" t="e">
        <v>#REF!</v>
      </c>
      <c r="T13" s="158" t="e">
        <v>#REF!</v>
      </c>
      <c r="U13" s="158" t="e">
        <v>#REF!</v>
      </c>
      <c r="V13" s="158" t="e">
        <v>#REF!</v>
      </c>
      <c r="W13" s="160" t="str">
        <f>IFERROR(V13/U13-1,"-")</f>
        <v>-</v>
      </c>
      <c r="X13" s="159" t="str">
        <f t="shared" si="7"/>
        <v>-</v>
      </c>
      <c r="Y13" s="157" t="e">
        <f t="shared" si="8"/>
        <v>#REF!</v>
      </c>
      <c r="Z13" s="158" t="e">
        <f t="shared" si="9"/>
        <v>#REF!</v>
      </c>
      <c r="AA13" s="159" t="e">
        <f t="shared" si="3"/>
        <v>#REF!</v>
      </c>
    </row>
    <row r="14" spans="1:27" s="56" customFormat="1" x14ac:dyDescent="0.25">
      <c r="B14" s="162" t="s">
        <v>110</v>
      </c>
      <c r="C14" s="163">
        <v>596142</v>
      </c>
      <c r="D14" s="163">
        <v>566983</v>
      </c>
      <c r="E14" s="163">
        <v>119622</v>
      </c>
      <c r="F14" s="163">
        <v>404357</v>
      </c>
      <c r="G14" s="163">
        <v>479584</v>
      </c>
      <c r="H14" s="163">
        <v>543461</v>
      </c>
      <c r="I14" s="165">
        <f t="shared" ref="I14:I21" si="10">IFERROR(H14/G14-1,"-")</f>
        <v>0.13319251684793487</v>
      </c>
      <c r="J14" s="164">
        <f t="shared" si="4"/>
        <v>-4.1486252674242441E-2</v>
      </c>
      <c r="K14" s="162">
        <f t="shared" si="5"/>
        <v>63877</v>
      </c>
      <c r="L14" s="163">
        <f t="shared" si="6"/>
        <v>-23522</v>
      </c>
      <c r="M14" s="164">
        <f t="shared" si="1"/>
        <v>0.45264275719616204</v>
      </c>
      <c r="P14" s="162" t="s">
        <v>110</v>
      </c>
      <c r="Q14" s="163" t="e">
        <v>#REF!</v>
      </c>
      <c r="R14" s="163" t="e">
        <v>#REF!</v>
      </c>
      <c r="S14" s="163" t="e">
        <v>#REF!</v>
      </c>
      <c r="T14" s="163" t="e">
        <v>#REF!</v>
      </c>
      <c r="U14" s="163" t="e">
        <v>#REF!</v>
      </c>
      <c r="V14" s="163" t="e">
        <v>#REF!</v>
      </c>
      <c r="W14" s="165" t="str">
        <f t="shared" ref="W14:W21" si="11">IFERROR(V14/U14-1,"-")</f>
        <v>-</v>
      </c>
      <c r="X14" s="164" t="str">
        <f t="shared" si="7"/>
        <v>-</v>
      </c>
      <c r="Y14" s="162" t="e">
        <f t="shared" si="8"/>
        <v>#REF!</v>
      </c>
      <c r="Z14" s="163" t="e">
        <f t="shared" si="9"/>
        <v>#REF!</v>
      </c>
      <c r="AA14" s="164" t="e">
        <f t="shared" si="3"/>
        <v>#REF!</v>
      </c>
    </row>
    <row r="15" spans="1:27" x14ac:dyDescent="0.25">
      <c r="A15" s="1"/>
      <c r="B15" s="162" t="s">
        <v>113</v>
      </c>
      <c r="C15" s="163">
        <v>94531</v>
      </c>
      <c r="D15" s="163">
        <v>75079</v>
      </c>
      <c r="E15" s="163">
        <v>21535</v>
      </c>
      <c r="F15" s="163">
        <v>46682</v>
      </c>
      <c r="G15" s="163">
        <v>49791</v>
      </c>
      <c r="H15" s="163">
        <v>56104</v>
      </c>
      <c r="I15" s="165">
        <f t="shared" si="10"/>
        <v>0.12678998212528358</v>
      </c>
      <c r="J15" s="164">
        <f t="shared" si="4"/>
        <v>-0.25273378707761163</v>
      </c>
      <c r="K15" s="162">
        <f t="shared" si="5"/>
        <v>6313</v>
      </c>
      <c r="L15" s="163">
        <f t="shared" si="6"/>
        <v>-18975</v>
      </c>
      <c r="M15" s="164">
        <f t="shared" si="1"/>
        <v>4.6728411513859272E-2</v>
      </c>
      <c r="P15" s="162" t="s">
        <v>113</v>
      </c>
      <c r="Q15" s="163" t="e">
        <v>#REF!</v>
      </c>
      <c r="R15" s="163" t="e">
        <v>#REF!</v>
      </c>
      <c r="S15" s="163" t="e">
        <v>#REF!</v>
      </c>
      <c r="T15" s="163" t="e">
        <v>#REF!</v>
      </c>
      <c r="U15" s="163" t="e">
        <v>#REF!</v>
      </c>
      <c r="V15" s="163" t="e">
        <v>#REF!</v>
      </c>
      <c r="W15" s="165" t="str">
        <f t="shared" si="11"/>
        <v>-</v>
      </c>
      <c r="X15" s="164" t="str">
        <f t="shared" si="7"/>
        <v>-</v>
      </c>
      <c r="Y15" s="162" t="e">
        <f t="shared" si="8"/>
        <v>#REF!</v>
      </c>
      <c r="Z15" s="163" t="e">
        <f t="shared" si="9"/>
        <v>#REF!</v>
      </c>
      <c r="AA15" s="164" t="e">
        <f t="shared" si="3"/>
        <v>#REF!</v>
      </c>
    </row>
    <row r="16" spans="1:27" x14ac:dyDescent="0.25">
      <c r="A16" s="1"/>
      <c r="B16" s="162" t="s">
        <v>116</v>
      </c>
      <c r="C16" s="163">
        <v>28898</v>
      </c>
      <c r="D16" s="163">
        <v>27880</v>
      </c>
      <c r="E16" s="163">
        <v>9967</v>
      </c>
      <c r="F16" s="163">
        <v>30850</v>
      </c>
      <c r="G16" s="163">
        <v>39519</v>
      </c>
      <c r="H16" s="163">
        <v>37854</v>
      </c>
      <c r="I16" s="165">
        <f t="shared" si="10"/>
        <v>-4.2131632885447523E-2</v>
      </c>
      <c r="J16" s="164">
        <f t="shared" si="4"/>
        <v>0.3577474892395982</v>
      </c>
      <c r="K16" s="162">
        <f t="shared" si="5"/>
        <v>-1665</v>
      </c>
      <c r="L16" s="163">
        <f t="shared" si="6"/>
        <v>9974</v>
      </c>
      <c r="M16" s="164">
        <f t="shared" si="1"/>
        <v>3.1528184968017056E-2</v>
      </c>
      <c r="P16" s="162" t="s">
        <v>116</v>
      </c>
      <c r="Q16" s="163" t="e">
        <v>#REF!</v>
      </c>
      <c r="R16" s="163" t="e">
        <v>#REF!</v>
      </c>
      <c r="S16" s="163" t="e">
        <v>#REF!</v>
      </c>
      <c r="T16" s="163" t="e">
        <v>#REF!</v>
      </c>
      <c r="U16" s="163" t="e">
        <v>#REF!</v>
      </c>
      <c r="V16" s="163" t="e">
        <v>#REF!</v>
      </c>
      <c r="W16" s="165" t="str">
        <f t="shared" si="11"/>
        <v>-</v>
      </c>
      <c r="X16" s="164" t="str">
        <f t="shared" si="7"/>
        <v>-</v>
      </c>
      <c r="Y16" s="162" t="e">
        <f t="shared" si="8"/>
        <v>#REF!</v>
      </c>
      <c r="Z16" s="163" t="e">
        <f t="shared" si="9"/>
        <v>#REF!</v>
      </c>
      <c r="AA16" s="164" t="e">
        <f t="shared" si="3"/>
        <v>#REF!</v>
      </c>
    </row>
    <row r="17" spans="1:27" x14ac:dyDescent="0.25">
      <c r="A17" s="1"/>
      <c r="B17" s="162" t="s">
        <v>123</v>
      </c>
      <c r="C17" s="163">
        <v>46262</v>
      </c>
      <c r="D17" s="163">
        <v>46060</v>
      </c>
      <c r="E17" s="163">
        <v>12010</v>
      </c>
      <c r="F17" s="163">
        <v>46132</v>
      </c>
      <c r="G17" s="163">
        <v>47391</v>
      </c>
      <c r="H17" s="163">
        <v>47098</v>
      </c>
      <c r="I17" s="165">
        <f t="shared" si="10"/>
        <v>-6.1826085121647889E-3</v>
      </c>
      <c r="J17" s="164">
        <f t="shared" si="4"/>
        <v>2.2535822839774289E-2</v>
      </c>
      <c r="K17" s="162">
        <f t="shared" si="5"/>
        <v>-293</v>
      </c>
      <c r="L17" s="163">
        <f t="shared" si="6"/>
        <v>1038</v>
      </c>
      <c r="M17" s="164">
        <f t="shared" si="1"/>
        <v>3.9227412046908314E-2</v>
      </c>
      <c r="P17" s="162" t="s">
        <v>123</v>
      </c>
      <c r="Q17" s="163" t="e">
        <v>#REF!</v>
      </c>
      <c r="R17" s="163" t="e">
        <v>#REF!</v>
      </c>
      <c r="S17" s="163" t="e">
        <v>#REF!</v>
      </c>
      <c r="T17" s="163" t="e">
        <v>#REF!</v>
      </c>
      <c r="U17" s="163" t="e">
        <v>#REF!</v>
      </c>
      <c r="V17" s="163" t="e">
        <v>#REF!</v>
      </c>
      <c r="W17" s="165" t="str">
        <f t="shared" si="11"/>
        <v>-</v>
      </c>
      <c r="X17" s="164" t="str">
        <f t="shared" si="7"/>
        <v>-</v>
      </c>
      <c r="Y17" s="162" t="e">
        <f t="shared" si="8"/>
        <v>#REF!</v>
      </c>
      <c r="Z17" s="163" t="e">
        <f t="shared" si="9"/>
        <v>#REF!</v>
      </c>
      <c r="AA17" s="164" t="e">
        <f t="shared" si="3"/>
        <v>#REF!</v>
      </c>
    </row>
    <row r="18" spans="1:27" x14ac:dyDescent="0.25">
      <c r="A18" s="1"/>
      <c r="B18" s="162" t="s">
        <v>119</v>
      </c>
      <c r="C18" s="163">
        <v>16080</v>
      </c>
      <c r="D18" s="163">
        <v>15008</v>
      </c>
      <c r="E18" s="163">
        <v>6844</v>
      </c>
      <c r="F18" s="163">
        <v>15625</v>
      </c>
      <c r="G18" s="163">
        <v>16855</v>
      </c>
      <c r="H18" s="163">
        <v>17193</v>
      </c>
      <c r="I18" s="165">
        <f t="shared" si="10"/>
        <v>2.0053396618214148E-2</v>
      </c>
      <c r="J18" s="164">
        <f t="shared" si="4"/>
        <v>0.14558901918976552</v>
      </c>
      <c r="K18" s="162">
        <f t="shared" si="5"/>
        <v>338</v>
      </c>
      <c r="L18" s="163">
        <f t="shared" si="6"/>
        <v>2185</v>
      </c>
      <c r="M18" s="164">
        <f t="shared" si="1"/>
        <v>1.4319862739872069E-2</v>
      </c>
      <c r="P18" s="162" t="s">
        <v>119</v>
      </c>
      <c r="Q18" s="163" t="e">
        <v>#REF!</v>
      </c>
      <c r="R18" s="163" t="e">
        <v>#REF!</v>
      </c>
      <c r="S18" s="163" t="e">
        <v>#REF!</v>
      </c>
      <c r="T18" s="163" t="e">
        <v>#REF!</v>
      </c>
      <c r="U18" s="163" t="e">
        <v>#REF!</v>
      </c>
      <c r="V18" s="163" t="e">
        <v>#REF!</v>
      </c>
      <c r="W18" s="165" t="str">
        <f t="shared" si="11"/>
        <v>-</v>
      </c>
      <c r="X18" s="164" t="str">
        <f t="shared" si="7"/>
        <v>-</v>
      </c>
      <c r="Y18" s="162" t="e">
        <f t="shared" si="8"/>
        <v>#REF!</v>
      </c>
      <c r="Z18" s="163" t="e">
        <f t="shared" si="9"/>
        <v>#REF!</v>
      </c>
      <c r="AA18" s="164" t="e">
        <f t="shared" si="3"/>
        <v>#REF!</v>
      </c>
    </row>
    <row r="19" spans="1:27" x14ac:dyDescent="0.25">
      <c r="A19" s="161" t="s">
        <v>144</v>
      </c>
      <c r="B19" s="162" t="s">
        <v>128</v>
      </c>
      <c r="C19" s="163">
        <v>28126</v>
      </c>
      <c r="D19" s="163">
        <v>29927</v>
      </c>
      <c r="E19" s="163">
        <v>10486</v>
      </c>
      <c r="F19" s="163">
        <v>21405</v>
      </c>
      <c r="G19" s="163">
        <v>23509</v>
      </c>
      <c r="H19" s="163">
        <v>22165</v>
      </c>
      <c r="I19" s="165">
        <f t="shared" si="10"/>
        <v>-5.7169594623335707E-2</v>
      </c>
      <c r="J19" s="164">
        <f t="shared" si="4"/>
        <v>-0.25936445350352522</v>
      </c>
      <c r="K19" s="162">
        <f t="shared" si="5"/>
        <v>-1344</v>
      </c>
      <c r="L19" s="163">
        <f t="shared" si="6"/>
        <v>-7762</v>
      </c>
      <c r="M19" s="164">
        <f t="shared" si="1"/>
        <v>1.8460987473347547E-2</v>
      </c>
      <c r="P19" s="162" t="s">
        <v>128</v>
      </c>
      <c r="Q19" s="163" t="e">
        <v>#REF!</v>
      </c>
      <c r="R19" s="163" t="e">
        <v>#REF!</v>
      </c>
      <c r="S19" s="163" t="e">
        <v>#REF!</v>
      </c>
      <c r="T19" s="163" t="e">
        <v>#REF!</v>
      </c>
      <c r="U19" s="163" t="e">
        <v>#REF!</v>
      </c>
      <c r="V19" s="163" t="e">
        <v>#REF!</v>
      </c>
      <c r="W19" s="165" t="str">
        <f t="shared" si="11"/>
        <v>-</v>
      </c>
      <c r="X19" s="164" t="str">
        <f t="shared" si="7"/>
        <v>-</v>
      </c>
      <c r="Y19" s="162" t="e">
        <f t="shared" si="8"/>
        <v>#REF!</v>
      </c>
      <c r="Z19" s="163" t="e">
        <f t="shared" si="9"/>
        <v>#REF!</v>
      </c>
      <c r="AA19" s="164" t="e">
        <f t="shared" si="3"/>
        <v>#REF!</v>
      </c>
    </row>
    <row r="20" spans="1:27" x14ac:dyDescent="0.25">
      <c r="A20" s="167" t="s">
        <v>145</v>
      </c>
      <c r="B20" s="162" t="s">
        <v>131</v>
      </c>
      <c r="C20" s="163">
        <v>52248</v>
      </c>
      <c r="D20" s="163">
        <v>45927</v>
      </c>
      <c r="E20" s="163">
        <v>17132</v>
      </c>
      <c r="F20" s="163">
        <v>21478</v>
      </c>
      <c r="G20" s="163">
        <v>26254</v>
      </c>
      <c r="H20" s="163">
        <v>27979</v>
      </c>
      <c r="I20" s="165">
        <f t="shared" si="10"/>
        <v>6.5704273634493715E-2</v>
      </c>
      <c r="J20" s="164">
        <f t="shared" si="4"/>
        <v>-0.39079408626733725</v>
      </c>
      <c r="K20" s="162">
        <f t="shared" si="5"/>
        <v>1725</v>
      </c>
      <c r="L20" s="163">
        <f t="shared" si="6"/>
        <v>-17948</v>
      </c>
      <c r="M20" s="164">
        <f t="shared" si="1"/>
        <v>2.3303404850746268E-2</v>
      </c>
      <c r="P20" s="162" t="s">
        <v>131</v>
      </c>
      <c r="Q20" s="163" t="e">
        <v>#REF!</v>
      </c>
      <c r="R20" s="163" t="e">
        <v>#REF!</v>
      </c>
      <c r="S20" s="163" t="e">
        <v>#REF!</v>
      </c>
      <c r="T20" s="163" t="e">
        <v>#REF!</v>
      </c>
      <c r="U20" s="163" t="e">
        <v>#REF!</v>
      </c>
      <c r="V20" s="163" t="e">
        <v>#REF!</v>
      </c>
      <c r="W20" s="165" t="str">
        <f t="shared" si="11"/>
        <v>-</v>
      </c>
      <c r="X20" s="164" t="str">
        <f t="shared" si="7"/>
        <v>-</v>
      </c>
      <c r="Y20" s="162" t="e">
        <f t="shared" si="8"/>
        <v>#REF!</v>
      </c>
      <c r="Z20" s="163" t="e">
        <f t="shared" si="9"/>
        <v>#REF!</v>
      </c>
      <c r="AA20" s="164" t="e">
        <f t="shared" si="3"/>
        <v>#REF!</v>
      </c>
    </row>
    <row r="21" spans="1:27" x14ac:dyDescent="0.25">
      <c r="B21" s="168" t="s">
        <v>145</v>
      </c>
      <c r="C21" s="169">
        <f t="shared" ref="C21:H21" si="12">C13-SUM(C14:C20)</f>
        <v>278079</v>
      </c>
      <c r="D21" s="169">
        <f t="shared" si="12"/>
        <v>271783</v>
      </c>
      <c r="E21" s="169">
        <f t="shared" si="12"/>
        <v>86584</v>
      </c>
      <c r="F21" s="169">
        <f t="shared" si="12"/>
        <v>239570</v>
      </c>
      <c r="G21" s="169">
        <f t="shared" si="12"/>
        <v>257372</v>
      </c>
      <c r="H21" s="169">
        <f t="shared" si="12"/>
        <v>278955</v>
      </c>
      <c r="I21" s="171">
        <f t="shared" si="10"/>
        <v>8.3859161058700948E-2</v>
      </c>
      <c r="J21" s="170">
        <f t="shared" si="4"/>
        <v>2.638869980830294E-2</v>
      </c>
      <c r="K21" s="168">
        <f>H21-G21</f>
        <v>21583</v>
      </c>
      <c r="L21" s="169">
        <f t="shared" si="6"/>
        <v>7172</v>
      </c>
      <c r="M21" s="170">
        <f t="shared" si="1"/>
        <v>0.23233858608742003</v>
      </c>
      <c r="P21" s="168" t="s">
        <v>145</v>
      </c>
      <c r="Q21" s="169" t="e">
        <f t="shared" ref="Q21:V21" si="13">Q13-SUM(Q14:Q20)</f>
        <v>#REF!</v>
      </c>
      <c r="R21" s="169" t="e">
        <f t="shared" si="13"/>
        <v>#REF!</v>
      </c>
      <c r="S21" s="169" t="e">
        <f t="shared" si="13"/>
        <v>#REF!</v>
      </c>
      <c r="T21" s="169" t="e">
        <f t="shared" si="13"/>
        <v>#REF!</v>
      </c>
      <c r="U21" s="169" t="e">
        <f t="shared" si="13"/>
        <v>#REF!</v>
      </c>
      <c r="V21" s="169" t="e">
        <f t="shared" si="13"/>
        <v>#REF!</v>
      </c>
      <c r="W21" s="171" t="str">
        <f t="shared" si="11"/>
        <v>-</v>
      </c>
      <c r="X21" s="170" t="str">
        <f t="shared" si="7"/>
        <v>-</v>
      </c>
      <c r="Y21" s="168" t="e">
        <f>V21-U21</f>
        <v>#REF!</v>
      </c>
      <c r="Z21" s="169" t="e">
        <f t="shared" si="9"/>
        <v>#REF!</v>
      </c>
      <c r="AA21" s="170" t="e">
        <f t="shared" si="3"/>
        <v>#REF!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378230</v>
      </c>
      <c r="D23" s="176">
        <f t="shared" ref="D23:H23" si="14">D24+D27</f>
        <v>391363</v>
      </c>
      <c r="E23" s="176">
        <f t="shared" si="14"/>
        <v>99694</v>
      </c>
      <c r="F23" s="176">
        <f t="shared" si="14"/>
        <v>266420</v>
      </c>
      <c r="G23" s="176">
        <f t="shared" si="14"/>
        <v>345229</v>
      </c>
      <c r="H23" s="176">
        <f t="shared" si="14"/>
        <v>365009</v>
      </c>
      <c r="I23" s="177">
        <f>IFERROR(H23/G23-1,"-")</f>
        <v>5.7295302538315163E-2</v>
      </c>
      <c r="J23" s="177">
        <f>IFERROR(H23/D23-1,"-")</f>
        <v>-6.7339017740563056E-2</v>
      </c>
      <c r="K23" s="176">
        <f>H23-G23</f>
        <v>19780</v>
      </c>
      <c r="L23" s="176">
        <f>H23-D23</f>
        <v>-26354</v>
      </c>
      <c r="M23" s="177">
        <f t="shared" ref="M23:M35" si="15">H23/H$9</f>
        <v>0.30401202691897655</v>
      </c>
    </row>
    <row r="24" spans="1:27" x14ac:dyDescent="0.25">
      <c r="B24" s="157" t="s">
        <v>97</v>
      </c>
      <c r="C24" s="158">
        <v>28720</v>
      </c>
      <c r="D24" s="158">
        <v>40072</v>
      </c>
      <c r="E24" s="158">
        <v>19862</v>
      </c>
      <c r="F24" s="158">
        <v>33147</v>
      </c>
      <c r="G24" s="158">
        <v>38670</v>
      </c>
      <c r="H24" s="158">
        <v>33455</v>
      </c>
      <c r="I24" s="160">
        <f>IFERROR(H24/G24-1,"-")</f>
        <v>-0.13485906387380397</v>
      </c>
      <c r="J24" s="159">
        <f t="shared" ref="J24:J35" si="16">IFERROR(H24/D24-1,"-")</f>
        <v>-0.16512777001397483</v>
      </c>
      <c r="K24" s="157">
        <f t="shared" ref="K24:K34" si="17">H24-G24</f>
        <v>-5215</v>
      </c>
      <c r="L24" s="158">
        <f t="shared" ref="L24:L35" si="18">H24-D24</f>
        <v>-6617</v>
      </c>
      <c r="M24" s="159">
        <f t="shared" si="15"/>
        <v>2.7864305703624734E-2</v>
      </c>
    </row>
    <row r="25" spans="1:27" x14ac:dyDescent="0.25">
      <c r="B25" s="162" t="s">
        <v>103</v>
      </c>
      <c r="C25" s="163">
        <v>18994</v>
      </c>
      <c r="D25" s="163">
        <v>28838</v>
      </c>
      <c r="E25" s="163">
        <v>17089</v>
      </c>
      <c r="F25" s="163">
        <v>18342</v>
      </c>
      <c r="G25" s="163">
        <v>20442</v>
      </c>
      <c r="H25" s="163">
        <v>16667</v>
      </c>
      <c r="I25" s="165">
        <f>IFERROR(H25/G25-1,"-")</f>
        <v>-0.18466881909793564</v>
      </c>
      <c r="J25" s="164">
        <f t="shared" si="16"/>
        <v>-0.42204729870310009</v>
      </c>
      <c r="K25" s="162">
        <f t="shared" si="17"/>
        <v>-3775</v>
      </c>
      <c r="L25" s="163">
        <f t="shared" si="18"/>
        <v>-12171</v>
      </c>
      <c r="M25" s="164">
        <f t="shared" si="15"/>
        <v>1.3881763059701492E-2</v>
      </c>
    </row>
    <row r="26" spans="1:27" x14ac:dyDescent="0.25">
      <c r="B26" s="162" t="s">
        <v>100</v>
      </c>
      <c r="C26" s="163">
        <v>9726</v>
      </c>
      <c r="D26" s="163">
        <v>11234</v>
      </c>
      <c r="E26" s="163">
        <v>2773</v>
      </c>
      <c r="F26" s="163">
        <v>14805</v>
      </c>
      <c r="G26" s="163">
        <v>18228</v>
      </c>
      <c r="H26" s="163">
        <v>16788</v>
      </c>
      <c r="I26" s="165">
        <f>IFERROR(H26/G26-1,"-")</f>
        <v>-7.8999341672152723E-2</v>
      </c>
      <c r="J26" s="164">
        <f t="shared" si="16"/>
        <v>0.49439202421221284</v>
      </c>
      <c r="K26" s="162">
        <f t="shared" si="17"/>
        <v>-1440</v>
      </c>
      <c r="L26" s="163">
        <f t="shared" si="18"/>
        <v>5554</v>
      </c>
      <c r="M26" s="164">
        <f t="shared" si="15"/>
        <v>1.3982542643923242E-2</v>
      </c>
    </row>
    <row r="27" spans="1:27" x14ac:dyDescent="0.25">
      <c r="B27" s="157" t="s">
        <v>107</v>
      </c>
      <c r="C27" s="158">
        <v>349510</v>
      </c>
      <c r="D27" s="158">
        <v>351291</v>
      </c>
      <c r="E27" s="158">
        <v>79832</v>
      </c>
      <c r="F27" s="158">
        <v>233273</v>
      </c>
      <c r="G27" s="158">
        <v>306559</v>
      </c>
      <c r="H27" s="158">
        <v>331554</v>
      </c>
      <c r="I27" s="160">
        <f>IFERROR(H27/G27-1,"-")</f>
        <v>8.153406032770194E-2</v>
      </c>
      <c r="J27" s="159">
        <f t="shared" si="16"/>
        <v>-5.6184189176494703E-2</v>
      </c>
      <c r="K27" s="157">
        <f t="shared" si="17"/>
        <v>24995</v>
      </c>
      <c r="L27" s="158">
        <f t="shared" si="18"/>
        <v>-19737</v>
      </c>
      <c r="M27" s="159">
        <f t="shared" si="15"/>
        <v>0.2761477212153518</v>
      </c>
    </row>
    <row r="28" spans="1:27" x14ac:dyDescent="0.25">
      <c r="B28" s="162" t="s">
        <v>110</v>
      </c>
      <c r="C28" s="163">
        <v>214309</v>
      </c>
      <c r="D28" s="163">
        <v>207813</v>
      </c>
      <c r="E28" s="163">
        <v>42121</v>
      </c>
      <c r="F28" s="163">
        <v>126472</v>
      </c>
      <c r="G28" s="163">
        <v>173760</v>
      </c>
      <c r="H28" s="163">
        <v>196977</v>
      </c>
      <c r="I28" s="165">
        <f t="shared" ref="I28:I35" si="19">IFERROR(H28/G28-1,"-")</f>
        <v>0.13361533149171279</v>
      </c>
      <c r="J28" s="164">
        <f t="shared" si="16"/>
        <v>-5.2143032437816705E-2</v>
      </c>
      <c r="K28" s="162">
        <f t="shared" si="17"/>
        <v>23217</v>
      </c>
      <c r="L28" s="163">
        <f t="shared" si="18"/>
        <v>-10836</v>
      </c>
      <c r="M28" s="164">
        <f t="shared" si="15"/>
        <v>0.16406000133262261</v>
      </c>
    </row>
    <row r="29" spans="1:27" x14ac:dyDescent="0.25">
      <c r="B29" s="162" t="s">
        <v>113</v>
      </c>
      <c r="C29" s="163">
        <v>32403</v>
      </c>
      <c r="D29" s="163">
        <v>28681</v>
      </c>
      <c r="E29" s="163">
        <v>6914</v>
      </c>
      <c r="F29" s="163">
        <v>13406</v>
      </c>
      <c r="G29" s="163">
        <v>14983</v>
      </c>
      <c r="H29" s="163">
        <v>16601</v>
      </c>
      <c r="I29" s="165">
        <f t="shared" si="19"/>
        <v>0.1079890542614963</v>
      </c>
      <c r="J29" s="164">
        <f t="shared" si="16"/>
        <v>-0.42118475645897979</v>
      </c>
      <c r="K29" s="162">
        <f t="shared" si="17"/>
        <v>1618</v>
      </c>
      <c r="L29" s="163">
        <f t="shared" si="18"/>
        <v>-12080</v>
      </c>
      <c r="M29" s="164">
        <f t="shared" si="15"/>
        <v>1.3826792377398721E-2</v>
      </c>
    </row>
    <row r="30" spans="1:27" x14ac:dyDescent="0.25">
      <c r="B30" s="162" t="s">
        <v>116</v>
      </c>
      <c r="C30" s="163">
        <v>5413</v>
      </c>
      <c r="D30" s="163">
        <v>9282</v>
      </c>
      <c r="E30" s="163">
        <v>3247</v>
      </c>
      <c r="F30" s="163">
        <v>10816</v>
      </c>
      <c r="G30" s="163">
        <v>18863</v>
      </c>
      <c r="H30" s="163">
        <v>15807</v>
      </c>
      <c r="I30" s="165">
        <f t="shared" si="19"/>
        <v>-0.16201028468430256</v>
      </c>
      <c r="J30" s="164">
        <f t="shared" si="16"/>
        <v>0.70297349709114409</v>
      </c>
      <c r="K30" s="162">
        <f t="shared" si="17"/>
        <v>-3056</v>
      </c>
      <c r="L30" s="163">
        <f t="shared" si="18"/>
        <v>6525</v>
      </c>
      <c r="M30" s="164">
        <f t="shared" si="15"/>
        <v>1.3165478411513859E-2</v>
      </c>
    </row>
    <row r="31" spans="1:27" x14ac:dyDescent="0.25">
      <c r="B31" s="162" t="s">
        <v>123</v>
      </c>
      <c r="C31" s="163">
        <v>11829</v>
      </c>
      <c r="D31" s="163">
        <v>13293</v>
      </c>
      <c r="E31" s="163">
        <v>2765</v>
      </c>
      <c r="F31" s="163">
        <v>11506</v>
      </c>
      <c r="G31" s="163">
        <v>13404</v>
      </c>
      <c r="H31" s="163">
        <v>10547</v>
      </c>
      <c r="I31" s="165">
        <f t="shared" si="19"/>
        <v>-0.21314532975231271</v>
      </c>
      <c r="J31" s="164">
        <f t="shared" si="16"/>
        <v>-0.20657488903934407</v>
      </c>
      <c r="K31" s="162">
        <f t="shared" si="17"/>
        <v>-2857</v>
      </c>
      <c r="L31" s="163">
        <f t="shared" si="18"/>
        <v>-2746</v>
      </c>
      <c r="M31" s="164">
        <f t="shared" si="15"/>
        <v>8.7844816098081018E-3</v>
      </c>
    </row>
    <row r="32" spans="1:27" x14ac:dyDescent="0.25">
      <c r="B32" s="162" t="s">
        <v>119</v>
      </c>
      <c r="C32" s="163">
        <v>4661</v>
      </c>
      <c r="D32" s="163">
        <v>5204</v>
      </c>
      <c r="E32" s="163">
        <v>2258</v>
      </c>
      <c r="F32" s="163">
        <v>5114</v>
      </c>
      <c r="G32" s="163">
        <v>5613</v>
      </c>
      <c r="H32" s="163">
        <v>5322</v>
      </c>
      <c r="I32" s="165">
        <f t="shared" si="19"/>
        <v>-5.1843933725280622E-2</v>
      </c>
      <c r="J32" s="164">
        <f t="shared" si="16"/>
        <v>2.2674865488086171E-2</v>
      </c>
      <c r="K32" s="162">
        <f t="shared" si="17"/>
        <v>-291</v>
      </c>
      <c r="L32" s="163">
        <f t="shared" si="18"/>
        <v>118</v>
      </c>
      <c r="M32" s="164">
        <f t="shared" si="15"/>
        <v>4.4326359275053302E-3</v>
      </c>
    </row>
    <row r="33" spans="2:13" x14ac:dyDescent="0.25">
      <c r="B33" s="162" t="s">
        <v>128</v>
      </c>
      <c r="C33" s="163">
        <v>3555</v>
      </c>
      <c r="D33" s="163">
        <v>4816</v>
      </c>
      <c r="E33" s="163">
        <v>2014</v>
      </c>
      <c r="F33" s="163">
        <v>2799</v>
      </c>
      <c r="G33" s="163">
        <v>3613</v>
      </c>
      <c r="H33" s="163">
        <v>3310</v>
      </c>
      <c r="I33" s="165">
        <f t="shared" si="19"/>
        <v>-8.3863825076114007E-2</v>
      </c>
      <c r="J33" s="164">
        <f t="shared" si="16"/>
        <v>-0.31270764119601324</v>
      </c>
      <c r="K33" s="162">
        <f t="shared" si="17"/>
        <v>-303</v>
      </c>
      <c r="L33" s="163">
        <f t="shared" si="18"/>
        <v>-1506</v>
      </c>
      <c r="M33" s="164">
        <f t="shared" si="15"/>
        <v>2.7568630063965886E-3</v>
      </c>
    </row>
    <row r="34" spans="2:13" x14ac:dyDescent="0.25">
      <c r="B34" s="162" t="s">
        <v>131</v>
      </c>
      <c r="C34" s="163">
        <v>5594</v>
      </c>
      <c r="D34" s="163">
        <v>6271</v>
      </c>
      <c r="E34" s="163">
        <v>1805</v>
      </c>
      <c r="F34" s="163">
        <v>2429</v>
      </c>
      <c r="G34" s="163">
        <v>3635</v>
      </c>
      <c r="H34" s="163">
        <v>3275</v>
      </c>
      <c r="I34" s="165">
        <f t="shared" si="19"/>
        <v>-9.9037138927097645E-2</v>
      </c>
      <c r="J34" s="164">
        <f t="shared" si="16"/>
        <v>-0.47775474405995855</v>
      </c>
      <c r="K34" s="162">
        <f t="shared" si="17"/>
        <v>-360</v>
      </c>
      <c r="L34" s="163">
        <f t="shared" si="18"/>
        <v>-2996</v>
      </c>
      <c r="M34" s="164">
        <f t="shared" si="15"/>
        <v>2.7277118869936034E-3</v>
      </c>
    </row>
    <row r="35" spans="2:13" x14ac:dyDescent="0.25">
      <c r="B35" s="168" t="s">
        <v>145</v>
      </c>
      <c r="C35" s="169">
        <f t="shared" ref="C35:H35" si="20">C27-SUM(C28:C34)</f>
        <v>71746</v>
      </c>
      <c r="D35" s="169">
        <f t="shared" si="20"/>
        <v>75931</v>
      </c>
      <c r="E35" s="169">
        <f t="shared" si="20"/>
        <v>18708</v>
      </c>
      <c r="F35" s="169">
        <f t="shared" si="20"/>
        <v>60731</v>
      </c>
      <c r="G35" s="169">
        <f t="shared" si="20"/>
        <v>72688</v>
      </c>
      <c r="H35" s="169">
        <f t="shared" si="20"/>
        <v>79715</v>
      </c>
      <c r="I35" s="171">
        <f t="shared" si="19"/>
        <v>9.6673453664979148E-2</v>
      </c>
      <c r="J35" s="170">
        <f t="shared" si="16"/>
        <v>4.9834718362724129E-2</v>
      </c>
      <c r="K35" s="168">
        <f>H35-G35</f>
        <v>7027</v>
      </c>
      <c r="L35" s="169">
        <f t="shared" si="18"/>
        <v>3784</v>
      </c>
      <c r="M35" s="170">
        <f t="shared" si="15"/>
        <v>6.6393756663113007E-2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613883</v>
      </c>
      <c r="D37" s="176">
        <f t="shared" ref="D37:H37" si="21">D38+D41</f>
        <v>569416</v>
      </c>
      <c r="E37" s="176">
        <f t="shared" si="21"/>
        <v>158323</v>
      </c>
      <c r="F37" s="176">
        <f t="shared" si="21"/>
        <v>490978</v>
      </c>
      <c r="G37" s="176">
        <f t="shared" si="21"/>
        <v>509465</v>
      </c>
      <c r="H37" s="176">
        <f t="shared" si="21"/>
        <v>526356</v>
      </c>
      <c r="I37" s="177">
        <f>IFERROR(H37/G37-1,"-")</f>
        <v>3.3154387445653688E-2</v>
      </c>
      <c r="J37" s="177">
        <f>IFERROR(H37/D37-1,"-")</f>
        <v>-7.5621338353681677E-2</v>
      </c>
      <c r="K37" s="176">
        <f>H37-G37</f>
        <v>16891</v>
      </c>
      <c r="L37" s="176">
        <f>H37-D37</f>
        <v>-43060</v>
      </c>
      <c r="M37" s="177">
        <f t="shared" ref="M37:M49" si="22">H37/H$9</f>
        <v>0.43839618869936037</v>
      </c>
    </row>
    <row r="38" spans="2:13" x14ac:dyDescent="0.25">
      <c r="B38" s="157" t="s">
        <v>97</v>
      </c>
      <c r="C38" s="158">
        <v>54203</v>
      </c>
      <c r="D38" s="158">
        <v>46867</v>
      </c>
      <c r="E38" s="158">
        <v>24919</v>
      </c>
      <c r="F38" s="158">
        <v>40863</v>
      </c>
      <c r="G38" s="158">
        <v>37825</v>
      </c>
      <c r="H38" s="158">
        <v>33853</v>
      </c>
      <c r="I38" s="160">
        <f>IFERROR(H38/G38-1,"-")</f>
        <v>-0.10500991407799076</v>
      </c>
      <c r="J38" s="159">
        <f t="shared" ref="J38:J49" si="23">IFERROR(H38/D38-1,"-")</f>
        <v>-0.27767939061599844</v>
      </c>
      <c r="K38" s="157">
        <f t="shared" ref="K38:K48" si="24">H38-G38</f>
        <v>-3972</v>
      </c>
      <c r="L38" s="158">
        <f t="shared" ref="L38:L49" si="25">H38-D38</f>
        <v>-13014</v>
      </c>
      <c r="M38" s="159">
        <f t="shared" si="22"/>
        <v>2.8195795575692965E-2</v>
      </c>
    </row>
    <row r="39" spans="2:13" x14ac:dyDescent="0.25">
      <c r="B39" s="162" t="s">
        <v>103</v>
      </c>
      <c r="C39" s="163">
        <v>30502</v>
      </c>
      <c r="D39" s="163">
        <v>33149</v>
      </c>
      <c r="E39" s="163">
        <v>19672</v>
      </c>
      <c r="F39" s="163">
        <v>29416</v>
      </c>
      <c r="G39" s="163">
        <v>22977</v>
      </c>
      <c r="H39" s="163">
        <v>18844</v>
      </c>
      <c r="I39" s="165">
        <f>IFERROR(H39/G39-1,"-")</f>
        <v>-0.17987552770161463</v>
      </c>
      <c r="J39" s="164">
        <f t="shared" si="23"/>
        <v>-0.43153639627138074</v>
      </c>
      <c r="K39" s="162">
        <f t="shared" si="24"/>
        <v>-4133</v>
      </c>
      <c r="L39" s="163">
        <f t="shared" si="25"/>
        <v>-14305</v>
      </c>
      <c r="M39" s="164">
        <f t="shared" si="22"/>
        <v>1.5694962686567164E-2</v>
      </c>
    </row>
    <row r="40" spans="2:13" x14ac:dyDescent="0.25">
      <c r="B40" s="162" t="s">
        <v>100</v>
      </c>
      <c r="C40" s="163">
        <v>23701</v>
      </c>
      <c r="D40" s="163">
        <v>13718</v>
      </c>
      <c r="E40" s="163">
        <v>5247</v>
      </c>
      <c r="F40" s="163">
        <v>11447</v>
      </c>
      <c r="G40" s="163">
        <v>14848</v>
      </c>
      <c r="H40" s="163">
        <v>15009</v>
      </c>
      <c r="I40" s="165">
        <f>IFERROR(H40/G40-1,"-")</f>
        <v>1.0843211206896575E-2</v>
      </c>
      <c r="J40" s="164">
        <f t="shared" si="23"/>
        <v>9.4109928561014744E-2</v>
      </c>
      <c r="K40" s="162">
        <f t="shared" si="24"/>
        <v>161</v>
      </c>
      <c r="L40" s="163">
        <f t="shared" si="25"/>
        <v>1291</v>
      </c>
      <c r="M40" s="164">
        <f t="shared" si="22"/>
        <v>1.2500832889125799E-2</v>
      </c>
    </row>
    <row r="41" spans="2:13" x14ac:dyDescent="0.25">
      <c r="B41" s="157" t="s">
        <v>107</v>
      </c>
      <c r="C41" s="158">
        <v>559680</v>
      </c>
      <c r="D41" s="158">
        <v>522549</v>
      </c>
      <c r="E41" s="158">
        <v>133404</v>
      </c>
      <c r="F41" s="158">
        <v>450115</v>
      </c>
      <c r="G41" s="158">
        <v>471640</v>
      </c>
      <c r="H41" s="158">
        <v>492503</v>
      </c>
      <c r="I41" s="160">
        <f>IFERROR(H41/G41-1,"-")</f>
        <v>4.4235009753201604E-2</v>
      </c>
      <c r="J41" s="159">
        <f t="shared" si="23"/>
        <v>-5.7498913977445221E-2</v>
      </c>
      <c r="K41" s="157">
        <f t="shared" si="24"/>
        <v>20863</v>
      </c>
      <c r="L41" s="158">
        <f t="shared" si="25"/>
        <v>-30046</v>
      </c>
      <c r="M41" s="159">
        <f t="shared" si="22"/>
        <v>0.41020039312366735</v>
      </c>
    </row>
    <row r="42" spans="2:13" x14ac:dyDescent="0.25">
      <c r="B42" s="162" t="s">
        <v>110</v>
      </c>
      <c r="C42" s="163">
        <v>296627</v>
      </c>
      <c r="D42" s="163">
        <v>290662</v>
      </c>
      <c r="E42" s="163">
        <v>54606</v>
      </c>
      <c r="F42" s="163">
        <v>237602</v>
      </c>
      <c r="G42" s="163">
        <v>260390</v>
      </c>
      <c r="H42" s="163">
        <v>270591</v>
      </c>
      <c r="I42" s="165">
        <f t="shared" ref="I42:I49" si="26">IFERROR(H42/G42-1,"-")</f>
        <v>3.9175851607204493E-2</v>
      </c>
      <c r="J42" s="164">
        <f t="shared" si="23"/>
        <v>-6.905271414908043E-2</v>
      </c>
      <c r="K42" s="162">
        <f t="shared" si="24"/>
        <v>10201</v>
      </c>
      <c r="L42" s="163">
        <f t="shared" si="25"/>
        <v>-20071</v>
      </c>
      <c r="M42" s="164">
        <f t="shared" si="22"/>
        <v>0.2253723014392324</v>
      </c>
    </row>
    <row r="43" spans="2:13" x14ac:dyDescent="0.25">
      <c r="B43" s="162" t="s">
        <v>113</v>
      </c>
      <c r="C43" s="163">
        <v>20961</v>
      </c>
      <c r="D43" s="163">
        <v>14140</v>
      </c>
      <c r="E43" s="163">
        <v>4782</v>
      </c>
      <c r="F43" s="163">
        <v>11278</v>
      </c>
      <c r="G43" s="163">
        <v>11705</v>
      </c>
      <c r="H43" s="163">
        <v>13041</v>
      </c>
      <c r="I43" s="165">
        <f t="shared" si="26"/>
        <v>0.11413925672789405</v>
      </c>
      <c r="J43" s="164">
        <f t="shared" si="23"/>
        <v>-7.7722772277227681E-2</v>
      </c>
      <c r="K43" s="162">
        <f t="shared" si="24"/>
        <v>1336</v>
      </c>
      <c r="L43" s="163">
        <f t="shared" si="25"/>
        <v>-1099</v>
      </c>
      <c r="M43" s="164">
        <f t="shared" si="22"/>
        <v>1.0861707089552239E-2</v>
      </c>
    </row>
    <row r="44" spans="2:13" x14ac:dyDescent="0.25">
      <c r="B44" s="162" t="s">
        <v>116</v>
      </c>
      <c r="C44" s="163">
        <v>8853</v>
      </c>
      <c r="D44" s="163">
        <v>7788</v>
      </c>
      <c r="E44" s="163">
        <v>3603</v>
      </c>
      <c r="F44" s="163">
        <v>9561</v>
      </c>
      <c r="G44" s="163">
        <v>9147</v>
      </c>
      <c r="H44" s="163">
        <v>9486</v>
      </c>
      <c r="I44" s="165">
        <f t="shared" si="26"/>
        <v>3.7061331584125945E-2</v>
      </c>
      <c r="J44" s="164">
        <f t="shared" si="23"/>
        <v>0.21802773497688754</v>
      </c>
      <c r="K44" s="162">
        <f t="shared" si="24"/>
        <v>339</v>
      </c>
      <c r="L44" s="163">
        <f t="shared" si="25"/>
        <v>1698</v>
      </c>
      <c r="M44" s="164">
        <f t="shared" si="22"/>
        <v>7.900786247334755E-3</v>
      </c>
    </row>
    <row r="45" spans="2:13" x14ac:dyDescent="0.25">
      <c r="B45" s="162" t="s">
        <v>123</v>
      </c>
      <c r="C45" s="163">
        <v>27375</v>
      </c>
      <c r="D45" s="163">
        <v>26443</v>
      </c>
      <c r="E45" s="163">
        <v>6908</v>
      </c>
      <c r="F45" s="163">
        <v>26421</v>
      </c>
      <c r="G45" s="163">
        <v>25836</v>
      </c>
      <c r="H45" s="163">
        <v>25720</v>
      </c>
      <c r="I45" s="165">
        <f t="shared" si="26"/>
        <v>-4.4898591113174957E-3</v>
      </c>
      <c r="J45" s="164">
        <f t="shared" si="23"/>
        <v>-2.7341829595734168E-2</v>
      </c>
      <c r="K45" s="162">
        <f t="shared" si="24"/>
        <v>-116</v>
      </c>
      <c r="L45" s="163">
        <f t="shared" si="25"/>
        <v>-723</v>
      </c>
      <c r="M45" s="164">
        <f t="shared" si="22"/>
        <v>2.1421908315565032E-2</v>
      </c>
    </row>
    <row r="46" spans="2:13" x14ac:dyDescent="0.25">
      <c r="B46" s="162" t="s">
        <v>119</v>
      </c>
      <c r="C46" s="163">
        <v>9080</v>
      </c>
      <c r="D46" s="163">
        <v>7525</v>
      </c>
      <c r="E46" s="163">
        <v>3124</v>
      </c>
      <c r="F46" s="163">
        <v>7989</v>
      </c>
      <c r="G46" s="163">
        <v>8687</v>
      </c>
      <c r="H46" s="163">
        <v>9133</v>
      </c>
      <c r="I46" s="165">
        <f t="shared" si="26"/>
        <v>5.1341084378957014E-2</v>
      </c>
      <c r="J46" s="164">
        <f t="shared" si="23"/>
        <v>0.21368770764119605</v>
      </c>
      <c r="K46" s="162">
        <f t="shared" si="24"/>
        <v>446</v>
      </c>
      <c r="L46" s="163">
        <f t="shared" si="25"/>
        <v>1608</v>
      </c>
      <c r="M46" s="164">
        <f t="shared" si="22"/>
        <v>7.6067763859275052E-3</v>
      </c>
    </row>
    <row r="47" spans="2:13" x14ac:dyDescent="0.25">
      <c r="B47" s="162" t="s">
        <v>128</v>
      </c>
      <c r="C47" s="163">
        <v>19416</v>
      </c>
      <c r="D47" s="163">
        <v>18877</v>
      </c>
      <c r="E47" s="163">
        <v>6325</v>
      </c>
      <c r="F47" s="163">
        <v>13634</v>
      </c>
      <c r="G47" s="163">
        <v>14285</v>
      </c>
      <c r="H47" s="163">
        <v>13586</v>
      </c>
      <c r="I47" s="165">
        <f t="shared" si="26"/>
        <v>-4.8932446622331094E-2</v>
      </c>
      <c r="J47" s="164">
        <f t="shared" si="23"/>
        <v>-0.28028818138475398</v>
      </c>
      <c r="K47" s="162">
        <f t="shared" si="24"/>
        <v>-699</v>
      </c>
      <c r="L47" s="163">
        <f t="shared" si="25"/>
        <v>-5291</v>
      </c>
      <c r="M47" s="164">
        <f t="shared" si="22"/>
        <v>1.1315631663113007E-2</v>
      </c>
    </row>
    <row r="48" spans="2:13" x14ac:dyDescent="0.25">
      <c r="B48" s="162" t="s">
        <v>131</v>
      </c>
      <c r="C48" s="163">
        <v>36543</v>
      </c>
      <c r="D48" s="163">
        <v>30606</v>
      </c>
      <c r="E48" s="163">
        <v>11509</v>
      </c>
      <c r="F48" s="163">
        <v>14445</v>
      </c>
      <c r="G48" s="163">
        <v>16113</v>
      </c>
      <c r="H48" s="163">
        <v>16304</v>
      </c>
      <c r="I48" s="165">
        <f t="shared" si="26"/>
        <v>1.1853782659964063E-2</v>
      </c>
      <c r="J48" s="164">
        <f t="shared" si="23"/>
        <v>-0.46729399464157351</v>
      </c>
      <c r="K48" s="162">
        <f t="shared" si="24"/>
        <v>191</v>
      </c>
      <c r="L48" s="163">
        <f t="shared" si="25"/>
        <v>-14302</v>
      </c>
      <c r="M48" s="164">
        <f t="shared" si="22"/>
        <v>1.3579424307036247E-2</v>
      </c>
    </row>
    <row r="49" spans="2:13" x14ac:dyDescent="0.25">
      <c r="B49" s="168" t="s">
        <v>145</v>
      </c>
      <c r="C49" s="169">
        <f t="shared" ref="C49:H49" si="27">C41-SUM(C42:C48)</f>
        <v>140825</v>
      </c>
      <c r="D49" s="169">
        <f t="shared" si="27"/>
        <v>126508</v>
      </c>
      <c r="E49" s="169">
        <f t="shared" si="27"/>
        <v>42547</v>
      </c>
      <c r="F49" s="169">
        <f t="shared" si="27"/>
        <v>129185</v>
      </c>
      <c r="G49" s="169">
        <f t="shared" si="27"/>
        <v>125477</v>
      </c>
      <c r="H49" s="169">
        <f t="shared" si="27"/>
        <v>134642</v>
      </c>
      <c r="I49" s="171">
        <f t="shared" si="26"/>
        <v>7.3041274496521202E-2</v>
      </c>
      <c r="J49" s="170">
        <f t="shared" si="23"/>
        <v>6.4296329085907544E-2</v>
      </c>
      <c r="K49" s="168">
        <f>H49-G49</f>
        <v>9165</v>
      </c>
      <c r="L49" s="169">
        <f t="shared" si="25"/>
        <v>8134</v>
      </c>
      <c r="M49" s="170">
        <f t="shared" si="22"/>
        <v>0.11214185767590619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6067</v>
      </c>
      <c r="D51" s="176">
        <f t="shared" ref="D51:H51" si="28">IFERROR(D52+D55,"nd")</f>
        <v>6255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-6255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1462</v>
      </c>
      <c r="D52" s="158">
        <v>1852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-1852</v>
      </c>
      <c r="M52" s="159">
        <f t="shared" si="29"/>
        <v>0</v>
      </c>
    </row>
    <row r="53" spans="2:13" x14ac:dyDescent="0.25">
      <c r="B53" s="162" t="s">
        <v>103</v>
      </c>
      <c r="C53" s="163">
        <v>1186</v>
      </c>
      <c r="D53" s="163">
        <v>1153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-1153</v>
      </c>
      <c r="M53" s="164">
        <f t="shared" si="29"/>
        <v>0</v>
      </c>
    </row>
    <row r="54" spans="2:13" x14ac:dyDescent="0.25">
      <c r="B54" s="162" t="s">
        <v>100</v>
      </c>
      <c r="C54" s="163">
        <v>276</v>
      </c>
      <c r="D54" s="163">
        <v>699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-699</v>
      </c>
      <c r="M54" s="164">
        <f t="shared" si="29"/>
        <v>0</v>
      </c>
    </row>
    <row r="55" spans="2:13" x14ac:dyDescent="0.25">
      <c r="B55" s="157" t="s">
        <v>107</v>
      </c>
      <c r="C55" s="158">
        <v>4605</v>
      </c>
      <c r="D55" s="158">
        <v>4403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-4403</v>
      </c>
      <c r="M55" s="159">
        <f t="shared" si="29"/>
        <v>0</v>
      </c>
    </row>
    <row r="56" spans="2:13" x14ac:dyDescent="0.25">
      <c r="B56" s="162" t="s">
        <v>110</v>
      </c>
      <c r="C56" s="163">
        <v>1531</v>
      </c>
      <c r="D56" s="163">
        <v>1681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-1681</v>
      </c>
      <c r="M56" s="164">
        <f t="shared" si="29"/>
        <v>0</v>
      </c>
    </row>
    <row r="57" spans="2:13" x14ac:dyDescent="0.25">
      <c r="B57" s="162" t="s">
        <v>113</v>
      </c>
      <c r="C57" s="163">
        <v>997</v>
      </c>
      <c r="D57" s="163">
        <v>626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-626</v>
      </c>
      <c r="M57" s="164">
        <f t="shared" si="29"/>
        <v>0</v>
      </c>
    </row>
    <row r="58" spans="2:13" x14ac:dyDescent="0.25">
      <c r="B58" s="162" t="s">
        <v>116</v>
      </c>
      <c r="C58" s="163">
        <v>85</v>
      </c>
      <c r="D58" s="163">
        <v>227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-227</v>
      </c>
      <c r="M58" s="164">
        <f t="shared" si="29"/>
        <v>0</v>
      </c>
    </row>
    <row r="59" spans="2:13" x14ac:dyDescent="0.25">
      <c r="B59" s="162" t="s">
        <v>123</v>
      </c>
      <c r="C59" s="163">
        <v>142</v>
      </c>
      <c r="D59" s="163">
        <v>185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-185</v>
      </c>
      <c r="M59" s="164">
        <f t="shared" si="29"/>
        <v>0</v>
      </c>
    </row>
    <row r="60" spans="2:13" x14ac:dyDescent="0.25">
      <c r="B60" s="162" t="s">
        <v>119</v>
      </c>
      <c r="C60" s="163">
        <v>33</v>
      </c>
      <c r="D60" s="163">
        <v>50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-50</v>
      </c>
      <c r="M60" s="164">
        <f t="shared" si="29"/>
        <v>0</v>
      </c>
    </row>
    <row r="61" spans="2:13" x14ac:dyDescent="0.25">
      <c r="B61" s="162" t="s">
        <v>128</v>
      </c>
      <c r="C61" s="163">
        <v>124</v>
      </c>
      <c r="D61" s="163">
        <v>121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-121</v>
      </c>
      <c r="M61" s="164">
        <f t="shared" si="29"/>
        <v>0</v>
      </c>
    </row>
    <row r="62" spans="2:13" x14ac:dyDescent="0.25">
      <c r="B62" s="162" t="s">
        <v>131</v>
      </c>
      <c r="C62" s="163">
        <v>188</v>
      </c>
      <c r="D62" s="163">
        <v>251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-251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1505</v>
      </c>
      <c r="D63" s="169">
        <f t="shared" ref="D63:H63" si="34">IFERROR(D55-SUM(D56:D62),"nd")</f>
        <v>1262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-1262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316</v>
      </c>
      <c r="D66" s="158" t="s">
        <v>316</v>
      </c>
      <c r="E66" s="158" t="s">
        <v>316</v>
      </c>
      <c r="F66" s="158" t="s">
        <v>316</v>
      </c>
      <c r="G66" s="158" t="s">
        <v>316</v>
      </c>
      <c r="H66" s="158" t="s">
        <v>316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316</v>
      </c>
      <c r="D67" s="163" t="s">
        <v>316</v>
      </c>
      <c r="E67" s="163" t="s">
        <v>316</v>
      </c>
      <c r="F67" s="163" t="s">
        <v>316</v>
      </c>
      <c r="G67" s="163" t="s">
        <v>316</v>
      </c>
      <c r="H67" s="163" t="s">
        <v>316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316</v>
      </c>
      <c r="D68" s="163" t="s">
        <v>316</v>
      </c>
      <c r="E68" s="163" t="s">
        <v>316</v>
      </c>
      <c r="F68" s="163" t="s">
        <v>316</v>
      </c>
      <c r="G68" s="163" t="s">
        <v>316</v>
      </c>
      <c r="H68" s="163" t="s">
        <v>316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316</v>
      </c>
      <c r="D69" s="158" t="s">
        <v>316</v>
      </c>
      <c r="E69" s="158" t="s">
        <v>316</v>
      </c>
      <c r="F69" s="158" t="s">
        <v>316</v>
      </c>
      <c r="G69" s="158" t="s">
        <v>316</v>
      </c>
      <c r="H69" s="158" t="s">
        <v>316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316</v>
      </c>
      <c r="D70" s="163" t="s">
        <v>316</v>
      </c>
      <c r="E70" s="163" t="s">
        <v>316</v>
      </c>
      <c r="F70" s="163" t="s">
        <v>316</v>
      </c>
      <c r="G70" s="163" t="s">
        <v>316</v>
      </c>
      <c r="H70" s="163" t="s">
        <v>316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316</v>
      </c>
      <c r="D71" s="163" t="s">
        <v>316</v>
      </c>
      <c r="E71" s="163" t="s">
        <v>316</v>
      </c>
      <c r="F71" s="163" t="s">
        <v>316</v>
      </c>
      <c r="G71" s="163" t="s">
        <v>316</v>
      </c>
      <c r="H71" s="163" t="s">
        <v>316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316</v>
      </c>
      <c r="D72" s="163" t="s">
        <v>316</v>
      </c>
      <c r="E72" s="163" t="s">
        <v>316</v>
      </c>
      <c r="F72" s="163" t="s">
        <v>316</v>
      </c>
      <c r="G72" s="163" t="s">
        <v>316</v>
      </c>
      <c r="H72" s="163" t="s">
        <v>316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316</v>
      </c>
      <c r="D73" s="163" t="s">
        <v>316</v>
      </c>
      <c r="E73" s="163" t="s">
        <v>316</v>
      </c>
      <c r="F73" s="163" t="s">
        <v>316</v>
      </c>
      <c r="G73" s="163" t="s">
        <v>316</v>
      </c>
      <c r="H73" s="163" t="s">
        <v>316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316</v>
      </c>
      <c r="D74" s="163" t="s">
        <v>316</v>
      </c>
      <c r="E74" s="163" t="s">
        <v>316</v>
      </c>
      <c r="F74" s="163" t="s">
        <v>316</v>
      </c>
      <c r="G74" s="163" t="s">
        <v>316</v>
      </c>
      <c r="H74" s="163" t="s">
        <v>316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316</v>
      </c>
      <c r="D75" s="163" t="s">
        <v>316</v>
      </c>
      <c r="E75" s="163" t="s">
        <v>316</v>
      </c>
      <c r="F75" s="163" t="s">
        <v>316</v>
      </c>
      <c r="G75" s="163" t="s">
        <v>316</v>
      </c>
      <c r="H75" s="163" t="s">
        <v>316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316</v>
      </c>
      <c r="D76" s="163" t="s">
        <v>316</v>
      </c>
      <c r="E76" s="163" t="s">
        <v>316</v>
      </c>
      <c r="F76" s="163" t="s">
        <v>316</v>
      </c>
      <c r="G76" s="163" t="s">
        <v>316</v>
      </c>
      <c r="H76" s="163" t="s">
        <v>316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173586</v>
      </c>
      <c r="D79" s="176">
        <f t="shared" ref="D79:H79" si="42">IFERROR(D80+D83,"nd")</f>
        <v>159162</v>
      </c>
      <c r="E79" s="176">
        <f t="shared" si="42"/>
        <v>43519</v>
      </c>
      <c r="F79" s="176">
        <f t="shared" si="42"/>
        <v>135425</v>
      </c>
      <c r="G79" s="176">
        <f t="shared" si="42"/>
        <v>145200</v>
      </c>
      <c r="H79" s="176">
        <f t="shared" si="42"/>
        <v>173305</v>
      </c>
      <c r="I79" s="177">
        <f>IFERROR(H79/G79-1,"-")</f>
        <v>0.1935606060606061</v>
      </c>
      <c r="J79" s="177">
        <f>IFERROR(H79/D79-1,"-")</f>
        <v>8.8859149797062109E-2</v>
      </c>
      <c r="K79" s="176">
        <f>IFERROR(H79-G79,"-")</f>
        <v>28105</v>
      </c>
      <c r="L79" s="176">
        <f>IFERROR(H79-D79,"-")</f>
        <v>14143</v>
      </c>
      <c r="M79" s="177">
        <f>IFERROR(H79/H$9,"-")</f>
        <v>0.14434384994669511</v>
      </c>
    </row>
    <row r="80" spans="2:13" x14ac:dyDescent="0.25">
      <c r="B80" s="157" t="s">
        <v>97</v>
      </c>
      <c r="C80" s="158">
        <v>77433</v>
      </c>
      <c r="D80" s="158">
        <v>70793</v>
      </c>
      <c r="E80" s="158">
        <v>17509</v>
      </c>
      <c r="F80" s="158">
        <v>62889</v>
      </c>
      <c r="G80" s="158">
        <v>62764</v>
      </c>
      <c r="H80" s="158">
        <v>82469</v>
      </c>
      <c r="I80" s="160">
        <f>IFERROR(H80/G80-1,"-")</f>
        <v>0.31395385890000638</v>
      </c>
      <c r="J80" s="159">
        <f t="shared" ref="J80:J91" si="43">IFERROR(H80/D80-1,"-")</f>
        <v>0.16493156103004525</v>
      </c>
      <c r="K80" s="178">
        <f t="shared" ref="K80:K91" si="44">IFERROR(H80-G80,"-")</f>
        <v>19705</v>
      </c>
      <c r="L80" s="158">
        <f t="shared" ref="L80:L91" si="45">IFERROR(H80-D80,"-")</f>
        <v>11676</v>
      </c>
      <c r="M80" s="159">
        <f t="shared" ref="M80:M91" si="46">IFERROR(H80/H$9,"-")</f>
        <v>6.8687533315565028E-2</v>
      </c>
    </row>
    <row r="81" spans="2:13" x14ac:dyDescent="0.25">
      <c r="B81" s="162" t="s">
        <v>103</v>
      </c>
      <c r="C81" s="163">
        <v>25766</v>
      </c>
      <c r="D81" s="163">
        <v>22138</v>
      </c>
      <c r="E81" s="163">
        <v>7265</v>
      </c>
      <c r="F81" s="163">
        <v>31185</v>
      </c>
      <c r="G81" s="163">
        <v>31914</v>
      </c>
      <c r="H81" s="163">
        <v>33955</v>
      </c>
      <c r="I81" s="165">
        <f>IFERROR(H81/G81-1,"-")</f>
        <v>6.3953124020805996E-2</v>
      </c>
      <c r="J81" s="164">
        <f t="shared" si="43"/>
        <v>0.53378805673502572</v>
      </c>
      <c r="K81" s="179">
        <f t="shared" si="44"/>
        <v>2041</v>
      </c>
      <c r="L81" s="163">
        <f t="shared" si="45"/>
        <v>11817</v>
      </c>
      <c r="M81" s="164">
        <f t="shared" si="46"/>
        <v>2.8280750266524522E-2</v>
      </c>
    </row>
    <row r="82" spans="2:13" x14ac:dyDescent="0.25">
      <c r="B82" s="162" t="s">
        <v>100</v>
      </c>
      <c r="C82" s="163">
        <v>51667</v>
      </c>
      <c r="D82" s="163">
        <v>48655</v>
      </c>
      <c r="E82" s="163">
        <v>10244</v>
      </c>
      <c r="F82" s="163">
        <v>31704</v>
      </c>
      <c r="G82" s="163">
        <v>30850</v>
      </c>
      <c r="H82" s="163">
        <v>48514</v>
      </c>
      <c r="I82" s="165">
        <f>IFERROR(H82/G82-1,"-")</f>
        <v>0.57257698541329005</v>
      </c>
      <c r="J82" s="164">
        <f t="shared" si="43"/>
        <v>-2.89795498920975E-3</v>
      </c>
      <c r="K82" s="179">
        <f t="shared" si="44"/>
        <v>17664</v>
      </c>
      <c r="L82" s="163">
        <f t="shared" si="45"/>
        <v>-141</v>
      </c>
      <c r="M82" s="164">
        <f t="shared" si="46"/>
        <v>4.0406783049040509E-2</v>
      </c>
    </row>
    <row r="83" spans="2:13" x14ac:dyDescent="0.25">
      <c r="B83" s="157" t="s">
        <v>107</v>
      </c>
      <c r="C83" s="158">
        <v>96153</v>
      </c>
      <c r="D83" s="158">
        <v>88369</v>
      </c>
      <c r="E83" s="158">
        <v>26010</v>
      </c>
      <c r="F83" s="158">
        <v>72536</v>
      </c>
      <c r="G83" s="158">
        <v>82436</v>
      </c>
      <c r="H83" s="158">
        <v>90836</v>
      </c>
      <c r="I83" s="160">
        <f>IFERROR(H83/G83-1,"-")</f>
        <v>0.10189722936581114</v>
      </c>
      <c r="J83" s="159">
        <f t="shared" si="43"/>
        <v>2.7917029727619447E-2</v>
      </c>
      <c r="K83" s="178">
        <f t="shared" si="44"/>
        <v>8400</v>
      </c>
      <c r="L83" s="158">
        <f t="shared" si="45"/>
        <v>2467</v>
      </c>
      <c r="M83" s="159">
        <f t="shared" si="46"/>
        <v>7.5656316631130066E-2</v>
      </c>
    </row>
    <row r="84" spans="2:13" x14ac:dyDescent="0.25">
      <c r="B84" s="162" t="s">
        <v>110</v>
      </c>
      <c r="C84" s="163">
        <v>13068</v>
      </c>
      <c r="D84" s="163">
        <v>11297</v>
      </c>
      <c r="E84" s="163">
        <v>2532</v>
      </c>
      <c r="F84" s="163">
        <v>9426</v>
      </c>
      <c r="G84" s="163">
        <v>11661</v>
      </c>
      <c r="H84" s="163">
        <v>14042</v>
      </c>
      <c r="I84" s="165">
        <f t="shared" ref="I84:I91" si="47">IFERROR(H84/G84-1,"-")</f>
        <v>0.20418488980361893</v>
      </c>
      <c r="J84" s="164">
        <f t="shared" si="43"/>
        <v>0.24298486323802782</v>
      </c>
      <c r="K84" s="179">
        <f t="shared" si="44"/>
        <v>2381</v>
      </c>
      <c r="L84" s="163">
        <f t="shared" si="45"/>
        <v>2745</v>
      </c>
      <c r="M84" s="164">
        <f t="shared" si="46"/>
        <v>1.1695429104477613E-2</v>
      </c>
    </row>
    <row r="85" spans="2:13" x14ac:dyDescent="0.25">
      <c r="B85" s="162" t="s">
        <v>113</v>
      </c>
      <c r="C85" s="163">
        <v>26551</v>
      </c>
      <c r="D85" s="163">
        <v>21163</v>
      </c>
      <c r="E85" s="163">
        <v>6085</v>
      </c>
      <c r="F85" s="163">
        <v>15686</v>
      </c>
      <c r="G85" s="163">
        <v>15683</v>
      </c>
      <c r="H85" s="163">
        <v>18383</v>
      </c>
      <c r="I85" s="165">
        <f t="shared" si="47"/>
        <v>0.17216093859593196</v>
      </c>
      <c r="J85" s="164">
        <f t="shared" si="43"/>
        <v>-0.13136133818456741</v>
      </c>
      <c r="K85" s="179">
        <f t="shared" si="44"/>
        <v>2700</v>
      </c>
      <c r="L85" s="163">
        <f t="shared" si="45"/>
        <v>-2780</v>
      </c>
      <c r="M85" s="164">
        <f t="shared" si="46"/>
        <v>1.531100079957356E-2</v>
      </c>
    </row>
    <row r="86" spans="2:13" x14ac:dyDescent="0.25">
      <c r="B86" s="162" t="s">
        <v>116</v>
      </c>
      <c r="C86" s="163">
        <v>5452</v>
      </c>
      <c r="D86" s="163">
        <v>4372</v>
      </c>
      <c r="E86" s="163">
        <v>1350</v>
      </c>
      <c r="F86" s="163">
        <v>4755</v>
      </c>
      <c r="G86" s="163">
        <v>4685</v>
      </c>
      <c r="H86" s="163">
        <v>5835</v>
      </c>
      <c r="I86" s="165">
        <f t="shared" si="47"/>
        <v>0.24546424759871921</v>
      </c>
      <c r="J86" s="164">
        <f t="shared" si="43"/>
        <v>0.33462946020128093</v>
      </c>
      <c r="K86" s="179">
        <f t="shared" si="44"/>
        <v>1150</v>
      </c>
      <c r="L86" s="163">
        <f t="shared" si="45"/>
        <v>1463</v>
      </c>
      <c r="M86" s="164">
        <f t="shared" si="46"/>
        <v>4.8599080490405117E-3</v>
      </c>
    </row>
    <row r="87" spans="2:13" x14ac:dyDescent="0.25">
      <c r="B87" s="162" t="s">
        <v>123</v>
      </c>
      <c r="C87" s="163">
        <v>4151</v>
      </c>
      <c r="D87" s="163">
        <v>3096</v>
      </c>
      <c r="E87" s="163">
        <v>447</v>
      </c>
      <c r="F87" s="163">
        <v>5107</v>
      </c>
      <c r="G87" s="163">
        <v>5074</v>
      </c>
      <c r="H87" s="163">
        <v>5692</v>
      </c>
      <c r="I87" s="165">
        <f t="shared" si="47"/>
        <v>0.12179739850216786</v>
      </c>
      <c r="J87" s="164">
        <f t="shared" si="43"/>
        <v>0.83850129198966417</v>
      </c>
      <c r="K87" s="179">
        <f t="shared" si="44"/>
        <v>618</v>
      </c>
      <c r="L87" s="163">
        <f t="shared" si="45"/>
        <v>2596</v>
      </c>
      <c r="M87" s="164">
        <f t="shared" si="46"/>
        <v>4.7408049040511728E-3</v>
      </c>
    </row>
    <row r="88" spans="2:13" x14ac:dyDescent="0.25">
      <c r="B88" s="162" t="s">
        <v>119</v>
      </c>
      <c r="C88" s="163">
        <v>667</v>
      </c>
      <c r="D88" s="163">
        <v>654</v>
      </c>
      <c r="E88" s="163">
        <v>247</v>
      </c>
      <c r="F88" s="163">
        <v>789</v>
      </c>
      <c r="G88" s="163">
        <v>700</v>
      </c>
      <c r="H88" s="163">
        <v>887</v>
      </c>
      <c r="I88" s="165">
        <f t="shared" si="47"/>
        <v>0.26714285714285713</v>
      </c>
      <c r="J88" s="164">
        <f t="shared" si="43"/>
        <v>0.35626911314984699</v>
      </c>
      <c r="K88" s="179">
        <f t="shared" si="44"/>
        <v>187</v>
      </c>
      <c r="L88" s="163">
        <f t="shared" si="45"/>
        <v>233</v>
      </c>
      <c r="M88" s="164">
        <f t="shared" si="46"/>
        <v>7.3877265458422174E-4</v>
      </c>
    </row>
    <row r="89" spans="2:13" x14ac:dyDescent="0.25">
      <c r="B89" s="162" t="s">
        <v>128</v>
      </c>
      <c r="C89" s="163">
        <v>3821</v>
      </c>
      <c r="D89" s="163">
        <v>4730</v>
      </c>
      <c r="E89" s="163">
        <v>1336</v>
      </c>
      <c r="F89" s="163">
        <v>4196</v>
      </c>
      <c r="G89" s="163">
        <v>4719</v>
      </c>
      <c r="H89" s="163">
        <v>3827</v>
      </c>
      <c r="I89" s="165">
        <f t="shared" si="47"/>
        <v>-0.18902309811400719</v>
      </c>
      <c r="J89" s="164">
        <f t="shared" si="43"/>
        <v>-0.19090909090909092</v>
      </c>
      <c r="K89" s="179">
        <f t="shared" si="44"/>
        <v>-892</v>
      </c>
      <c r="L89" s="163">
        <f t="shared" si="45"/>
        <v>-903</v>
      </c>
      <c r="M89" s="164">
        <f t="shared" si="46"/>
        <v>3.1874666844349678E-3</v>
      </c>
    </row>
    <row r="90" spans="2:13" x14ac:dyDescent="0.25">
      <c r="B90" s="162" t="s">
        <v>131</v>
      </c>
      <c r="C90" s="163">
        <v>5856</v>
      </c>
      <c r="D90" s="163">
        <v>6274</v>
      </c>
      <c r="E90" s="163">
        <v>2507</v>
      </c>
      <c r="F90" s="163">
        <v>3901</v>
      </c>
      <c r="G90" s="163">
        <v>5554</v>
      </c>
      <c r="H90" s="163">
        <v>4852</v>
      </c>
      <c r="I90" s="165">
        <f t="shared" si="47"/>
        <v>-0.12639539070939865</v>
      </c>
      <c r="J90" s="164">
        <f t="shared" si="43"/>
        <v>-0.22664966528530439</v>
      </c>
      <c r="K90" s="179">
        <f t="shared" si="44"/>
        <v>-702</v>
      </c>
      <c r="L90" s="163">
        <f t="shared" si="45"/>
        <v>-1422</v>
      </c>
      <c r="M90" s="164">
        <f t="shared" si="46"/>
        <v>4.0411780383795308E-3</v>
      </c>
    </row>
    <row r="91" spans="2:13" x14ac:dyDescent="0.25">
      <c r="B91" s="168" t="s">
        <v>145</v>
      </c>
      <c r="C91" s="169">
        <f>IFERROR(C83-SUM(C84:C90),"nd")</f>
        <v>36587</v>
      </c>
      <c r="D91" s="169">
        <f t="shared" ref="D91:H91" si="48">IFERROR(D83-SUM(D84:D90),"nd")</f>
        <v>36783</v>
      </c>
      <c r="E91" s="169">
        <f t="shared" si="48"/>
        <v>11506</v>
      </c>
      <c r="F91" s="169">
        <f t="shared" si="48"/>
        <v>28676</v>
      </c>
      <c r="G91" s="169">
        <f t="shared" si="48"/>
        <v>34360</v>
      </c>
      <c r="H91" s="169">
        <f t="shared" si="48"/>
        <v>37318</v>
      </c>
      <c r="I91" s="171">
        <f t="shared" si="47"/>
        <v>8.6088474970896334E-2</v>
      </c>
      <c r="J91" s="170">
        <f t="shared" si="43"/>
        <v>1.4544762526166988E-2</v>
      </c>
      <c r="K91" s="180">
        <f t="shared" si="44"/>
        <v>2958</v>
      </c>
      <c r="L91" s="169">
        <f t="shared" si="45"/>
        <v>535</v>
      </c>
      <c r="M91" s="170">
        <f t="shared" si="46"/>
        <v>3.1081756396588486E-2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316</v>
      </c>
      <c r="D94" s="158" t="s">
        <v>316</v>
      </c>
      <c r="E94" s="158" t="s">
        <v>316</v>
      </c>
      <c r="F94" s="158" t="s">
        <v>316</v>
      </c>
      <c r="G94" s="158" t="s">
        <v>316</v>
      </c>
      <c r="H94" s="158" t="s">
        <v>316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316</v>
      </c>
      <c r="D95" s="163" t="s">
        <v>316</v>
      </c>
      <c r="E95" s="163" t="s">
        <v>316</v>
      </c>
      <c r="F95" s="163" t="s">
        <v>316</v>
      </c>
      <c r="G95" s="163" t="s">
        <v>316</v>
      </c>
      <c r="H95" s="163" t="s">
        <v>316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316</v>
      </c>
      <c r="D96" s="163" t="s">
        <v>316</v>
      </c>
      <c r="E96" s="163" t="s">
        <v>316</v>
      </c>
      <c r="F96" s="163" t="s">
        <v>316</v>
      </c>
      <c r="G96" s="163" t="s">
        <v>316</v>
      </c>
      <c r="H96" s="163" t="s">
        <v>316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316</v>
      </c>
      <c r="D97" s="158" t="s">
        <v>316</v>
      </c>
      <c r="E97" s="158" t="s">
        <v>316</v>
      </c>
      <c r="F97" s="158" t="s">
        <v>316</v>
      </c>
      <c r="G97" s="158" t="s">
        <v>316</v>
      </c>
      <c r="H97" s="158" t="s">
        <v>316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316</v>
      </c>
      <c r="D98" s="163" t="s">
        <v>316</v>
      </c>
      <c r="E98" s="163" t="s">
        <v>316</v>
      </c>
      <c r="F98" s="163" t="s">
        <v>316</v>
      </c>
      <c r="G98" s="163" t="s">
        <v>316</v>
      </c>
      <c r="H98" s="163" t="s">
        <v>316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316</v>
      </c>
      <c r="D99" s="163" t="s">
        <v>316</v>
      </c>
      <c r="E99" s="163" t="s">
        <v>316</v>
      </c>
      <c r="F99" s="163" t="s">
        <v>316</v>
      </c>
      <c r="G99" s="163" t="s">
        <v>316</v>
      </c>
      <c r="H99" s="163" t="s">
        <v>316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316</v>
      </c>
      <c r="D100" s="163" t="s">
        <v>316</v>
      </c>
      <c r="E100" s="163" t="s">
        <v>316</v>
      </c>
      <c r="F100" s="163" t="s">
        <v>316</v>
      </c>
      <c r="G100" s="163" t="s">
        <v>316</v>
      </c>
      <c r="H100" s="163" t="s">
        <v>316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316</v>
      </c>
      <c r="D101" s="163" t="s">
        <v>316</v>
      </c>
      <c r="E101" s="163" t="s">
        <v>316</v>
      </c>
      <c r="F101" s="163" t="s">
        <v>316</v>
      </c>
      <c r="G101" s="163" t="s">
        <v>316</v>
      </c>
      <c r="H101" s="163" t="s">
        <v>316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316</v>
      </c>
      <c r="D102" s="163" t="s">
        <v>316</v>
      </c>
      <c r="E102" s="163" t="s">
        <v>316</v>
      </c>
      <c r="F102" s="163" t="s">
        <v>316</v>
      </c>
      <c r="G102" s="163" t="s">
        <v>316</v>
      </c>
      <c r="H102" s="163" t="s">
        <v>316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316</v>
      </c>
      <c r="D103" s="163" t="s">
        <v>316</v>
      </c>
      <c r="E103" s="163" t="s">
        <v>316</v>
      </c>
      <c r="F103" s="163" t="s">
        <v>316</v>
      </c>
      <c r="G103" s="163" t="s">
        <v>316</v>
      </c>
      <c r="H103" s="163" t="s">
        <v>316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316</v>
      </c>
      <c r="D104" s="163" t="s">
        <v>316</v>
      </c>
      <c r="E104" s="163" t="s">
        <v>316</v>
      </c>
      <c r="F104" s="163" t="s">
        <v>316</v>
      </c>
      <c r="G104" s="163" t="s">
        <v>316</v>
      </c>
      <c r="H104" s="163" t="s">
        <v>316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60807</v>
      </c>
      <c r="D107" s="176">
        <f t="shared" ref="D107:H107" si="56">IFERROR(D108+D111,"nd")</f>
        <v>60307</v>
      </c>
      <c r="E107" s="176">
        <f t="shared" si="56"/>
        <v>13783</v>
      </c>
      <c r="F107" s="176">
        <f t="shared" si="56"/>
        <v>29079</v>
      </c>
      <c r="G107" s="176">
        <f t="shared" si="56"/>
        <v>31827</v>
      </c>
      <c r="H107" s="176">
        <f t="shared" si="56"/>
        <v>31868</v>
      </c>
      <c r="I107" s="177">
        <f>IFERROR(H107/G107-1,"-")</f>
        <v>1.2882144091495018E-3</v>
      </c>
      <c r="J107" s="177">
        <f>IFERROR(H107/D107-1,"-")</f>
        <v>-0.47157046445686235</v>
      </c>
      <c r="K107" s="176">
        <f>IFERROR(H107-G107,"-")</f>
        <v>41</v>
      </c>
      <c r="L107" s="176">
        <f>IFERROR(H107-D107,"-")</f>
        <v>-28439</v>
      </c>
      <c r="M107" s="177">
        <f>IFERROR(H107/H$9,"-")</f>
        <v>2.654251066098081E-2</v>
      </c>
    </row>
    <row r="108" spans="2:13" x14ac:dyDescent="0.25">
      <c r="B108" s="157" t="s">
        <v>97</v>
      </c>
      <c r="C108" s="158">
        <v>14526</v>
      </c>
      <c r="D108" s="158">
        <v>13440</v>
      </c>
      <c r="E108" s="158">
        <v>2062</v>
      </c>
      <c r="F108" s="158">
        <v>7498</v>
      </c>
      <c r="G108" s="158">
        <v>7141</v>
      </c>
      <c r="H108" s="158">
        <v>6328</v>
      </c>
      <c r="I108" s="160">
        <f>IFERROR(H108/G108-1,"-")</f>
        <v>-0.11384960089623297</v>
      </c>
      <c r="J108" s="159">
        <f t="shared" ref="J108:J119" si="57">IFERROR(H108/D108-1,"-")</f>
        <v>-0.52916666666666667</v>
      </c>
      <c r="K108" s="178">
        <f t="shared" ref="K108:K119" si="58">IFERROR(H108-G108,"-")</f>
        <v>-813</v>
      </c>
      <c r="L108" s="158">
        <f t="shared" ref="L108:L119" si="59">IFERROR(H108-D108,"-")</f>
        <v>-7112</v>
      </c>
      <c r="M108" s="159">
        <f t="shared" ref="M108:M119" si="60">IFERROR(H108/H$9,"-")</f>
        <v>5.2705223880597013E-3</v>
      </c>
    </row>
    <row r="109" spans="2:13" x14ac:dyDescent="0.25">
      <c r="B109" s="162" t="s">
        <v>103</v>
      </c>
      <c r="C109" s="163">
        <v>10808</v>
      </c>
      <c r="D109" s="163">
        <v>8858</v>
      </c>
      <c r="E109" s="163">
        <v>1454</v>
      </c>
      <c r="F109" s="163">
        <v>5328</v>
      </c>
      <c r="G109" s="163">
        <v>4960</v>
      </c>
      <c r="H109" s="163">
        <v>3891</v>
      </c>
      <c r="I109" s="165">
        <f>IFERROR(H109/G109-1,"-")</f>
        <v>-0.21552419354838714</v>
      </c>
      <c r="J109" s="164">
        <f t="shared" si="57"/>
        <v>-0.560736057800858</v>
      </c>
      <c r="K109" s="179">
        <f t="shared" si="58"/>
        <v>-1069</v>
      </c>
      <c r="L109" s="163">
        <f t="shared" si="59"/>
        <v>-4967</v>
      </c>
      <c r="M109" s="164">
        <f t="shared" si="60"/>
        <v>3.2407715884861408E-3</v>
      </c>
    </row>
    <row r="110" spans="2:13" x14ac:dyDescent="0.25">
      <c r="B110" s="162" t="s">
        <v>100</v>
      </c>
      <c r="C110" s="163">
        <v>3718</v>
      </c>
      <c r="D110" s="163">
        <v>4582</v>
      </c>
      <c r="E110" s="163">
        <v>608</v>
      </c>
      <c r="F110" s="163">
        <v>2170</v>
      </c>
      <c r="G110" s="163">
        <v>2181</v>
      </c>
      <c r="H110" s="163">
        <v>2437</v>
      </c>
      <c r="I110" s="165">
        <f>IFERROR(H110/G110-1,"-")</f>
        <v>0.11737734983952319</v>
      </c>
      <c r="J110" s="164">
        <f t="shared" si="57"/>
        <v>-0.46813618507202093</v>
      </c>
      <c r="K110" s="179">
        <f t="shared" si="58"/>
        <v>256</v>
      </c>
      <c r="L110" s="163">
        <f t="shared" si="59"/>
        <v>-2145</v>
      </c>
      <c r="M110" s="164">
        <f t="shared" si="60"/>
        <v>2.0297507995735609E-3</v>
      </c>
    </row>
    <row r="111" spans="2:13" x14ac:dyDescent="0.25">
      <c r="B111" s="157" t="s">
        <v>107</v>
      </c>
      <c r="C111" s="158">
        <v>46281</v>
      </c>
      <c r="D111" s="158">
        <v>46867</v>
      </c>
      <c r="E111" s="158">
        <v>11721</v>
      </c>
      <c r="F111" s="158">
        <v>21581</v>
      </c>
      <c r="G111" s="158">
        <v>24686</v>
      </c>
      <c r="H111" s="158">
        <v>25540</v>
      </c>
      <c r="I111" s="160">
        <f>IFERROR(H111/G111-1,"-")</f>
        <v>3.4594507008020692E-2</v>
      </c>
      <c r="J111" s="159">
        <f t="shared" si="57"/>
        <v>-0.45505366249173196</v>
      </c>
      <c r="K111" s="178">
        <f t="shared" si="58"/>
        <v>854</v>
      </c>
      <c r="L111" s="158">
        <f t="shared" si="59"/>
        <v>-21327</v>
      </c>
      <c r="M111" s="159">
        <f t="shared" si="60"/>
        <v>2.1271988272921108E-2</v>
      </c>
    </row>
    <row r="112" spans="2:13" x14ac:dyDescent="0.25">
      <c r="B112" s="162" t="s">
        <v>110</v>
      </c>
      <c r="C112" s="163">
        <v>26581</v>
      </c>
      <c r="D112" s="163">
        <v>24802</v>
      </c>
      <c r="E112" s="163">
        <v>6095</v>
      </c>
      <c r="F112" s="163">
        <v>13078</v>
      </c>
      <c r="G112" s="163">
        <v>14878</v>
      </c>
      <c r="H112" s="163">
        <v>14577</v>
      </c>
      <c r="I112" s="165">
        <f t="shared" ref="I112:I119" si="61">IFERROR(H112/G112-1,"-")</f>
        <v>-2.0231213872832332E-2</v>
      </c>
      <c r="J112" s="164">
        <f t="shared" si="57"/>
        <v>-0.4122651399080719</v>
      </c>
      <c r="K112" s="179">
        <f t="shared" si="58"/>
        <v>-301</v>
      </c>
      <c r="L112" s="163">
        <f t="shared" si="59"/>
        <v>-10225</v>
      </c>
      <c r="M112" s="164">
        <f t="shared" si="60"/>
        <v>1.2141024786780384E-2</v>
      </c>
    </row>
    <row r="113" spans="2:13" x14ac:dyDescent="0.25">
      <c r="B113" s="162" t="s">
        <v>113</v>
      </c>
      <c r="C113" s="163">
        <v>7077</v>
      </c>
      <c r="D113" s="163">
        <v>5376</v>
      </c>
      <c r="E113" s="163">
        <v>480</v>
      </c>
      <c r="F113" s="163">
        <v>1027</v>
      </c>
      <c r="G113" s="163">
        <v>1286</v>
      </c>
      <c r="H113" s="163">
        <v>1301</v>
      </c>
      <c r="I113" s="165">
        <f t="shared" si="61"/>
        <v>1.1664074650077794E-2</v>
      </c>
      <c r="J113" s="164">
        <f t="shared" si="57"/>
        <v>-0.75799851190476186</v>
      </c>
      <c r="K113" s="179">
        <f t="shared" si="58"/>
        <v>15</v>
      </c>
      <c r="L113" s="163">
        <f t="shared" si="59"/>
        <v>-4075</v>
      </c>
      <c r="M113" s="164">
        <f t="shared" si="60"/>
        <v>1.0835887526652451E-3</v>
      </c>
    </row>
    <row r="114" spans="2:13" x14ac:dyDescent="0.25">
      <c r="B114" s="162" t="s">
        <v>116</v>
      </c>
      <c r="C114" s="163">
        <v>1461</v>
      </c>
      <c r="D114" s="163">
        <v>2463</v>
      </c>
      <c r="E114" s="163">
        <v>623</v>
      </c>
      <c r="F114" s="163">
        <v>1192</v>
      </c>
      <c r="G114" s="163">
        <v>1358</v>
      </c>
      <c r="H114" s="163">
        <v>1445</v>
      </c>
      <c r="I114" s="165">
        <f t="shared" si="61"/>
        <v>6.4064801178203234E-2</v>
      </c>
      <c r="J114" s="164">
        <f t="shared" si="57"/>
        <v>-0.41331709297604546</v>
      </c>
      <c r="K114" s="179">
        <f t="shared" si="58"/>
        <v>87</v>
      </c>
      <c r="L114" s="163">
        <f t="shared" si="59"/>
        <v>-1018</v>
      </c>
      <c r="M114" s="164">
        <f t="shared" si="60"/>
        <v>1.2035247867803838E-3</v>
      </c>
    </row>
    <row r="115" spans="2:13" x14ac:dyDescent="0.25">
      <c r="B115" s="162" t="s">
        <v>123</v>
      </c>
      <c r="C115" s="163">
        <v>994</v>
      </c>
      <c r="D115" s="163">
        <v>1382</v>
      </c>
      <c r="E115" s="163">
        <v>167</v>
      </c>
      <c r="F115" s="163">
        <v>396</v>
      </c>
      <c r="G115" s="163">
        <v>482</v>
      </c>
      <c r="H115" s="163">
        <v>564</v>
      </c>
      <c r="I115" s="165">
        <f t="shared" si="61"/>
        <v>0.17012448132780089</v>
      </c>
      <c r="J115" s="164">
        <f t="shared" si="57"/>
        <v>-0.59189580318379154</v>
      </c>
      <c r="K115" s="179">
        <f t="shared" si="58"/>
        <v>82</v>
      </c>
      <c r="L115" s="163">
        <f t="shared" si="59"/>
        <v>-818</v>
      </c>
      <c r="M115" s="164">
        <f t="shared" si="60"/>
        <v>4.697494669509595E-4</v>
      </c>
    </row>
    <row r="116" spans="2:13" x14ac:dyDescent="0.25">
      <c r="B116" s="162" t="s">
        <v>119</v>
      </c>
      <c r="C116" s="163">
        <v>820</v>
      </c>
      <c r="D116" s="163">
        <v>834</v>
      </c>
      <c r="E116" s="163">
        <v>268</v>
      </c>
      <c r="F116" s="163">
        <v>433</v>
      </c>
      <c r="G116" s="163">
        <v>424</v>
      </c>
      <c r="H116" s="163">
        <v>460</v>
      </c>
      <c r="I116" s="165">
        <f t="shared" si="61"/>
        <v>8.4905660377358583E-2</v>
      </c>
      <c r="J116" s="164">
        <f t="shared" si="57"/>
        <v>-0.44844124700239807</v>
      </c>
      <c r="K116" s="179">
        <f t="shared" si="58"/>
        <v>36</v>
      </c>
      <c r="L116" s="163">
        <f t="shared" si="59"/>
        <v>-374</v>
      </c>
      <c r="M116" s="164">
        <f t="shared" si="60"/>
        <v>3.8312899786780384E-4</v>
      </c>
    </row>
    <row r="117" spans="2:13" x14ac:dyDescent="0.25">
      <c r="B117" s="162" t="s">
        <v>128</v>
      </c>
      <c r="C117" s="163">
        <v>264</v>
      </c>
      <c r="D117" s="163">
        <v>407</v>
      </c>
      <c r="E117" s="163">
        <v>180</v>
      </c>
      <c r="F117" s="163">
        <v>138</v>
      </c>
      <c r="G117" s="163">
        <v>157</v>
      </c>
      <c r="H117" s="163">
        <v>108</v>
      </c>
      <c r="I117" s="165">
        <f t="shared" si="61"/>
        <v>-0.31210191082802552</v>
      </c>
      <c r="J117" s="164">
        <f t="shared" si="57"/>
        <v>-0.73464373464373467</v>
      </c>
      <c r="K117" s="179">
        <f t="shared" si="58"/>
        <v>-49</v>
      </c>
      <c r="L117" s="163">
        <f t="shared" si="59"/>
        <v>-299</v>
      </c>
      <c r="M117" s="164">
        <f t="shared" si="60"/>
        <v>8.995202558635394E-5</v>
      </c>
    </row>
    <row r="118" spans="2:13" x14ac:dyDescent="0.25">
      <c r="B118" s="162" t="s">
        <v>131</v>
      </c>
      <c r="C118" s="163">
        <v>483</v>
      </c>
      <c r="D118" s="163">
        <v>541</v>
      </c>
      <c r="E118" s="163">
        <v>383</v>
      </c>
      <c r="F118" s="163">
        <v>140</v>
      </c>
      <c r="G118" s="163">
        <v>174</v>
      </c>
      <c r="H118" s="163">
        <v>140</v>
      </c>
      <c r="I118" s="165">
        <f t="shared" si="61"/>
        <v>-0.1954022988505747</v>
      </c>
      <c r="J118" s="164">
        <f t="shared" si="57"/>
        <v>-0.74121996303142335</v>
      </c>
      <c r="K118" s="179">
        <f t="shared" si="58"/>
        <v>-34</v>
      </c>
      <c r="L118" s="163">
        <f t="shared" si="59"/>
        <v>-401</v>
      </c>
      <c r="M118" s="164">
        <f t="shared" si="60"/>
        <v>1.166044776119403E-4</v>
      </c>
    </row>
    <row r="119" spans="2:13" x14ac:dyDescent="0.25">
      <c r="B119" s="168" t="s">
        <v>145</v>
      </c>
      <c r="C119" s="169">
        <f>IFERROR(C111-SUM(C112:C118),"nd")</f>
        <v>8601</v>
      </c>
      <c r="D119" s="169">
        <f t="shared" ref="D119:H119" si="62">IFERROR(D111-SUM(D112:D118),"nd")</f>
        <v>11062</v>
      </c>
      <c r="E119" s="169">
        <f t="shared" si="62"/>
        <v>3525</v>
      </c>
      <c r="F119" s="169">
        <f t="shared" si="62"/>
        <v>5177</v>
      </c>
      <c r="G119" s="169">
        <f t="shared" si="62"/>
        <v>5927</v>
      </c>
      <c r="H119" s="169">
        <f t="shared" si="62"/>
        <v>6945</v>
      </c>
      <c r="I119" s="171">
        <f t="shared" si="61"/>
        <v>0.17175636915809012</v>
      </c>
      <c r="J119" s="170">
        <f t="shared" si="57"/>
        <v>-0.37217501355993488</v>
      </c>
      <c r="K119" s="180">
        <f t="shared" si="58"/>
        <v>1018</v>
      </c>
      <c r="L119" s="169">
        <f t="shared" si="59"/>
        <v>-4117</v>
      </c>
      <c r="M119" s="170">
        <f t="shared" si="60"/>
        <v>5.7844149786780387E-3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316</v>
      </c>
      <c r="D122" s="158" t="s">
        <v>316</v>
      </c>
      <c r="E122" s="158" t="s">
        <v>316</v>
      </c>
      <c r="F122" s="158" t="s">
        <v>316</v>
      </c>
      <c r="G122" s="158" t="s">
        <v>316</v>
      </c>
      <c r="H122" s="158" t="s">
        <v>316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316</v>
      </c>
      <c r="D123" s="163" t="s">
        <v>316</v>
      </c>
      <c r="E123" s="163" t="s">
        <v>316</v>
      </c>
      <c r="F123" s="163" t="s">
        <v>316</v>
      </c>
      <c r="G123" s="163" t="s">
        <v>316</v>
      </c>
      <c r="H123" s="163" t="s">
        <v>316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316</v>
      </c>
      <c r="D124" s="163" t="s">
        <v>316</v>
      </c>
      <c r="E124" s="163" t="s">
        <v>316</v>
      </c>
      <c r="F124" s="163" t="s">
        <v>316</v>
      </c>
      <c r="G124" s="163" t="s">
        <v>316</v>
      </c>
      <c r="H124" s="163" t="s">
        <v>316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316</v>
      </c>
      <c r="D125" s="158" t="s">
        <v>316</v>
      </c>
      <c r="E125" s="158" t="s">
        <v>316</v>
      </c>
      <c r="F125" s="158" t="s">
        <v>316</v>
      </c>
      <c r="G125" s="158" t="s">
        <v>316</v>
      </c>
      <c r="H125" s="158" t="s">
        <v>316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316</v>
      </c>
      <c r="D126" s="163" t="s">
        <v>316</v>
      </c>
      <c r="E126" s="163" t="s">
        <v>316</v>
      </c>
      <c r="F126" s="163" t="s">
        <v>316</v>
      </c>
      <c r="G126" s="163" t="s">
        <v>316</v>
      </c>
      <c r="H126" s="163" t="s">
        <v>316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316</v>
      </c>
      <c r="D127" s="163" t="s">
        <v>316</v>
      </c>
      <c r="E127" s="163" t="s">
        <v>316</v>
      </c>
      <c r="F127" s="163" t="s">
        <v>316</v>
      </c>
      <c r="G127" s="163" t="s">
        <v>316</v>
      </c>
      <c r="H127" s="163" t="s">
        <v>316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316</v>
      </c>
      <c r="D128" s="163" t="s">
        <v>316</v>
      </c>
      <c r="E128" s="163" t="s">
        <v>316</v>
      </c>
      <c r="F128" s="163" t="s">
        <v>316</v>
      </c>
      <c r="G128" s="163" t="s">
        <v>316</v>
      </c>
      <c r="H128" s="163" t="s">
        <v>316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316</v>
      </c>
      <c r="D129" s="163" t="s">
        <v>316</v>
      </c>
      <c r="E129" s="163" t="s">
        <v>316</v>
      </c>
      <c r="F129" s="163" t="s">
        <v>316</v>
      </c>
      <c r="G129" s="163" t="s">
        <v>316</v>
      </c>
      <c r="H129" s="163" t="s">
        <v>316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316</v>
      </c>
      <c r="D130" s="163" t="s">
        <v>316</v>
      </c>
      <c r="E130" s="163" t="s">
        <v>316</v>
      </c>
      <c r="F130" s="163" t="s">
        <v>316</v>
      </c>
      <c r="G130" s="163" t="s">
        <v>316</v>
      </c>
      <c r="H130" s="163" t="s">
        <v>316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316</v>
      </c>
      <c r="D131" s="163" t="s">
        <v>316</v>
      </c>
      <c r="E131" s="163" t="s">
        <v>316</v>
      </c>
      <c r="F131" s="163" t="s">
        <v>316</v>
      </c>
      <c r="G131" s="163" t="s">
        <v>316</v>
      </c>
      <c r="H131" s="163" t="s">
        <v>316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316</v>
      </c>
      <c r="D132" s="163" t="s">
        <v>316</v>
      </c>
      <c r="E132" s="163" t="s">
        <v>316</v>
      </c>
      <c r="F132" s="163" t="s">
        <v>316</v>
      </c>
      <c r="G132" s="163" t="s">
        <v>316</v>
      </c>
      <c r="H132" s="163" t="s">
        <v>316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97603</v>
      </c>
      <c r="D135" s="176">
        <f t="shared" ref="D135:H135" si="70">IFERROR(D136+D139,"nd")</f>
        <v>70627</v>
      </c>
      <c r="E135" s="176">
        <f t="shared" si="70"/>
        <v>18151</v>
      </c>
      <c r="F135" s="176">
        <f t="shared" si="70"/>
        <v>45819</v>
      </c>
      <c r="G135" s="176">
        <f t="shared" si="70"/>
        <v>49548</v>
      </c>
      <c r="H135" s="176">
        <f t="shared" si="70"/>
        <v>51880</v>
      </c>
      <c r="I135" s="177">
        <f>IFERROR(H135/G135-1,"-")</f>
        <v>4.7065471865665565E-2</v>
      </c>
      <c r="J135" s="177">
        <f>IFERROR(H135/D135-1,"-")</f>
        <v>-0.26543673099522846</v>
      </c>
      <c r="K135" s="176">
        <f>IFERROR(H135-G135,"-")</f>
        <v>2332</v>
      </c>
      <c r="L135" s="176">
        <f>IFERROR(H135-D135,"-")</f>
        <v>-18747</v>
      </c>
      <c r="M135" s="177">
        <f>IFERROR(H135/H$9,"-")</f>
        <v>4.3210287846481878E-2</v>
      </c>
    </row>
    <row r="136" spans="2:13" x14ac:dyDescent="0.25">
      <c r="B136" s="157" t="s">
        <v>97</v>
      </c>
      <c r="C136" s="158">
        <v>19162</v>
      </c>
      <c r="D136" s="158">
        <v>10404</v>
      </c>
      <c r="E136" s="158">
        <v>3572</v>
      </c>
      <c r="F136" s="158">
        <v>7732</v>
      </c>
      <c r="G136" s="158">
        <v>8855</v>
      </c>
      <c r="H136" s="158">
        <v>7725</v>
      </c>
      <c r="I136" s="160">
        <f>IFERROR(H136/G136-1,"-")</f>
        <v>-0.12761151891586675</v>
      </c>
      <c r="J136" s="159">
        <f t="shared" ref="J136:J147" si="71">IFERROR(H136/D136-1,"-")</f>
        <v>-0.25749711649365625</v>
      </c>
      <c r="K136" s="178">
        <f t="shared" ref="K136:K147" si="72">IFERROR(H136-G136,"-")</f>
        <v>-1130</v>
      </c>
      <c r="L136" s="158">
        <f t="shared" ref="L136:L147" si="73">IFERROR(H136-D136,"-")</f>
        <v>-2679</v>
      </c>
      <c r="M136" s="159">
        <f t="shared" ref="M136:M147" si="74">IFERROR(H136/H$9,"-")</f>
        <v>6.4340684968017059E-3</v>
      </c>
    </row>
    <row r="137" spans="2:13" x14ac:dyDescent="0.25">
      <c r="B137" s="162" t="s">
        <v>103</v>
      </c>
      <c r="C137" s="163">
        <v>15879</v>
      </c>
      <c r="D137" s="163">
        <v>7713</v>
      </c>
      <c r="E137" s="163">
        <v>2986</v>
      </c>
      <c r="F137" s="163">
        <v>5264</v>
      </c>
      <c r="G137" s="163">
        <v>6100</v>
      </c>
      <c r="H137" s="163">
        <v>5354</v>
      </c>
      <c r="I137" s="165">
        <f>IFERROR(H137/G137-1,"-")</f>
        <v>-0.12229508196721306</v>
      </c>
      <c r="J137" s="164">
        <f t="shared" si="71"/>
        <v>-0.30584727084143648</v>
      </c>
      <c r="K137" s="179">
        <f t="shared" si="72"/>
        <v>-746</v>
      </c>
      <c r="L137" s="163">
        <f t="shared" si="73"/>
        <v>-2359</v>
      </c>
      <c r="M137" s="164">
        <f t="shared" si="74"/>
        <v>4.4592883795309167E-3</v>
      </c>
    </row>
    <row r="138" spans="2:13" x14ac:dyDescent="0.25">
      <c r="B138" s="162" t="s">
        <v>100</v>
      </c>
      <c r="C138" s="163">
        <v>3283</v>
      </c>
      <c r="D138" s="163">
        <v>2691</v>
      </c>
      <c r="E138" s="163">
        <v>586</v>
      </c>
      <c r="F138" s="163">
        <v>2468</v>
      </c>
      <c r="G138" s="163">
        <v>2755</v>
      </c>
      <c r="H138" s="163">
        <v>2371</v>
      </c>
      <c r="I138" s="165">
        <f>IFERROR(H138/G138-1,"-")</f>
        <v>-0.13938294010889296</v>
      </c>
      <c r="J138" s="164">
        <f t="shared" si="71"/>
        <v>-0.11891490152359718</v>
      </c>
      <c r="K138" s="179">
        <f t="shared" si="72"/>
        <v>-384</v>
      </c>
      <c r="L138" s="163">
        <f t="shared" si="73"/>
        <v>-320</v>
      </c>
      <c r="M138" s="164">
        <f t="shared" si="74"/>
        <v>1.9747801172707888E-3</v>
      </c>
    </row>
    <row r="139" spans="2:13" x14ac:dyDescent="0.25">
      <c r="B139" s="157" t="s">
        <v>107</v>
      </c>
      <c r="C139" s="158">
        <v>78441</v>
      </c>
      <c r="D139" s="158">
        <v>60223</v>
      </c>
      <c r="E139" s="158">
        <v>14579</v>
      </c>
      <c r="F139" s="158">
        <v>38087</v>
      </c>
      <c r="G139" s="158">
        <v>40693</v>
      </c>
      <c r="H139" s="158">
        <v>44155</v>
      </c>
      <c r="I139" s="160">
        <f>IFERROR(H139/G139-1,"-")</f>
        <v>8.5076057307153619E-2</v>
      </c>
      <c r="J139" s="159">
        <f t="shared" si="71"/>
        <v>-0.26680836225362403</v>
      </c>
      <c r="K139" s="178">
        <f t="shared" si="72"/>
        <v>3462</v>
      </c>
      <c r="L139" s="158">
        <f t="shared" si="73"/>
        <v>-16068</v>
      </c>
      <c r="M139" s="159">
        <f t="shared" si="74"/>
        <v>3.6776219349680173E-2</v>
      </c>
    </row>
    <row r="140" spans="2:13" x14ac:dyDescent="0.25">
      <c r="B140" s="162" t="s">
        <v>110</v>
      </c>
      <c r="C140" s="163">
        <v>43485</v>
      </c>
      <c r="D140" s="163">
        <v>30276</v>
      </c>
      <c r="E140" s="163">
        <v>7085</v>
      </c>
      <c r="F140" s="163">
        <v>14417</v>
      </c>
      <c r="G140" s="163">
        <v>16232</v>
      </c>
      <c r="H140" s="163">
        <v>18893</v>
      </c>
      <c r="I140" s="165">
        <f t="shared" ref="I140:I147" si="75">IFERROR(H140/G140-1,"-")</f>
        <v>0.16393543617545592</v>
      </c>
      <c r="J140" s="164">
        <f t="shared" si="71"/>
        <v>-0.37597436913727045</v>
      </c>
      <c r="K140" s="179">
        <f t="shared" si="72"/>
        <v>2661</v>
      </c>
      <c r="L140" s="163">
        <f t="shared" si="73"/>
        <v>-11383</v>
      </c>
      <c r="M140" s="164">
        <f t="shared" si="74"/>
        <v>1.5735774253731342E-2</v>
      </c>
    </row>
    <row r="141" spans="2:13" x14ac:dyDescent="0.25">
      <c r="B141" s="162" t="s">
        <v>113</v>
      </c>
      <c r="C141" s="163">
        <v>3364</v>
      </c>
      <c r="D141" s="163">
        <v>2595</v>
      </c>
      <c r="E141" s="163">
        <v>795</v>
      </c>
      <c r="F141" s="163">
        <v>3069</v>
      </c>
      <c r="G141" s="163">
        <v>2724</v>
      </c>
      <c r="H141" s="163">
        <v>2851</v>
      </c>
      <c r="I141" s="165">
        <f t="shared" si="75"/>
        <v>4.6622613803230628E-2</v>
      </c>
      <c r="J141" s="164">
        <f t="shared" si="71"/>
        <v>9.8651252408477941E-2</v>
      </c>
      <c r="K141" s="179">
        <f t="shared" si="72"/>
        <v>127</v>
      </c>
      <c r="L141" s="163">
        <f t="shared" si="73"/>
        <v>256</v>
      </c>
      <c r="M141" s="164">
        <f t="shared" si="74"/>
        <v>2.3745668976545842E-3</v>
      </c>
    </row>
    <row r="142" spans="2:13" x14ac:dyDescent="0.25">
      <c r="B142" s="162" t="s">
        <v>116</v>
      </c>
      <c r="C142" s="163">
        <v>7433</v>
      </c>
      <c r="D142" s="163">
        <v>3482</v>
      </c>
      <c r="E142" s="163">
        <v>692</v>
      </c>
      <c r="F142" s="163">
        <v>3969</v>
      </c>
      <c r="G142" s="163">
        <v>4070</v>
      </c>
      <c r="H142" s="163">
        <v>4068</v>
      </c>
      <c r="I142" s="165">
        <f t="shared" si="75"/>
        <v>-4.9140049140050657E-4</v>
      </c>
      <c r="J142" s="164">
        <f t="shared" si="71"/>
        <v>0.16829408385985056</v>
      </c>
      <c r="K142" s="179">
        <f t="shared" si="72"/>
        <v>-2</v>
      </c>
      <c r="L142" s="163">
        <f t="shared" si="73"/>
        <v>586</v>
      </c>
      <c r="M142" s="164">
        <f t="shared" si="74"/>
        <v>3.3881929637526653E-3</v>
      </c>
    </row>
    <row r="143" spans="2:13" x14ac:dyDescent="0.25">
      <c r="B143" s="162" t="s">
        <v>123</v>
      </c>
      <c r="C143" s="163">
        <v>1557</v>
      </c>
      <c r="D143" s="163">
        <v>1475</v>
      </c>
      <c r="E143" s="163">
        <v>427</v>
      </c>
      <c r="F143" s="163">
        <v>1699</v>
      </c>
      <c r="G143" s="163">
        <v>1571</v>
      </c>
      <c r="H143" s="163">
        <v>1425</v>
      </c>
      <c r="I143" s="165">
        <f t="shared" si="75"/>
        <v>-9.2934436664544928E-2</v>
      </c>
      <c r="J143" s="164">
        <f t="shared" si="71"/>
        <v>-3.3898305084745783E-2</v>
      </c>
      <c r="K143" s="179">
        <f t="shared" si="72"/>
        <v>-146</v>
      </c>
      <c r="L143" s="163">
        <f t="shared" si="73"/>
        <v>-50</v>
      </c>
      <c r="M143" s="164">
        <f t="shared" si="74"/>
        <v>1.1868670042643923E-3</v>
      </c>
    </row>
    <row r="144" spans="2:13" x14ac:dyDescent="0.25">
      <c r="B144" s="162" t="s">
        <v>119</v>
      </c>
      <c r="C144" s="163">
        <v>768</v>
      </c>
      <c r="D144" s="163">
        <v>706</v>
      </c>
      <c r="E144" s="163">
        <v>242</v>
      </c>
      <c r="F144" s="163">
        <v>881</v>
      </c>
      <c r="G144" s="163">
        <v>790</v>
      </c>
      <c r="H144" s="163">
        <v>841</v>
      </c>
      <c r="I144" s="165">
        <f t="shared" si="75"/>
        <v>6.4556962025316356E-2</v>
      </c>
      <c r="J144" s="164">
        <f t="shared" si="71"/>
        <v>0.19121813031161472</v>
      </c>
      <c r="K144" s="179">
        <f t="shared" si="72"/>
        <v>51</v>
      </c>
      <c r="L144" s="163">
        <f t="shared" si="73"/>
        <v>135</v>
      </c>
      <c r="M144" s="164">
        <f t="shared" si="74"/>
        <v>7.0045975479744141E-4</v>
      </c>
    </row>
    <row r="145" spans="2:13" x14ac:dyDescent="0.25">
      <c r="B145" s="162" t="s">
        <v>128</v>
      </c>
      <c r="C145" s="163">
        <v>875</v>
      </c>
      <c r="D145" s="163">
        <v>892</v>
      </c>
      <c r="E145" s="163">
        <v>382</v>
      </c>
      <c r="F145" s="163">
        <v>419</v>
      </c>
      <c r="G145" s="163">
        <v>446</v>
      </c>
      <c r="H145" s="163">
        <v>338</v>
      </c>
      <c r="I145" s="165">
        <f t="shared" si="75"/>
        <v>-0.24215246636771304</v>
      </c>
      <c r="J145" s="164">
        <f t="shared" si="71"/>
        <v>-0.62107623318385652</v>
      </c>
      <c r="K145" s="179">
        <f t="shared" si="72"/>
        <v>-108</v>
      </c>
      <c r="L145" s="163">
        <f t="shared" si="73"/>
        <v>-554</v>
      </c>
      <c r="M145" s="164">
        <f t="shared" si="74"/>
        <v>2.8151652452025589E-4</v>
      </c>
    </row>
    <row r="146" spans="2:13" x14ac:dyDescent="0.25">
      <c r="B146" s="162" t="s">
        <v>131</v>
      </c>
      <c r="C146" s="163">
        <v>3522</v>
      </c>
      <c r="D146" s="163">
        <v>1883</v>
      </c>
      <c r="E146" s="163">
        <v>666</v>
      </c>
      <c r="F146" s="163">
        <v>393</v>
      </c>
      <c r="G146" s="163">
        <v>580</v>
      </c>
      <c r="H146" s="163">
        <v>685</v>
      </c>
      <c r="I146" s="165">
        <f t="shared" si="75"/>
        <v>0.18103448275862077</v>
      </c>
      <c r="J146" s="164">
        <f t="shared" si="71"/>
        <v>-0.63621879978757301</v>
      </c>
      <c r="K146" s="179">
        <f t="shared" si="72"/>
        <v>105</v>
      </c>
      <c r="L146" s="163">
        <f t="shared" si="73"/>
        <v>-1198</v>
      </c>
      <c r="M146" s="164">
        <f t="shared" si="74"/>
        <v>5.7052905117270785E-4</v>
      </c>
    </row>
    <row r="147" spans="2:13" x14ac:dyDescent="0.25">
      <c r="B147" s="168" t="s">
        <v>145</v>
      </c>
      <c r="C147" s="169">
        <f>IFERROR(C139-SUM(C140:C146),"nd")</f>
        <v>17437</v>
      </c>
      <c r="D147" s="169">
        <f t="shared" ref="D147:H147" si="76">IFERROR(D139-SUM(D140:D146),"nd")</f>
        <v>18914</v>
      </c>
      <c r="E147" s="169">
        <f t="shared" si="76"/>
        <v>4290</v>
      </c>
      <c r="F147" s="169">
        <f t="shared" si="76"/>
        <v>13240</v>
      </c>
      <c r="G147" s="169">
        <f t="shared" si="76"/>
        <v>14280</v>
      </c>
      <c r="H147" s="169">
        <f t="shared" si="76"/>
        <v>15054</v>
      </c>
      <c r="I147" s="171">
        <f t="shared" si="75"/>
        <v>5.4201680672268937E-2</v>
      </c>
      <c r="J147" s="170">
        <f t="shared" si="71"/>
        <v>-0.20408163265306123</v>
      </c>
      <c r="K147" s="180">
        <f t="shared" si="72"/>
        <v>774</v>
      </c>
      <c r="L147" s="169">
        <f t="shared" si="73"/>
        <v>-3860</v>
      </c>
      <c r="M147" s="170">
        <f t="shared" si="74"/>
        <v>1.2538312899786781E-2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7358</v>
      </c>
      <c r="D149" s="176">
        <f t="shared" ref="D149:H149" si="77">IFERROR(D150+D153,"nd")</f>
        <v>6255</v>
      </c>
      <c r="E149" s="176">
        <f t="shared" si="77"/>
        <v>2333</v>
      </c>
      <c r="F149" s="176">
        <f t="shared" si="77"/>
        <v>12976</v>
      </c>
      <c r="G149" s="176">
        <f t="shared" si="77"/>
        <v>18335</v>
      </c>
      <c r="H149" s="176">
        <f t="shared" si="77"/>
        <v>51560</v>
      </c>
      <c r="I149" s="177">
        <f>IFERROR(H149/G149-1,"-")</f>
        <v>1.8121079901827106</v>
      </c>
      <c r="J149" s="177">
        <f>IFERROR(H149/D149-1,"-")</f>
        <v>7.2430055955235808</v>
      </c>
      <c r="K149" s="176">
        <f>IFERROR(H149-G149,"-")</f>
        <v>33225</v>
      </c>
      <c r="L149" s="176">
        <f>IFERROR(H149-D149,"-")</f>
        <v>45305</v>
      </c>
      <c r="M149" s="177">
        <f>IFERROR(H149/H$9,"-")</f>
        <v>4.2943763326226014E-2</v>
      </c>
    </row>
    <row r="150" spans="2:13" x14ac:dyDescent="0.25">
      <c r="B150" s="157" t="s">
        <v>97</v>
      </c>
      <c r="C150" s="158">
        <v>1662</v>
      </c>
      <c r="D150" s="158">
        <v>1310</v>
      </c>
      <c r="E150" s="158">
        <v>453</v>
      </c>
      <c r="F150" s="158">
        <v>2558</v>
      </c>
      <c r="G150" s="158">
        <v>4547</v>
      </c>
      <c r="H150" s="158">
        <v>5833</v>
      </c>
      <c r="I150" s="160">
        <f>IFERROR(H150/G150-1,"-")</f>
        <v>0.28282383989443582</v>
      </c>
      <c r="J150" s="159">
        <f t="shared" ref="J150:J161" si="78">IFERROR(H150/D150-1,"-")</f>
        <v>3.4526717557251905</v>
      </c>
      <c r="K150" s="178">
        <f t="shared" ref="K150:K161" si="79">IFERROR(H150-G150,"-")</f>
        <v>1286</v>
      </c>
      <c r="L150" s="158">
        <f t="shared" ref="L150:L161" si="80">IFERROR(H150-D150,"-")</f>
        <v>4523</v>
      </c>
      <c r="M150" s="159">
        <f t="shared" ref="M150:M161" si="81">IFERROR(H150/H$9,"-")</f>
        <v>4.8582422707889126E-3</v>
      </c>
    </row>
    <row r="151" spans="2:13" x14ac:dyDescent="0.25">
      <c r="B151" s="162" t="s">
        <v>103</v>
      </c>
      <c r="C151" s="163">
        <v>1117</v>
      </c>
      <c r="D151" s="163">
        <v>887</v>
      </c>
      <c r="E151" s="163">
        <v>308</v>
      </c>
      <c r="F151" s="163">
        <v>797</v>
      </c>
      <c r="G151" s="163">
        <v>2217</v>
      </c>
      <c r="H151" s="163">
        <v>3827</v>
      </c>
      <c r="I151" s="165">
        <f>IFERROR(H151/G151-1,"-")</f>
        <v>0.72620658547586836</v>
      </c>
      <c r="J151" s="164">
        <f t="shared" si="78"/>
        <v>3.3145434047350619</v>
      </c>
      <c r="K151" s="179">
        <f t="shared" si="79"/>
        <v>1610</v>
      </c>
      <c r="L151" s="163">
        <f t="shared" si="80"/>
        <v>2940</v>
      </c>
      <c r="M151" s="164">
        <f t="shared" si="81"/>
        <v>3.1874666844349678E-3</v>
      </c>
    </row>
    <row r="152" spans="2:13" x14ac:dyDescent="0.25">
      <c r="B152" s="162" t="s">
        <v>100</v>
      </c>
      <c r="C152" s="163">
        <v>545</v>
      </c>
      <c r="D152" s="163">
        <v>423</v>
      </c>
      <c r="E152" s="163">
        <v>145</v>
      </c>
      <c r="F152" s="163">
        <v>1761</v>
      </c>
      <c r="G152" s="163">
        <v>2330</v>
      </c>
      <c r="H152" s="163">
        <v>2006</v>
      </c>
      <c r="I152" s="165">
        <f>IFERROR(H152/G152-1,"-")</f>
        <v>-0.13905579399141632</v>
      </c>
      <c r="J152" s="164">
        <f t="shared" si="78"/>
        <v>3.7423167848699768</v>
      </c>
      <c r="K152" s="179">
        <f t="shared" si="79"/>
        <v>-324</v>
      </c>
      <c r="L152" s="163">
        <f t="shared" si="80"/>
        <v>1583</v>
      </c>
      <c r="M152" s="164">
        <f t="shared" si="81"/>
        <v>1.6707755863539446E-3</v>
      </c>
    </row>
    <row r="153" spans="2:13" x14ac:dyDescent="0.25">
      <c r="B153" s="157" t="s">
        <v>107</v>
      </c>
      <c r="C153" s="158">
        <v>5696</v>
      </c>
      <c r="D153" s="158">
        <v>4945</v>
      </c>
      <c r="E153" s="158">
        <v>1880</v>
      </c>
      <c r="F153" s="158">
        <v>10418</v>
      </c>
      <c r="G153" s="158">
        <v>13788</v>
      </c>
      <c r="H153" s="158">
        <v>45727</v>
      </c>
      <c r="I153" s="160">
        <f>IFERROR(H153/G153-1,"-")</f>
        <v>2.3164345807948941</v>
      </c>
      <c r="J153" s="159">
        <f t="shared" si="78"/>
        <v>8.2471183013144582</v>
      </c>
      <c r="K153" s="178">
        <f t="shared" si="79"/>
        <v>31939</v>
      </c>
      <c r="L153" s="158">
        <f t="shared" si="80"/>
        <v>40782</v>
      </c>
      <c r="M153" s="159">
        <f t="shared" si="81"/>
        <v>3.8085521055437103E-2</v>
      </c>
    </row>
    <row r="154" spans="2:13" x14ac:dyDescent="0.25">
      <c r="B154" s="162" t="s">
        <v>110</v>
      </c>
      <c r="C154" s="163">
        <v>541</v>
      </c>
      <c r="D154" s="163">
        <v>452</v>
      </c>
      <c r="E154" s="163">
        <v>328</v>
      </c>
      <c r="F154" s="163">
        <v>3339</v>
      </c>
      <c r="G154" s="163">
        <v>2602</v>
      </c>
      <c r="H154" s="163">
        <v>28286</v>
      </c>
      <c r="I154" s="165">
        <f t="shared" ref="I154:I161" si="82">IFERROR(H154/G154-1,"-")</f>
        <v>9.8708685626441195</v>
      </c>
      <c r="J154" s="164">
        <f t="shared" si="78"/>
        <v>61.579646017699112</v>
      </c>
      <c r="K154" s="179">
        <f t="shared" si="79"/>
        <v>25684</v>
      </c>
      <c r="L154" s="163">
        <f t="shared" si="80"/>
        <v>27834</v>
      </c>
      <c r="M154" s="164">
        <f t="shared" si="81"/>
        <v>2.3559101812366739E-2</v>
      </c>
    </row>
    <row r="155" spans="2:13" x14ac:dyDescent="0.25">
      <c r="B155" s="162" t="s">
        <v>113</v>
      </c>
      <c r="C155" s="163">
        <v>3178</v>
      </c>
      <c r="D155" s="163">
        <v>2498</v>
      </c>
      <c r="E155" s="163">
        <v>509</v>
      </c>
      <c r="F155" s="163">
        <v>2188</v>
      </c>
      <c r="G155" s="163">
        <v>3267</v>
      </c>
      <c r="H155" s="163">
        <v>3764</v>
      </c>
      <c r="I155" s="165">
        <f t="shared" si="82"/>
        <v>0.15212733394551581</v>
      </c>
      <c r="J155" s="164">
        <f t="shared" si="78"/>
        <v>0.50680544435548436</v>
      </c>
      <c r="K155" s="179">
        <f t="shared" si="79"/>
        <v>497</v>
      </c>
      <c r="L155" s="163">
        <f t="shared" si="80"/>
        <v>1266</v>
      </c>
      <c r="M155" s="164">
        <f t="shared" si="81"/>
        <v>3.1349946695095948E-3</v>
      </c>
    </row>
    <row r="156" spans="2:13" x14ac:dyDescent="0.25">
      <c r="B156" s="162" t="s">
        <v>116</v>
      </c>
      <c r="C156" s="163">
        <v>201</v>
      </c>
      <c r="D156" s="163">
        <v>266</v>
      </c>
      <c r="E156" s="163">
        <v>77</v>
      </c>
      <c r="F156" s="163">
        <v>550</v>
      </c>
      <c r="G156" s="163">
        <v>1361</v>
      </c>
      <c r="H156" s="163">
        <v>1200</v>
      </c>
      <c r="I156" s="165">
        <f t="shared" si="82"/>
        <v>-0.11829537105069798</v>
      </c>
      <c r="J156" s="164">
        <f t="shared" si="78"/>
        <v>3.511278195488722</v>
      </c>
      <c r="K156" s="179">
        <f t="shared" si="79"/>
        <v>-161</v>
      </c>
      <c r="L156" s="163">
        <f t="shared" si="80"/>
        <v>934</v>
      </c>
      <c r="M156" s="164">
        <f t="shared" si="81"/>
        <v>9.9946695095948831E-4</v>
      </c>
    </row>
    <row r="157" spans="2:13" x14ac:dyDescent="0.25">
      <c r="B157" s="162" t="s">
        <v>123</v>
      </c>
      <c r="C157" s="163">
        <v>214</v>
      </c>
      <c r="D157" s="163">
        <v>186</v>
      </c>
      <c r="E157" s="163">
        <v>31</v>
      </c>
      <c r="F157" s="163">
        <v>1001</v>
      </c>
      <c r="G157" s="163">
        <v>998</v>
      </c>
      <c r="H157" s="163">
        <v>3135</v>
      </c>
      <c r="I157" s="165">
        <f t="shared" si="82"/>
        <v>2.1412825651302607</v>
      </c>
      <c r="J157" s="164">
        <f t="shared" si="78"/>
        <v>15.85483870967742</v>
      </c>
      <c r="K157" s="179">
        <f t="shared" si="79"/>
        <v>2137</v>
      </c>
      <c r="L157" s="163">
        <f t="shared" si="80"/>
        <v>2949</v>
      </c>
      <c r="M157" s="164">
        <f t="shared" si="81"/>
        <v>2.6111074093816632E-3</v>
      </c>
    </row>
    <row r="158" spans="2:13" x14ac:dyDescent="0.25">
      <c r="B158" s="162" t="s">
        <v>119</v>
      </c>
      <c r="C158" s="163">
        <v>51</v>
      </c>
      <c r="D158" s="163">
        <v>35</v>
      </c>
      <c r="E158" s="163">
        <v>68</v>
      </c>
      <c r="F158" s="163">
        <v>411</v>
      </c>
      <c r="G158" s="163">
        <v>615</v>
      </c>
      <c r="H158" s="163">
        <v>542</v>
      </c>
      <c r="I158" s="165">
        <f t="shared" si="82"/>
        <v>-0.11869918699186988</v>
      </c>
      <c r="J158" s="164">
        <f t="shared" si="78"/>
        <v>14.485714285714286</v>
      </c>
      <c r="K158" s="179">
        <f t="shared" si="79"/>
        <v>-73</v>
      </c>
      <c r="L158" s="163">
        <f t="shared" si="80"/>
        <v>507</v>
      </c>
      <c r="M158" s="164">
        <f t="shared" si="81"/>
        <v>4.5142590618336888E-4</v>
      </c>
    </row>
    <row r="159" spans="2:13" x14ac:dyDescent="0.25">
      <c r="B159" s="162" t="s">
        <v>128</v>
      </c>
      <c r="C159" s="163">
        <v>71</v>
      </c>
      <c r="D159" s="163">
        <v>84</v>
      </c>
      <c r="E159" s="163">
        <v>154</v>
      </c>
      <c r="F159" s="163">
        <v>215</v>
      </c>
      <c r="G159" s="163">
        <v>285</v>
      </c>
      <c r="H159" s="163">
        <v>996</v>
      </c>
      <c r="I159" s="165">
        <f t="shared" si="82"/>
        <v>2.4947368421052634</v>
      </c>
      <c r="J159" s="164">
        <f t="shared" si="78"/>
        <v>10.857142857142858</v>
      </c>
      <c r="K159" s="179">
        <f t="shared" si="79"/>
        <v>711</v>
      </c>
      <c r="L159" s="163">
        <f t="shared" si="80"/>
        <v>912</v>
      </c>
      <c r="M159" s="164">
        <f t="shared" si="81"/>
        <v>8.2955756929637531E-4</v>
      </c>
    </row>
    <row r="160" spans="2:13" x14ac:dyDescent="0.25">
      <c r="B160" s="162" t="s">
        <v>131</v>
      </c>
      <c r="C160" s="163">
        <v>62</v>
      </c>
      <c r="D160" s="163">
        <v>101</v>
      </c>
      <c r="E160" s="163">
        <v>161</v>
      </c>
      <c r="F160" s="163">
        <v>170</v>
      </c>
      <c r="G160" s="163">
        <v>198</v>
      </c>
      <c r="H160" s="163">
        <v>2721</v>
      </c>
      <c r="I160" s="165">
        <f t="shared" si="82"/>
        <v>12.742424242424242</v>
      </c>
      <c r="J160" s="164">
        <f t="shared" si="78"/>
        <v>25.940594059405942</v>
      </c>
      <c r="K160" s="179">
        <f t="shared" si="79"/>
        <v>2523</v>
      </c>
      <c r="L160" s="163">
        <f t="shared" si="80"/>
        <v>2620</v>
      </c>
      <c r="M160" s="164">
        <f t="shared" si="81"/>
        <v>2.2662913113006395E-3</v>
      </c>
    </row>
    <row r="161" spans="2:13" x14ac:dyDescent="0.25">
      <c r="B161" s="168" t="s">
        <v>145</v>
      </c>
      <c r="C161" s="169">
        <f>IFERROR(C153-SUM(C154:C160),"nd")</f>
        <v>1378</v>
      </c>
      <c r="D161" s="169">
        <f t="shared" ref="D161:H161" si="83">IFERROR(D153-SUM(D154:D160),"nd")</f>
        <v>1323</v>
      </c>
      <c r="E161" s="169">
        <f t="shared" si="83"/>
        <v>552</v>
      </c>
      <c r="F161" s="169">
        <f t="shared" si="83"/>
        <v>2544</v>
      </c>
      <c r="G161" s="169">
        <f t="shared" si="83"/>
        <v>4462</v>
      </c>
      <c r="H161" s="169">
        <f t="shared" si="83"/>
        <v>5083</v>
      </c>
      <c r="I161" s="171">
        <f t="shared" si="82"/>
        <v>0.13917525773195871</v>
      </c>
      <c r="J161" s="170">
        <f t="shared" si="78"/>
        <v>2.8420256991685564</v>
      </c>
      <c r="K161" s="180">
        <f t="shared" si="79"/>
        <v>621</v>
      </c>
      <c r="L161" s="169">
        <f t="shared" si="80"/>
        <v>3760</v>
      </c>
      <c r="M161" s="170">
        <f t="shared" si="81"/>
        <v>4.2335754264392327E-3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E84C1-E32D-4CE7-9A81-9519DE82AD27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298" t="s">
        <v>62</v>
      </c>
      <c r="D5" s="299"/>
      <c r="E5" s="299"/>
      <c r="F5" s="299"/>
      <c r="G5" s="299"/>
      <c r="H5" s="299"/>
      <c r="I5" s="299"/>
      <c r="J5" s="299"/>
      <c r="K5" s="299"/>
      <c r="L5" s="298" t="s">
        <v>61</v>
      </c>
      <c r="M5" s="299"/>
      <c r="N5" s="299"/>
      <c r="O5" s="299"/>
      <c r="P5" s="299"/>
      <c r="Q5" s="299"/>
      <c r="R5" s="299"/>
      <c r="S5" s="299"/>
      <c r="T5" s="299"/>
      <c r="U5" s="298" t="s">
        <v>137</v>
      </c>
      <c r="V5" s="299"/>
      <c r="W5" s="299"/>
      <c r="X5" s="299"/>
      <c r="Y5" s="299"/>
      <c r="Z5" s="299"/>
      <c r="AA5" s="299"/>
      <c r="AB5" s="299"/>
    </row>
    <row r="6" spans="1:28" s="144" customFormat="1" ht="72" customHeight="1" x14ac:dyDescent="0.25">
      <c r="B6" s="145"/>
      <c r="C6" s="172" t="s">
        <v>258</v>
      </c>
      <c r="D6" s="172" t="s">
        <v>259</v>
      </c>
      <c r="E6" s="172" t="s">
        <v>265</v>
      </c>
      <c r="F6" s="172" t="s">
        <v>260</v>
      </c>
      <c r="G6" s="172" t="s">
        <v>261</v>
      </c>
      <c r="H6" s="172" t="s">
        <v>262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258</v>
      </c>
      <c r="M6" s="172" t="s">
        <v>259</v>
      </c>
      <c r="N6" s="172" t="s">
        <v>265</v>
      </c>
      <c r="O6" s="172" t="s">
        <v>260</v>
      </c>
      <c r="P6" s="172" t="s">
        <v>261</v>
      </c>
      <c r="Q6" s="172" t="s">
        <v>262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258</v>
      </c>
      <c r="V6" s="172" t="s">
        <v>265</v>
      </c>
      <c r="W6" s="172" t="s">
        <v>260</v>
      </c>
      <c r="X6" s="172" t="s">
        <v>261</v>
      </c>
      <c r="Y6" s="172" t="s">
        <v>262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742048</v>
      </c>
      <c r="D8" s="176">
        <f t="shared" si="0"/>
        <v>243211</v>
      </c>
      <c r="E8" s="176">
        <f t="shared" si="0"/>
        <v>332855</v>
      </c>
      <c r="F8" s="176">
        <f t="shared" si="0"/>
        <v>672483</v>
      </c>
      <c r="G8" s="176">
        <f t="shared" si="0"/>
        <v>738404</v>
      </c>
      <c r="H8" s="176">
        <f t="shared" si="0"/>
        <v>758810</v>
      </c>
      <c r="I8" s="177">
        <f>IFERROR(H8/G8-1,"-")</f>
        <v>2.763527824876344E-2</v>
      </c>
      <c r="J8" s="177">
        <f>IFERROR(H8/C8-1,"-")</f>
        <v>2.2588835223597448E-2</v>
      </c>
      <c r="K8" s="177">
        <f>H8/H$8</f>
        <v>1</v>
      </c>
      <c r="L8" s="176">
        <f t="shared" ref="L8:Q8" si="1">L9+L12</f>
        <v>2826140</v>
      </c>
      <c r="M8" s="176">
        <f t="shared" si="1"/>
        <v>952608</v>
      </c>
      <c r="N8" s="176">
        <f t="shared" si="1"/>
        <v>1525176</v>
      </c>
      <c r="O8" s="176">
        <f t="shared" si="1"/>
        <v>3104390</v>
      </c>
      <c r="P8" s="176">
        <f t="shared" si="1"/>
        <v>3350154</v>
      </c>
      <c r="Q8" s="176">
        <f t="shared" si="1"/>
        <v>3520830</v>
      </c>
      <c r="R8" s="177">
        <f>IFERROR(Q8/P8-1,"-")</f>
        <v>5.0945717719245165E-2</v>
      </c>
      <c r="S8" s="177">
        <f>IFERROR(Q8/L8-1,"-")</f>
        <v>0.24580877097383702</v>
      </c>
      <c r="T8" s="177">
        <f>Q8/Q$8</f>
        <v>1</v>
      </c>
      <c r="U8" s="176">
        <f>U9+U12</f>
        <v>3568188</v>
      </c>
      <c r="V8" s="176">
        <f>V9+V12</f>
        <v>1858031</v>
      </c>
      <c r="W8" s="176">
        <f>W9+W12</f>
        <v>3776873</v>
      </c>
      <c r="X8" s="176">
        <f>X9+X12</f>
        <v>4088558</v>
      </c>
      <c r="Y8" s="176">
        <f>Y9+Y12</f>
        <v>4279640</v>
      </c>
      <c r="Z8" s="177">
        <f>IFERROR(Y8/X8-1,"-")</f>
        <v>4.6735792912806939E-2</v>
      </c>
      <c r="AA8" s="177">
        <f t="shared" ref="AA8:AA20" si="2">IFERROR(Y8/U8-1,"-")</f>
        <v>0.1993874762204233</v>
      </c>
      <c r="AB8" s="177">
        <f>Y8/Y$8</f>
        <v>1</v>
      </c>
    </row>
    <row r="9" spans="1:28" x14ac:dyDescent="0.25">
      <c r="A9" s="1"/>
      <c r="B9" s="157" t="s">
        <v>97</v>
      </c>
      <c r="C9" s="158">
        <v>188231</v>
      </c>
      <c r="D9" s="158">
        <v>78725</v>
      </c>
      <c r="E9" s="158">
        <v>119848</v>
      </c>
      <c r="F9" s="158">
        <v>173672</v>
      </c>
      <c r="G9" s="158">
        <v>206738</v>
      </c>
      <c r="H9" s="158">
        <v>212287</v>
      </c>
      <c r="I9" s="159">
        <f>IFERROR(H9/G9-1,"-")</f>
        <v>2.684073561706124E-2</v>
      </c>
      <c r="J9" s="160">
        <f>IFERROR(H9/C9-1,"-")</f>
        <v>0.1278004154469774</v>
      </c>
      <c r="K9" s="159">
        <f>H9/H$8</f>
        <v>0.27976305003887664</v>
      </c>
      <c r="L9" s="158">
        <v>674588</v>
      </c>
      <c r="M9" s="158">
        <v>294316</v>
      </c>
      <c r="N9" s="158">
        <v>549418</v>
      </c>
      <c r="O9" s="158">
        <v>688398</v>
      </c>
      <c r="P9" s="158">
        <v>674557</v>
      </c>
      <c r="Q9" s="158">
        <v>676316</v>
      </c>
      <c r="R9" s="159">
        <f>IFERROR(Q9/P9-1,"-")</f>
        <v>2.6076373086336702E-3</v>
      </c>
      <c r="S9" s="160">
        <f>IFERROR(Q9/L9-1,"-")</f>
        <v>2.5615635024636152E-3</v>
      </c>
      <c r="T9" s="159">
        <f>Q9/Q$8</f>
        <v>0.19208993333958185</v>
      </c>
      <c r="U9" s="158">
        <v>862819</v>
      </c>
      <c r="V9" s="158">
        <v>669266</v>
      </c>
      <c r="W9" s="158">
        <v>862070</v>
      </c>
      <c r="X9" s="158">
        <v>881295</v>
      </c>
      <c r="Y9" s="158">
        <v>888603</v>
      </c>
      <c r="Z9" s="159">
        <f>IFERROR(Y9/X9-1,"-")</f>
        <v>8.2923425186798294E-3</v>
      </c>
      <c r="AA9" s="160">
        <f t="shared" si="2"/>
        <v>2.9883440211678325E-2</v>
      </c>
      <c r="AB9" s="159">
        <f>Y9/Y$8</f>
        <v>0.207634987989644</v>
      </c>
    </row>
    <row r="10" spans="1:28" x14ac:dyDescent="0.25">
      <c r="A10" s="161"/>
      <c r="B10" s="162" t="s">
        <v>103</v>
      </c>
      <c r="C10" s="163">
        <v>91591</v>
      </c>
      <c r="D10" s="163">
        <v>38075</v>
      </c>
      <c r="E10" s="163">
        <v>76913</v>
      </c>
      <c r="F10" s="163">
        <v>97401</v>
      </c>
      <c r="G10" s="163">
        <v>116854</v>
      </c>
      <c r="H10" s="163">
        <v>118239</v>
      </c>
      <c r="I10" s="164">
        <f>IFERROR(H10/G10-1,"-")</f>
        <v>1.1852397008232485E-2</v>
      </c>
      <c r="J10" s="165">
        <f>IFERROR(H10/C10-1,"-")</f>
        <v>0.29094561692742738</v>
      </c>
      <c r="K10" s="164">
        <f>H10/H$8</f>
        <v>0.15582161542415096</v>
      </c>
      <c r="L10" s="163">
        <v>220823</v>
      </c>
      <c r="M10" s="163">
        <v>110675</v>
      </c>
      <c r="N10" s="163">
        <v>248239</v>
      </c>
      <c r="O10" s="163">
        <v>235468</v>
      </c>
      <c r="P10" s="163">
        <v>223216</v>
      </c>
      <c r="Q10" s="163">
        <v>221092</v>
      </c>
      <c r="R10" s="164">
        <f>IFERROR(Q10/P10-1,"-")</f>
        <v>-9.5154469213676318E-3</v>
      </c>
      <c r="S10" s="165">
        <f>IFERROR(Q10/L10-1,"-")</f>
        <v>1.2181702087192825E-3</v>
      </c>
      <c r="T10" s="164">
        <f>Q10/Q$8</f>
        <v>6.279542039803114E-2</v>
      </c>
      <c r="U10" s="163">
        <v>312414</v>
      </c>
      <c r="V10" s="163">
        <v>325152</v>
      </c>
      <c r="W10" s="163">
        <v>332869</v>
      </c>
      <c r="X10" s="163">
        <v>340070</v>
      </c>
      <c r="Y10" s="163">
        <v>339331</v>
      </c>
      <c r="Z10" s="164">
        <f>IFERROR(Y10/X10-1,"-")</f>
        <v>-2.1730820125268613E-3</v>
      </c>
      <c r="AA10" s="165">
        <f t="shared" si="2"/>
        <v>8.6158110712067915E-2</v>
      </c>
      <c r="AB10" s="164">
        <f>Y10/Y$8</f>
        <v>7.9289613145030885E-2</v>
      </c>
    </row>
    <row r="11" spans="1:28" x14ac:dyDescent="0.25">
      <c r="A11" s="161"/>
      <c r="B11" s="162" t="s">
        <v>100</v>
      </c>
      <c r="C11" s="163">
        <v>96640</v>
      </c>
      <c r="D11" s="163">
        <v>40650</v>
      </c>
      <c r="E11" s="163">
        <v>42935</v>
      </c>
      <c r="F11" s="163">
        <v>76271</v>
      </c>
      <c r="G11" s="163">
        <v>89884</v>
      </c>
      <c r="H11" s="163">
        <v>94048</v>
      </c>
      <c r="I11" s="164">
        <f>IFERROR(H11/G11-1,"-")</f>
        <v>4.6326376218236875E-2</v>
      </c>
      <c r="J11" s="165">
        <f>IFERROR(H11/C11-1,"-")</f>
        <v>-2.682119205298017E-2</v>
      </c>
      <c r="K11" s="164">
        <f>H11/H$8</f>
        <v>0.12394143461472569</v>
      </c>
      <c r="L11" s="163">
        <v>453765</v>
      </c>
      <c r="M11" s="163">
        <v>183641</v>
      </c>
      <c r="N11" s="163">
        <v>301179</v>
      </c>
      <c r="O11" s="163">
        <v>452930</v>
      </c>
      <c r="P11" s="163">
        <v>451341</v>
      </c>
      <c r="Q11" s="163">
        <v>455224</v>
      </c>
      <c r="R11" s="164">
        <f>IFERROR(Q11/P11-1,"-")</f>
        <v>8.6032512003120232E-3</v>
      </c>
      <c r="S11" s="165">
        <f>IFERROR(Q11/L11-1,"-")</f>
        <v>3.2153207056515587E-3</v>
      </c>
      <c r="T11" s="164">
        <f>Q11/Q$8</f>
        <v>0.12929451294155073</v>
      </c>
      <c r="U11" s="163">
        <v>550405</v>
      </c>
      <c r="V11" s="163">
        <v>344114</v>
      </c>
      <c r="W11" s="163">
        <v>529201</v>
      </c>
      <c r="X11" s="163">
        <v>541225</v>
      </c>
      <c r="Y11" s="163">
        <v>549272</v>
      </c>
      <c r="Z11" s="164">
        <f>IFERROR(Y11/X11-1,"-")</f>
        <v>1.4868123238948705E-2</v>
      </c>
      <c r="AA11" s="165">
        <f t="shared" si="2"/>
        <v>-2.0584842070838771E-3</v>
      </c>
      <c r="AB11" s="164">
        <f>Y11/Y$8</f>
        <v>0.12834537484461309</v>
      </c>
    </row>
    <row r="12" spans="1:28" x14ac:dyDescent="0.25">
      <c r="A12" s="1"/>
      <c r="B12" s="157" t="s">
        <v>107</v>
      </c>
      <c r="C12" s="158">
        <v>553817</v>
      </c>
      <c r="D12" s="158">
        <v>164486</v>
      </c>
      <c r="E12" s="158">
        <v>213007</v>
      </c>
      <c r="F12" s="158">
        <v>498811</v>
      </c>
      <c r="G12" s="158">
        <v>531666</v>
      </c>
      <c r="H12" s="158">
        <v>546523</v>
      </c>
      <c r="I12" s="159">
        <f>IFERROR(H12/G12-1,"-")</f>
        <v>2.7944235666753192E-2</v>
      </c>
      <c r="J12" s="160">
        <f>IFERROR(H12/C12-1,"-")</f>
        <v>-1.3170415498260257E-2</v>
      </c>
      <c r="K12" s="159">
        <f>H12/H$8</f>
        <v>0.72023694996112331</v>
      </c>
      <c r="L12" s="158">
        <v>2151552</v>
      </c>
      <c r="M12" s="158">
        <v>658292</v>
      </c>
      <c r="N12" s="158">
        <v>975758</v>
      </c>
      <c r="O12" s="158">
        <v>2415992</v>
      </c>
      <c r="P12" s="158">
        <v>2675597</v>
      </c>
      <c r="Q12" s="158">
        <v>2844514</v>
      </c>
      <c r="R12" s="159">
        <f>IFERROR(Q12/P12-1,"-")</f>
        <v>6.3132452308774401E-2</v>
      </c>
      <c r="S12" s="160">
        <f>IFERROR(Q12/L12-1,"-")</f>
        <v>0.32207541346897495</v>
      </c>
      <c r="T12" s="159">
        <f>Q12/Q$8</f>
        <v>0.80791006666041809</v>
      </c>
      <c r="U12" s="158">
        <v>2705369</v>
      </c>
      <c r="V12" s="158">
        <v>1188765</v>
      </c>
      <c r="W12" s="158">
        <v>2914803</v>
      </c>
      <c r="X12" s="158">
        <v>3207263</v>
      </c>
      <c r="Y12" s="158">
        <v>3391037</v>
      </c>
      <c r="Z12" s="159">
        <f>IFERROR(Y12/X12-1,"-")</f>
        <v>5.7299323441825534E-2</v>
      </c>
      <c r="AA12" s="160">
        <f t="shared" si="2"/>
        <v>0.25344712680599213</v>
      </c>
      <c r="AB12" s="159">
        <f>Y12/Y$8</f>
        <v>0.79236501201035603</v>
      </c>
    </row>
    <row r="13" spans="1:28" s="56" customFormat="1" x14ac:dyDescent="0.25">
      <c r="B13" s="162" t="s">
        <v>110</v>
      </c>
      <c r="C13" s="163">
        <v>196809</v>
      </c>
      <c r="D13" s="163">
        <v>55957</v>
      </c>
      <c r="E13" s="163">
        <v>51463</v>
      </c>
      <c r="F13" s="163">
        <v>185404</v>
      </c>
      <c r="G13" s="163">
        <v>205688</v>
      </c>
      <c r="H13" s="163">
        <v>204540</v>
      </c>
      <c r="I13" s="164">
        <f t="shared" ref="I13:I20" si="3">IFERROR(H13/G13-1,"-")</f>
        <v>-5.5812687176695075E-3</v>
      </c>
      <c r="J13" s="165">
        <f t="shared" ref="J13:J20" si="4">IFERROR(H13/C13-1,"-")</f>
        <v>3.9281740164321732E-2</v>
      </c>
      <c r="K13" s="164">
        <f t="shared" ref="K13:K20" si="5">H13/H$8</f>
        <v>0.26955364320449127</v>
      </c>
      <c r="L13" s="163">
        <v>957287</v>
      </c>
      <c r="M13" s="163">
        <v>260391</v>
      </c>
      <c r="N13" s="163">
        <v>284717</v>
      </c>
      <c r="O13" s="163">
        <v>1132692</v>
      </c>
      <c r="P13" s="163">
        <v>1254072</v>
      </c>
      <c r="Q13" s="163">
        <v>1327265</v>
      </c>
      <c r="R13" s="164">
        <f t="shared" ref="R13:R20" si="6">IFERROR(Q13/P13-1,"-")</f>
        <v>5.8364272545754936E-2</v>
      </c>
      <c r="S13" s="165">
        <f t="shared" ref="S13:S20" si="7">IFERROR(Q13/L13-1,"-")</f>
        <v>0.3864859754702612</v>
      </c>
      <c r="T13" s="164">
        <f t="shared" ref="T13:T20" si="8">Q13/Q$8</f>
        <v>0.37697503145565109</v>
      </c>
      <c r="U13" s="163">
        <v>1154096</v>
      </c>
      <c r="V13" s="163">
        <v>336180</v>
      </c>
      <c r="W13" s="163">
        <v>1318096</v>
      </c>
      <c r="X13" s="163">
        <v>1459760</v>
      </c>
      <c r="Y13" s="163">
        <v>1531805</v>
      </c>
      <c r="Z13" s="164">
        <f t="shared" ref="Z13:Z20" si="9">IFERROR(Y13/X13-1,"-")</f>
        <v>4.9354003397818813E-2</v>
      </c>
      <c r="AA13" s="165">
        <f t="shared" si="2"/>
        <v>0.32727693363463706</v>
      </c>
      <c r="AB13" s="164">
        <f t="shared" ref="AB13:AB20" si="10">Y13/Y$8</f>
        <v>0.35792847061902405</v>
      </c>
    </row>
    <row r="14" spans="1:28" s="56" customFormat="1" x14ac:dyDescent="0.25">
      <c r="B14" s="162" t="s">
        <v>113</v>
      </c>
      <c r="C14" s="163">
        <v>82343</v>
      </c>
      <c r="D14" s="163">
        <v>24151</v>
      </c>
      <c r="E14" s="163">
        <v>38221</v>
      </c>
      <c r="F14" s="163">
        <v>64721</v>
      </c>
      <c r="G14" s="163">
        <v>72627</v>
      </c>
      <c r="H14" s="163">
        <v>73563</v>
      </c>
      <c r="I14" s="164">
        <f t="shared" si="3"/>
        <v>1.2887769011524552E-2</v>
      </c>
      <c r="J14" s="165">
        <f t="shared" si="4"/>
        <v>-0.10662715713539705</v>
      </c>
      <c r="K14" s="164">
        <f t="shared" si="5"/>
        <v>9.6945216852703575E-2</v>
      </c>
      <c r="L14" s="163">
        <v>333618</v>
      </c>
      <c r="M14" s="163">
        <v>92876</v>
      </c>
      <c r="N14" s="163">
        <v>156330</v>
      </c>
      <c r="O14" s="163">
        <v>274306</v>
      </c>
      <c r="P14" s="163">
        <v>309168</v>
      </c>
      <c r="Q14" s="163">
        <v>317350</v>
      </c>
      <c r="R14" s="164">
        <f t="shared" si="6"/>
        <v>2.6464575894012299E-2</v>
      </c>
      <c r="S14" s="165">
        <f t="shared" si="7"/>
        <v>-4.8762356947167129E-2</v>
      </c>
      <c r="T14" s="164">
        <f t="shared" si="8"/>
        <v>9.0134996577511547E-2</v>
      </c>
      <c r="U14" s="163">
        <v>415961</v>
      </c>
      <c r="V14" s="163">
        <v>194551</v>
      </c>
      <c r="W14" s="163">
        <v>339027</v>
      </c>
      <c r="X14" s="163">
        <v>381795</v>
      </c>
      <c r="Y14" s="163">
        <v>390913</v>
      </c>
      <c r="Z14" s="164">
        <f t="shared" si="9"/>
        <v>2.388192616456486E-2</v>
      </c>
      <c r="AA14" s="165">
        <f t="shared" si="2"/>
        <v>-6.0217183822521836E-2</v>
      </c>
      <c r="AB14" s="164">
        <f t="shared" si="10"/>
        <v>9.1342496097802622E-2</v>
      </c>
    </row>
    <row r="15" spans="1:28" x14ac:dyDescent="0.25">
      <c r="A15" s="1"/>
      <c r="B15" s="162" t="s">
        <v>116</v>
      </c>
      <c r="C15" s="163">
        <v>31220</v>
      </c>
      <c r="D15" s="163">
        <v>11033</v>
      </c>
      <c r="E15" s="163">
        <v>21498</v>
      </c>
      <c r="F15" s="163">
        <v>31998</v>
      </c>
      <c r="G15" s="163">
        <v>34482</v>
      </c>
      <c r="H15" s="163">
        <v>33626</v>
      </c>
      <c r="I15" s="164">
        <f t="shared" si="3"/>
        <v>-2.4824546140015058E-2</v>
      </c>
      <c r="J15" s="165">
        <f t="shared" si="4"/>
        <v>7.7065983344010158E-2</v>
      </c>
      <c r="K15" s="164">
        <f t="shared" si="5"/>
        <v>4.4314123430107669E-2</v>
      </c>
      <c r="L15" s="163">
        <v>107850</v>
      </c>
      <c r="M15" s="163">
        <v>37725</v>
      </c>
      <c r="N15" s="163">
        <v>83736</v>
      </c>
      <c r="O15" s="163">
        <v>134432</v>
      </c>
      <c r="P15" s="163">
        <v>142823</v>
      </c>
      <c r="Q15" s="163">
        <v>158899</v>
      </c>
      <c r="R15" s="164">
        <f t="shared" si="6"/>
        <v>0.11255890157747706</v>
      </c>
      <c r="S15" s="165">
        <f>IFERROR(Q15/L15-1,"-")</f>
        <v>0.47333333333333338</v>
      </c>
      <c r="T15" s="164">
        <f t="shared" si="8"/>
        <v>4.5131119650764169E-2</v>
      </c>
      <c r="U15" s="163">
        <v>139070</v>
      </c>
      <c r="V15" s="163">
        <v>105234</v>
      </c>
      <c r="W15" s="163">
        <v>166430</v>
      </c>
      <c r="X15" s="163">
        <v>177305</v>
      </c>
      <c r="Y15" s="163">
        <v>192525</v>
      </c>
      <c r="Z15" s="164">
        <f t="shared" si="9"/>
        <v>8.5840782831843487E-2</v>
      </c>
      <c r="AA15" s="165">
        <f t="shared" si="2"/>
        <v>0.384374775293018</v>
      </c>
      <c r="AB15" s="164">
        <f t="shared" si="10"/>
        <v>4.4986260526586351E-2</v>
      </c>
    </row>
    <row r="16" spans="1:28" x14ac:dyDescent="0.25">
      <c r="A16" s="1"/>
      <c r="B16" s="162" t="s">
        <v>123</v>
      </c>
      <c r="C16" s="163">
        <v>15420</v>
      </c>
      <c r="D16" s="163">
        <v>4317</v>
      </c>
      <c r="E16" s="163">
        <v>10076</v>
      </c>
      <c r="F16" s="163">
        <v>19335</v>
      </c>
      <c r="G16" s="163">
        <v>14809</v>
      </c>
      <c r="H16" s="163">
        <v>14135</v>
      </c>
      <c r="I16" s="164">
        <f t="shared" si="3"/>
        <v>-4.551286379904107E-2</v>
      </c>
      <c r="J16" s="165">
        <f t="shared" si="4"/>
        <v>-8.333333333333337E-2</v>
      </c>
      <c r="K16" s="164">
        <f t="shared" si="5"/>
        <v>1.8627851504329145E-2</v>
      </c>
      <c r="L16" s="163">
        <v>76338</v>
      </c>
      <c r="M16" s="163">
        <v>23225</v>
      </c>
      <c r="N16" s="163">
        <v>56946</v>
      </c>
      <c r="O16" s="163">
        <v>104116</v>
      </c>
      <c r="P16" s="163">
        <v>102844</v>
      </c>
      <c r="Q16" s="163">
        <v>113442</v>
      </c>
      <c r="R16" s="164">
        <f t="shared" si="6"/>
        <v>0.10304927851892187</v>
      </c>
      <c r="S16" s="165">
        <f t="shared" si="7"/>
        <v>0.48604888784091793</v>
      </c>
      <c r="T16" s="164">
        <f t="shared" si="8"/>
        <v>3.2220243522124048E-2</v>
      </c>
      <c r="U16" s="163">
        <v>91758</v>
      </c>
      <c r="V16" s="163">
        <v>67022</v>
      </c>
      <c r="W16" s="163">
        <v>123451</v>
      </c>
      <c r="X16" s="163">
        <v>117653</v>
      </c>
      <c r="Y16" s="163">
        <v>127577</v>
      </c>
      <c r="Z16" s="164">
        <f t="shared" si="9"/>
        <v>8.4349740338112822E-2</v>
      </c>
      <c r="AA16" s="165">
        <f t="shared" si="2"/>
        <v>0.39036378299439822</v>
      </c>
      <c r="AB16" s="164">
        <f t="shared" si="10"/>
        <v>2.9810217681861092E-2</v>
      </c>
    </row>
    <row r="17" spans="1:28" x14ac:dyDescent="0.25">
      <c r="A17" s="56"/>
      <c r="B17" s="162" t="s">
        <v>119</v>
      </c>
      <c r="C17" s="163">
        <v>12290</v>
      </c>
      <c r="D17" s="163">
        <v>5010</v>
      </c>
      <c r="E17" s="163">
        <v>6294</v>
      </c>
      <c r="F17" s="163">
        <v>10411</v>
      </c>
      <c r="G17" s="163">
        <v>10569</v>
      </c>
      <c r="H17" s="163">
        <v>9946</v>
      </c>
      <c r="I17" s="164">
        <f t="shared" si="3"/>
        <v>-5.8945974075125362E-2</v>
      </c>
      <c r="J17" s="165">
        <f t="shared" si="4"/>
        <v>-0.19072416598860864</v>
      </c>
      <c r="K17" s="164">
        <f t="shared" si="5"/>
        <v>1.3107365480159724E-2</v>
      </c>
      <c r="L17" s="163">
        <v>106564</v>
      </c>
      <c r="M17" s="163">
        <v>43633</v>
      </c>
      <c r="N17" s="163">
        <v>77431</v>
      </c>
      <c r="O17" s="163">
        <v>120097</v>
      </c>
      <c r="P17" s="163">
        <v>123841</v>
      </c>
      <c r="Q17" s="163">
        <v>130344</v>
      </c>
      <c r="R17" s="164">
        <f t="shared" si="6"/>
        <v>5.2510880887589817E-2</v>
      </c>
      <c r="S17" s="165">
        <f t="shared" si="7"/>
        <v>0.22315228407342058</v>
      </c>
      <c r="T17" s="164">
        <f t="shared" si="8"/>
        <v>3.702081611438212E-2</v>
      </c>
      <c r="U17" s="163">
        <v>118854</v>
      </c>
      <c r="V17" s="163">
        <v>83725</v>
      </c>
      <c r="W17" s="163">
        <v>130508</v>
      </c>
      <c r="X17" s="163">
        <v>134410</v>
      </c>
      <c r="Y17" s="163">
        <v>140290</v>
      </c>
      <c r="Z17" s="164">
        <f t="shared" si="9"/>
        <v>4.3746745033851564E-2</v>
      </c>
      <c r="AA17" s="165">
        <f t="shared" si="2"/>
        <v>0.18035573056018306</v>
      </c>
      <c r="AB17" s="164">
        <f t="shared" si="10"/>
        <v>3.2780794646278658E-2</v>
      </c>
    </row>
    <row r="18" spans="1:28" x14ac:dyDescent="0.25">
      <c r="A18" s="56"/>
      <c r="B18" s="162" t="s">
        <v>128</v>
      </c>
      <c r="C18" s="163">
        <v>12396</v>
      </c>
      <c r="D18" s="163">
        <v>3321</v>
      </c>
      <c r="E18" s="163">
        <v>2149</v>
      </c>
      <c r="F18" s="163">
        <v>5595</v>
      </c>
      <c r="G18" s="163">
        <v>6021</v>
      </c>
      <c r="H18" s="163">
        <v>5523</v>
      </c>
      <c r="I18" s="164">
        <f t="shared" si="3"/>
        <v>-8.2710513203786751E-2</v>
      </c>
      <c r="J18" s="165">
        <f t="shared" si="4"/>
        <v>-0.55445304937076478</v>
      </c>
      <c r="K18" s="164">
        <f t="shared" si="5"/>
        <v>7.2785018647619302E-3</v>
      </c>
      <c r="L18" s="163">
        <v>32067</v>
      </c>
      <c r="M18" s="163">
        <v>14957</v>
      </c>
      <c r="N18" s="163">
        <v>12822</v>
      </c>
      <c r="O18" s="163">
        <v>35340</v>
      </c>
      <c r="P18" s="163">
        <v>38436</v>
      </c>
      <c r="Q18" s="163">
        <v>36028</v>
      </c>
      <c r="R18" s="164">
        <f t="shared" si="6"/>
        <v>-6.2649599333957751E-2</v>
      </c>
      <c r="S18" s="165">
        <f t="shared" si="7"/>
        <v>0.12352262450494278</v>
      </c>
      <c r="T18" s="164">
        <f t="shared" si="8"/>
        <v>1.0232814421599453E-2</v>
      </c>
      <c r="U18" s="163">
        <v>44463</v>
      </c>
      <c r="V18" s="163">
        <v>14971</v>
      </c>
      <c r="W18" s="163">
        <v>40935</v>
      </c>
      <c r="X18" s="163">
        <v>44457</v>
      </c>
      <c r="Y18" s="163">
        <v>41551</v>
      </c>
      <c r="Z18" s="164">
        <f t="shared" si="9"/>
        <v>-6.5366533954157924E-2</v>
      </c>
      <c r="AA18" s="165">
        <f t="shared" si="2"/>
        <v>-6.5492656815779426E-2</v>
      </c>
      <c r="AB18" s="164">
        <f t="shared" si="10"/>
        <v>9.7089942144666375E-3</v>
      </c>
    </row>
    <row r="19" spans="1:28" x14ac:dyDescent="0.25">
      <c r="A19" s="56"/>
      <c r="B19" s="162" t="s">
        <v>131</v>
      </c>
      <c r="C19" s="163">
        <v>10950</v>
      </c>
      <c r="D19" s="163">
        <v>3428</v>
      </c>
      <c r="E19" s="163">
        <v>1763</v>
      </c>
      <c r="F19" s="163">
        <v>3453</v>
      </c>
      <c r="G19" s="163">
        <v>4406</v>
      </c>
      <c r="H19" s="163">
        <v>3638</v>
      </c>
      <c r="I19" s="164">
        <f t="shared" si="3"/>
        <v>-0.17430776214253296</v>
      </c>
      <c r="J19" s="165">
        <f t="shared" si="4"/>
        <v>-0.66776255707762555</v>
      </c>
      <c r="K19" s="164">
        <f t="shared" si="5"/>
        <v>4.7943490465333881E-3</v>
      </c>
      <c r="L19" s="163">
        <v>49151</v>
      </c>
      <c r="M19" s="163">
        <v>22111</v>
      </c>
      <c r="N19" s="163">
        <v>10721</v>
      </c>
      <c r="O19" s="163">
        <v>31821</v>
      </c>
      <c r="P19" s="163">
        <v>40312</v>
      </c>
      <c r="Q19" s="163">
        <v>37135</v>
      </c>
      <c r="R19" s="164">
        <f t="shared" si="6"/>
        <v>-7.8810279817424056E-2</v>
      </c>
      <c r="S19" s="165">
        <f t="shared" si="7"/>
        <v>-0.24447111961099466</v>
      </c>
      <c r="T19" s="164">
        <f t="shared" si="8"/>
        <v>1.0547228920453415E-2</v>
      </c>
      <c r="U19" s="163">
        <v>60101</v>
      </c>
      <c r="V19" s="163">
        <v>12484</v>
      </c>
      <c r="W19" s="163">
        <v>35274</v>
      </c>
      <c r="X19" s="163">
        <v>44718</v>
      </c>
      <c r="Y19" s="163">
        <v>40773</v>
      </c>
      <c r="Z19" s="164">
        <f t="shared" si="9"/>
        <v>-8.8219508922581458E-2</v>
      </c>
      <c r="AA19" s="165">
        <f t="shared" si="2"/>
        <v>-0.32159198682218271</v>
      </c>
      <c r="AB19" s="164">
        <f t="shared" si="10"/>
        <v>9.5272032227009754E-3</v>
      </c>
    </row>
    <row r="20" spans="1:28" x14ac:dyDescent="0.25">
      <c r="A20" s="56"/>
      <c r="B20" s="168" t="s">
        <v>145</v>
      </c>
      <c r="C20" s="169">
        <f t="shared" ref="C20:H20" si="11">C12-SUM(C13:C19)</f>
        <v>192389</v>
      </c>
      <c r="D20" s="169">
        <f t="shared" si="11"/>
        <v>57269</v>
      </c>
      <c r="E20" s="169">
        <f t="shared" si="11"/>
        <v>81543</v>
      </c>
      <c r="F20" s="169">
        <f t="shared" si="11"/>
        <v>177894</v>
      </c>
      <c r="G20" s="169">
        <f t="shared" si="11"/>
        <v>183064</v>
      </c>
      <c r="H20" s="169">
        <f t="shared" si="11"/>
        <v>201552</v>
      </c>
      <c r="I20" s="170">
        <f t="shared" si="3"/>
        <v>0.10099200279683607</v>
      </c>
      <c r="J20" s="171">
        <f t="shared" si="4"/>
        <v>4.7627463108597778E-2</v>
      </c>
      <c r="K20" s="170">
        <f t="shared" si="5"/>
        <v>0.26561589857803664</v>
      </c>
      <c r="L20" s="169">
        <f t="shared" ref="L20:Q20" si="12">L12-SUM(L13:L19)</f>
        <v>488677</v>
      </c>
      <c r="M20" s="169">
        <f t="shared" si="12"/>
        <v>163374</v>
      </c>
      <c r="N20" s="169">
        <f t="shared" si="12"/>
        <v>293055</v>
      </c>
      <c r="O20" s="169">
        <f t="shared" si="12"/>
        <v>583188</v>
      </c>
      <c r="P20" s="169">
        <f t="shared" si="12"/>
        <v>664101</v>
      </c>
      <c r="Q20" s="169">
        <f t="shared" si="12"/>
        <v>724051</v>
      </c>
      <c r="R20" s="170">
        <f t="shared" si="6"/>
        <v>9.0272413382904038E-2</v>
      </c>
      <c r="S20" s="171">
        <f t="shared" si="7"/>
        <v>0.48165557208544696</v>
      </c>
      <c r="T20" s="170">
        <f t="shared" si="8"/>
        <v>0.2056478159979323</v>
      </c>
      <c r="U20" s="169">
        <f>U12-SUM(U13:U19)</f>
        <v>681066</v>
      </c>
      <c r="V20" s="169">
        <f>V12-SUM(V13:V19)</f>
        <v>374598</v>
      </c>
      <c r="W20" s="169">
        <f>W12-SUM(W13:W19)</f>
        <v>761082</v>
      </c>
      <c r="X20" s="169">
        <f>X12-SUM(X13:X19)</f>
        <v>847165</v>
      </c>
      <c r="Y20" s="169">
        <f>Y12-SUM(Y13:Y19)</f>
        <v>925603</v>
      </c>
      <c r="Z20" s="170">
        <f t="shared" si="9"/>
        <v>9.258881091640947E-2</v>
      </c>
      <c r="AA20" s="171">
        <f t="shared" si="2"/>
        <v>0.35905037103599358</v>
      </c>
      <c r="AB20" s="170">
        <f t="shared" si="10"/>
        <v>0.21628057500163564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214232</v>
      </c>
      <c r="D22" s="176">
        <f t="shared" si="13"/>
        <v>41215</v>
      </c>
      <c r="E22" s="176">
        <f t="shared" si="13"/>
        <v>64946</v>
      </c>
      <c r="F22" s="176">
        <f t="shared" si="13"/>
        <v>165265</v>
      </c>
      <c r="G22" s="176">
        <f t="shared" si="13"/>
        <v>165616</v>
      </c>
      <c r="H22" s="176">
        <f t="shared" si="13"/>
        <v>152897</v>
      </c>
      <c r="I22" s="177">
        <f>IFERROR(H22/G22-1,"-")</f>
        <v>-7.6798135445850679E-2</v>
      </c>
      <c r="J22" s="177">
        <f>IFERROR(H22/C22-1,"-")</f>
        <v>-0.28630176630942161</v>
      </c>
      <c r="K22" s="177">
        <f>H22/H$8</f>
        <v>0.20149576310275299</v>
      </c>
      <c r="L22" s="176">
        <f t="shared" ref="L22:Q22" si="14">L23+L26</f>
        <v>1157120</v>
      </c>
      <c r="M22" s="176">
        <f t="shared" si="14"/>
        <v>373186</v>
      </c>
      <c r="N22" s="176">
        <f t="shared" si="14"/>
        <v>687822</v>
      </c>
      <c r="O22" s="176">
        <f t="shared" si="14"/>
        <v>1325364</v>
      </c>
      <c r="P22" s="176">
        <f t="shared" si="14"/>
        <v>1377487</v>
      </c>
      <c r="Q22" s="176">
        <f t="shared" si="14"/>
        <v>1420992</v>
      </c>
      <c r="R22" s="177">
        <f>IFERROR(Q22/P22-1,"-")</f>
        <v>3.158287519228864E-2</v>
      </c>
      <c r="S22" s="177">
        <f>IFERROR(Q22/L22-1,"-")</f>
        <v>0.22804203539822998</v>
      </c>
      <c r="T22" s="177">
        <f>Q22/Q$8</f>
        <v>0.40359574304922419</v>
      </c>
      <c r="U22" s="176">
        <f>U23+U26</f>
        <v>1371352</v>
      </c>
      <c r="V22" s="176">
        <f>V23+V26</f>
        <v>752768</v>
      </c>
      <c r="W22" s="176">
        <f>W23+W26</f>
        <v>1490629</v>
      </c>
      <c r="X22" s="176">
        <f>X23+X26</f>
        <v>1543103</v>
      </c>
      <c r="Y22" s="176">
        <f>Y23+Y26</f>
        <v>1573889</v>
      </c>
      <c r="Z22" s="177">
        <f>IFERROR(Y22/X22-1,"-")</f>
        <v>1.9950709706351377E-2</v>
      </c>
      <c r="AA22" s="177">
        <f t="shared" ref="AA22:AA34" si="15">IFERROR(Y22/U22-1,"-")</f>
        <v>0.14769147527403614</v>
      </c>
      <c r="AB22" s="177">
        <f>Y22/Y$8</f>
        <v>0.36776200801936609</v>
      </c>
    </row>
    <row r="23" spans="1:28" x14ac:dyDescent="0.25">
      <c r="A23" s="56"/>
      <c r="B23" s="157" t="s">
        <v>97</v>
      </c>
      <c r="C23" s="158">
        <v>19551</v>
      </c>
      <c r="D23" s="158">
        <v>2649</v>
      </c>
      <c r="E23" s="158">
        <v>8952</v>
      </c>
      <c r="F23" s="158">
        <v>12689</v>
      </c>
      <c r="G23" s="158">
        <v>11581</v>
      </c>
      <c r="H23" s="158">
        <v>7728</v>
      </c>
      <c r="I23" s="159">
        <f>IFERROR(H23/G23-1,"-")</f>
        <v>-0.33270011225282792</v>
      </c>
      <c r="J23" s="160">
        <f>IFERROR(H23/C23-1,"-")</f>
        <v>-0.60472610096670243</v>
      </c>
      <c r="K23" s="159">
        <f>H23/H$8</f>
        <v>1.0184367628260039E-2</v>
      </c>
      <c r="L23" s="158">
        <v>163364</v>
      </c>
      <c r="M23" s="158">
        <v>79064</v>
      </c>
      <c r="N23" s="158">
        <v>198275</v>
      </c>
      <c r="O23" s="158">
        <v>161372</v>
      </c>
      <c r="P23" s="158">
        <v>131261</v>
      </c>
      <c r="Q23" s="158">
        <v>120636</v>
      </c>
      <c r="R23" s="159">
        <f>IFERROR(Q23/P23-1,"-")</f>
        <v>-8.0945596940446896E-2</v>
      </c>
      <c r="S23" s="160">
        <f>IFERROR(Q23/L23-1,"-")</f>
        <v>-0.26155089248549257</v>
      </c>
      <c r="T23" s="159">
        <f>Q23/Q$8</f>
        <v>3.42635117287685E-2</v>
      </c>
      <c r="U23" s="158">
        <v>182915</v>
      </c>
      <c r="V23" s="158">
        <v>207227</v>
      </c>
      <c r="W23" s="158">
        <v>174061</v>
      </c>
      <c r="X23" s="158">
        <v>142842</v>
      </c>
      <c r="Y23" s="158">
        <v>128364</v>
      </c>
      <c r="Z23" s="159">
        <f>IFERROR(Y23/X23-1,"-")</f>
        <v>-0.10135674381484439</v>
      </c>
      <c r="AA23" s="160">
        <f t="shared" si="15"/>
        <v>-0.29823141896509309</v>
      </c>
      <c r="AB23" s="159">
        <f>Y23/Y$8</f>
        <v>2.9994111654251292E-2</v>
      </c>
    </row>
    <row r="24" spans="1:28" x14ac:dyDescent="0.25">
      <c r="A24" s="56"/>
      <c r="B24" s="162" t="s">
        <v>103</v>
      </c>
      <c r="C24" s="163">
        <v>9760</v>
      </c>
      <c r="D24" s="163">
        <v>1653</v>
      </c>
      <c r="E24" s="163">
        <v>4418</v>
      </c>
      <c r="F24" s="163">
        <v>6088</v>
      </c>
      <c r="G24" s="163">
        <v>5359</v>
      </c>
      <c r="H24" s="163">
        <v>2401</v>
      </c>
      <c r="I24" s="164">
        <f>IFERROR(H24/G24-1,"-")</f>
        <v>-0.5519686508676992</v>
      </c>
      <c r="J24" s="165">
        <f>IFERROR(H24/C24-1,"-")</f>
        <v>-0.75399590163934427</v>
      </c>
      <c r="K24" s="164">
        <f>H24/H$8</f>
        <v>3.1641649424757187E-3</v>
      </c>
      <c r="L24" s="163">
        <v>74469</v>
      </c>
      <c r="M24" s="163">
        <v>39766</v>
      </c>
      <c r="N24" s="163">
        <v>92809</v>
      </c>
      <c r="O24" s="163">
        <v>62381</v>
      </c>
      <c r="P24" s="163">
        <v>49573</v>
      </c>
      <c r="Q24" s="163">
        <v>41582</v>
      </c>
      <c r="R24" s="164">
        <f>IFERROR(Q24/P24-1,"-")</f>
        <v>-0.16119661912734751</v>
      </c>
      <c r="S24" s="165">
        <f>IFERROR(Q24/L24-1,"-")</f>
        <v>-0.44162000295424941</v>
      </c>
      <c r="T24" s="164">
        <f>Q24/Q$8</f>
        <v>1.1810283370682481E-2</v>
      </c>
      <c r="U24" s="163">
        <v>84229</v>
      </c>
      <c r="V24" s="163">
        <v>97227</v>
      </c>
      <c r="W24" s="163">
        <v>68469</v>
      </c>
      <c r="X24" s="163">
        <v>54932</v>
      </c>
      <c r="Y24" s="163">
        <v>43983</v>
      </c>
      <c r="Z24" s="164">
        <f>IFERROR(Y24/X24-1,"-")</f>
        <v>-0.19931915823199597</v>
      </c>
      <c r="AA24" s="165">
        <f t="shared" si="15"/>
        <v>-0.4778164290208835</v>
      </c>
      <c r="AB24" s="164">
        <f>Y24/Y$8</f>
        <v>1.027726631211971E-2</v>
      </c>
    </row>
    <row r="25" spans="1:28" x14ac:dyDescent="0.25">
      <c r="A25" s="56"/>
      <c r="B25" s="162" t="s">
        <v>100</v>
      </c>
      <c r="C25" s="163">
        <v>9791</v>
      </c>
      <c r="D25" s="163">
        <v>996</v>
      </c>
      <c r="E25" s="163">
        <v>4534</v>
      </c>
      <c r="F25" s="163">
        <v>6601</v>
      </c>
      <c r="G25" s="163">
        <v>6222</v>
      </c>
      <c r="H25" s="163">
        <v>5327</v>
      </c>
      <c r="I25" s="164">
        <f>IFERROR(H25/G25-1,"-")</f>
        <v>-0.14384442301510769</v>
      </c>
      <c r="J25" s="165">
        <f>IFERROR(H25/C25-1,"-")</f>
        <v>-0.45592891430905935</v>
      </c>
      <c r="K25" s="164">
        <f>H25/H$8</f>
        <v>7.0202026857843205E-3</v>
      </c>
      <c r="L25" s="163">
        <v>88895</v>
      </c>
      <c r="M25" s="163">
        <v>39298</v>
      </c>
      <c r="N25" s="163">
        <v>105466</v>
      </c>
      <c r="O25" s="163">
        <v>98991</v>
      </c>
      <c r="P25" s="163">
        <v>81688</v>
      </c>
      <c r="Q25" s="163">
        <v>79054</v>
      </c>
      <c r="R25" s="164">
        <f>IFERROR(Q25/P25-1,"-")</f>
        <v>-3.2244638135344283E-2</v>
      </c>
      <c r="S25" s="165">
        <f>IFERROR(Q25/L25-1,"-")</f>
        <v>-0.11070363912481018</v>
      </c>
      <c r="T25" s="164">
        <f>Q25/Q$8</f>
        <v>2.2453228358086018E-2</v>
      </c>
      <c r="U25" s="163">
        <v>98686</v>
      </c>
      <c r="V25" s="163">
        <v>110000</v>
      </c>
      <c r="W25" s="163">
        <v>105592</v>
      </c>
      <c r="X25" s="163">
        <v>87910</v>
      </c>
      <c r="Y25" s="163">
        <v>84381</v>
      </c>
      <c r="Z25" s="164">
        <f>IFERROR(Y25/X25-1,"-")</f>
        <v>-4.014332840404955E-2</v>
      </c>
      <c r="AA25" s="165">
        <f t="shared" si="15"/>
        <v>-0.14495470482135253</v>
      </c>
      <c r="AB25" s="164">
        <f>Y25/Y$8</f>
        <v>1.971684534213158E-2</v>
      </c>
    </row>
    <row r="26" spans="1:28" x14ac:dyDescent="0.25">
      <c r="A26" s="56"/>
      <c r="B26" s="157" t="s">
        <v>107</v>
      </c>
      <c r="C26" s="158">
        <v>194681</v>
      </c>
      <c r="D26" s="158">
        <v>38566</v>
      </c>
      <c r="E26" s="158">
        <v>55994</v>
      </c>
      <c r="F26" s="158">
        <v>152576</v>
      </c>
      <c r="G26" s="158">
        <v>154035</v>
      </c>
      <c r="H26" s="158">
        <v>145169</v>
      </c>
      <c r="I26" s="159">
        <f>IFERROR(H26/G26-1,"-")</f>
        <v>-5.755834712889929E-2</v>
      </c>
      <c r="J26" s="160">
        <f>IFERROR(H26/C26-1,"-")</f>
        <v>-0.25432373986161982</v>
      </c>
      <c r="K26" s="159">
        <f>H26/H$8</f>
        <v>0.19131139547449297</v>
      </c>
      <c r="L26" s="158">
        <v>993756</v>
      </c>
      <c r="M26" s="158">
        <v>294122</v>
      </c>
      <c r="N26" s="158">
        <v>489547</v>
      </c>
      <c r="O26" s="158">
        <v>1163992</v>
      </c>
      <c r="P26" s="158">
        <v>1246226</v>
      </c>
      <c r="Q26" s="158">
        <v>1300356</v>
      </c>
      <c r="R26" s="159">
        <f>IFERROR(Q26/P26-1,"-")</f>
        <v>4.3435139372794307E-2</v>
      </c>
      <c r="S26" s="160">
        <f>IFERROR(Q26/L26-1,"-")</f>
        <v>0.30852643908565081</v>
      </c>
      <c r="T26" s="159">
        <f>Q26/Q$8</f>
        <v>0.36933223132045567</v>
      </c>
      <c r="U26" s="158">
        <v>1188437</v>
      </c>
      <c r="V26" s="158">
        <v>545541</v>
      </c>
      <c r="W26" s="158">
        <v>1316568</v>
      </c>
      <c r="X26" s="158">
        <v>1400261</v>
      </c>
      <c r="Y26" s="158">
        <v>1445525</v>
      </c>
      <c r="Z26" s="159">
        <f>IFERROR(Y26/X26-1,"-")</f>
        <v>3.232540219287694E-2</v>
      </c>
      <c r="AA26" s="160">
        <f t="shared" si="15"/>
        <v>0.21632446650516601</v>
      </c>
      <c r="AB26" s="159">
        <f>Y26/Y$8</f>
        <v>0.33776789636511484</v>
      </c>
    </row>
    <row r="27" spans="1:28" s="56" customFormat="1" x14ac:dyDescent="0.25">
      <c r="B27" s="162" t="s">
        <v>110</v>
      </c>
      <c r="C27" s="163">
        <v>79694</v>
      </c>
      <c r="D27" s="163">
        <v>14501</v>
      </c>
      <c r="E27" s="163">
        <v>16270</v>
      </c>
      <c r="F27" s="163">
        <v>66823</v>
      </c>
      <c r="G27" s="163">
        <v>69319</v>
      </c>
      <c r="H27" s="163">
        <v>63618</v>
      </c>
      <c r="I27" s="164">
        <f t="shared" ref="I27:I34" si="16">IFERROR(H27/G27-1,"-")</f>
        <v>-8.2242963689608928E-2</v>
      </c>
      <c r="J27" s="165">
        <f t="shared" ref="J27:J34" si="17">IFERROR(H27/C27-1,"-")</f>
        <v>-0.20172158506286542</v>
      </c>
      <c r="K27" s="164">
        <f t="shared" ref="K27:K34" si="18">H27/H$8</f>
        <v>8.383916922549782E-2</v>
      </c>
      <c r="L27" s="163">
        <v>470087</v>
      </c>
      <c r="M27" s="163">
        <v>123826</v>
      </c>
      <c r="N27" s="163">
        <v>159037</v>
      </c>
      <c r="O27" s="163">
        <v>590382</v>
      </c>
      <c r="P27" s="163">
        <v>640574</v>
      </c>
      <c r="Q27" s="163">
        <v>669764</v>
      </c>
      <c r="R27" s="164">
        <f t="shared" ref="R27:R34" si="19">IFERROR(Q27/P27-1,"-")</f>
        <v>4.5568505746408583E-2</v>
      </c>
      <c r="S27" s="165">
        <f t="shared" ref="S27:S34" si="20">IFERROR(Q27/L27-1,"-")</f>
        <v>0.42476605394320632</v>
      </c>
      <c r="T27" s="164">
        <f t="shared" ref="T27:T34" si="21">Q27/Q$8</f>
        <v>0.19022900850083646</v>
      </c>
      <c r="U27" s="163">
        <v>549781</v>
      </c>
      <c r="V27" s="163">
        <v>175307</v>
      </c>
      <c r="W27" s="163">
        <v>657205</v>
      </c>
      <c r="X27" s="163">
        <v>709893</v>
      </c>
      <c r="Y27" s="163">
        <v>733382</v>
      </c>
      <c r="Z27" s="164">
        <f t="shared" ref="Z27:Z34" si="22">IFERROR(Y27/X27-1,"-")</f>
        <v>3.3088085105783538E-2</v>
      </c>
      <c r="AA27" s="165">
        <f t="shared" si="15"/>
        <v>0.33395297400237545</v>
      </c>
      <c r="AB27" s="164">
        <f t="shared" ref="AB27:AB34" si="23">Y27/Y$8</f>
        <v>0.17136534848725593</v>
      </c>
    </row>
    <row r="28" spans="1:28" s="56" customFormat="1" x14ac:dyDescent="0.25">
      <c r="B28" s="162" t="s">
        <v>113</v>
      </c>
      <c r="C28" s="163">
        <v>32075</v>
      </c>
      <c r="D28" s="163">
        <v>7166</v>
      </c>
      <c r="E28" s="163">
        <v>14336</v>
      </c>
      <c r="F28" s="163">
        <v>27397</v>
      </c>
      <c r="G28" s="163">
        <v>30224</v>
      </c>
      <c r="H28" s="163">
        <v>29376</v>
      </c>
      <c r="I28" s="164">
        <f t="shared" si="16"/>
        <v>-2.8057173107464251E-2</v>
      </c>
      <c r="J28" s="165">
        <f t="shared" si="17"/>
        <v>-8.4146531566640648E-2</v>
      </c>
      <c r="K28" s="164">
        <f t="shared" si="18"/>
        <v>3.8713248375746231E-2</v>
      </c>
      <c r="L28" s="163">
        <v>140260</v>
      </c>
      <c r="M28" s="163">
        <v>38335</v>
      </c>
      <c r="N28" s="163">
        <v>81095</v>
      </c>
      <c r="O28" s="163">
        <v>128496</v>
      </c>
      <c r="P28" s="163">
        <v>137331</v>
      </c>
      <c r="Q28" s="163">
        <v>137486</v>
      </c>
      <c r="R28" s="164">
        <f t="shared" si="19"/>
        <v>1.1286599529602981E-3</v>
      </c>
      <c r="S28" s="165">
        <f t="shared" si="20"/>
        <v>-1.977755596748898E-2</v>
      </c>
      <c r="T28" s="164">
        <f t="shared" si="21"/>
        <v>3.9049315076274627E-2</v>
      </c>
      <c r="U28" s="163">
        <v>172335</v>
      </c>
      <c r="V28" s="163">
        <v>95431</v>
      </c>
      <c r="W28" s="163">
        <v>155893</v>
      </c>
      <c r="X28" s="163">
        <v>167555</v>
      </c>
      <c r="Y28" s="163">
        <v>166862</v>
      </c>
      <c r="Z28" s="164">
        <f t="shared" si="22"/>
        <v>-4.1359553579422004E-3</v>
      </c>
      <c r="AA28" s="165">
        <f t="shared" si="15"/>
        <v>-3.175791336640843E-2</v>
      </c>
      <c r="AB28" s="164">
        <f t="shared" si="23"/>
        <v>3.8989728107971695E-2</v>
      </c>
    </row>
    <row r="29" spans="1:28" x14ac:dyDescent="0.25">
      <c r="A29" s="56"/>
      <c r="B29" s="162" t="s">
        <v>116</v>
      </c>
      <c r="C29" s="163">
        <v>8825</v>
      </c>
      <c r="D29" s="163">
        <v>3102</v>
      </c>
      <c r="E29" s="163">
        <v>4987</v>
      </c>
      <c r="F29" s="163">
        <v>4132</v>
      </c>
      <c r="G29" s="163">
        <v>2982</v>
      </c>
      <c r="H29" s="163">
        <v>3034</v>
      </c>
      <c r="I29" s="164">
        <f t="shared" si="16"/>
        <v>1.7437961099932897E-2</v>
      </c>
      <c r="J29" s="165">
        <f t="shared" si="17"/>
        <v>-0.65620396600566577</v>
      </c>
      <c r="K29" s="164">
        <f t="shared" si="18"/>
        <v>3.9983658623370805E-3</v>
      </c>
      <c r="L29" s="163">
        <v>34464</v>
      </c>
      <c r="M29" s="163">
        <v>13442</v>
      </c>
      <c r="N29" s="163">
        <v>30800</v>
      </c>
      <c r="O29" s="163">
        <v>48228</v>
      </c>
      <c r="P29" s="163">
        <v>43489</v>
      </c>
      <c r="Q29" s="163">
        <v>39137</v>
      </c>
      <c r="R29" s="164">
        <f t="shared" si="19"/>
        <v>-0.10007128239324892</v>
      </c>
      <c r="S29" s="165">
        <f t="shared" si="20"/>
        <v>0.13559076137418757</v>
      </c>
      <c r="T29" s="164">
        <f t="shared" si="21"/>
        <v>1.1115844843403402E-2</v>
      </c>
      <c r="U29" s="163">
        <v>43289</v>
      </c>
      <c r="V29" s="163">
        <v>35787</v>
      </c>
      <c r="W29" s="163">
        <v>52360</v>
      </c>
      <c r="X29" s="163">
        <v>46471</v>
      </c>
      <c r="Y29" s="163">
        <v>42171</v>
      </c>
      <c r="Z29" s="164">
        <f t="shared" si="22"/>
        <v>-9.2530825676228168E-2</v>
      </c>
      <c r="AA29" s="165">
        <f t="shared" si="15"/>
        <v>-2.5826422416780237E-2</v>
      </c>
      <c r="AB29" s="164">
        <f t="shared" si="23"/>
        <v>9.8538662130459569E-3</v>
      </c>
    </row>
    <row r="30" spans="1:28" x14ac:dyDescent="0.25">
      <c r="A30" s="56"/>
      <c r="B30" s="162" t="s">
        <v>123</v>
      </c>
      <c r="C30" s="163">
        <v>8147</v>
      </c>
      <c r="D30" s="163">
        <v>1713</v>
      </c>
      <c r="E30" s="163">
        <v>3938</v>
      </c>
      <c r="F30" s="163">
        <v>7950</v>
      </c>
      <c r="G30" s="163">
        <v>4040</v>
      </c>
      <c r="H30" s="163">
        <v>3255</v>
      </c>
      <c r="I30" s="164">
        <f t="shared" si="16"/>
        <v>-0.19430693069306926</v>
      </c>
      <c r="J30" s="165">
        <f t="shared" si="17"/>
        <v>-0.60046642936050088</v>
      </c>
      <c r="K30" s="164">
        <f t="shared" si="18"/>
        <v>4.2896113651638753E-3</v>
      </c>
      <c r="L30" s="163">
        <v>39988</v>
      </c>
      <c r="M30" s="163">
        <v>11678</v>
      </c>
      <c r="N30" s="163">
        <v>32115</v>
      </c>
      <c r="O30" s="163">
        <v>56445</v>
      </c>
      <c r="P30" s="163">
        <v>53434</v>
      </c>
      <c r="Q30" s="163">
        <v>57796</v>
      </c>
      <c r="R30" s="164">
        <f t="shared" si="19"/>
        <v>8.1633416925553037E-2</v>
      </c>
      <c r="S30" s="165">
        <f t="shared" si="20"/>
        <v>0.44533360008002409</v>
      </c>
      <c r="T30" s="164">
        <f t="shared" si="21"/>
        <v>1.6415447493914787E-2</v>
      </c>
      <c r="U30" s="163">
        <v>48135</v>
      </c>
      <c r="V30" s="163">
        <v>36053</v>
      </c>
      <c r="W30" s="163">
        <v>64395</v>
      </c>
      <c r="X30" s="163">
        <v>57474</v>
      </c>
      <c r="Y30" s="163">
        <v>61051</v>
      </c>
      <c r="Z30" s="164">
        <f t="shared" si="22"/>
        <v>6.2236837526533639E-2</v>
      </c>
      <c r="AA30" s="165">
        <f t="shared" si="15"/>
        <v>0.26832865897995228</v>
      </c>
      <c r="AB30" s="164">
        <f t="shared" si="23"/>
        <v>1.4265452234300081E-2</v>
      </c>
    </row>
    <row r="31" spans="1:28" x14ac:dyDescent="0.25">
      <c r="A31" s="56"/>
      <c r="B31" s="162" t="s">
        <v>119</v>
      </c>
      <c r="C31" s="163">
        <v>6953</v>
      </c>
      <c r="D31" s="163">
        <v>1332</v>
      </c>
      <c r="E31" s="163">
        <v>2232</v>
      </c>
      <c r="F31" s="163">
        <v>4497</v>
      </c>
      <c r="G31" s="163">
        <v>3231</v>
      </c>
      <c r="H31" s="163">
        <v>2567</v>
      </c>
      <c r="I31" s="164">
        <f t="shared" si="16"/>
        <v>-0.20550913030021667</v>
      </c>
      <c r="J31" s="165">
        <f t="shared" si="17"/>
        <v>-0.63080684596577019</v>
      </c>
      <c r="K31" s="164">
        <f t="shared" si="18"/>
        <v>3.3829285328343065E-3</v>
      </c>
      <c r="L31" s="163">
        <v>58115</v>
      </c>
      <c r="M31" s="163">
        <v>23072</v>
      </c>
      <c r="N31" s="163">
        <v>46414</v>
      </c>
      <c r="O31" s="163">
        <v>73182</v>
      </c>
      <c r="P31" s="163">
        <v>71382</v>
      </c>
      <c r="Q31" s="163">
        <v>73828</v>
      </c>
      <c r="R31" s="164">
        <f t="shared" si="19"/>
        <v>3.4266341654758836E-2</v>
      </c>
      <c r="S31" s="165">
        <f t="shared" si="20"/>
        <v>0.27037769938914225</v>
      </c>
      <c r="T31" s="164">
        <f t="shared" si="21"/>
        <v>2.0968919260515275E-2</v>
      </c>
      <c r="U31" s="163">
        <v>65068</v>
      </c>
      <c r="V31" s="163">
        <v>48646</v>
      </c>
      <c r="W31" s="163">
        <v>77679</v>
      </c>
      <c r="X31" s="163">
        <v>74613</v>
      </c>
      <c r="Y31" s="163">
        <v>76395</v>
      </c>
      <c r="Z31" s="164">
        <f t="shared" si="22"/>
        <v>2.3883237505528454E-2</v>
      </c>
      <c r="AA31" s="165">
        <f t="shared" si="15"/>
        <v>0.1740794246019548</v>
      </c>
      <c r="AB31" s="164">
        <f t="shared" si="23"/>
        <v>1.7850800534624407E-2</v>
      </c>
    </row>
    <row r="32" spans="1:28" x14ac:dyDescent="0.25">
      <c r="A32" s="56"/>
      <c r="B32" s="162" t="s">
        <v>128</v>
      </c>
      <c r="C32" s="163">
        <v>6670</v>
      </c>
      <c r="D32" s="163">
        <v>1374</v>
      </c>
      <c r="E32" s="163">
        <v>590</v>
      </c>
      <c r="F32" s="163">
        <v>1708</v>
      </c>
      <c r="G32" s="163">
        <v>2116</v>
      </c>
      <c r="H32" s="163">
        <v>2577</v>
      </c>
      <c r="I32" s="164">
        <f t="shared" si="16"/>
        <v>0.21786389413988649</v>
      </c>
      <c r="J32" s="165">
        <f t="shared" si="17"/>
        <v>-0.61364317841079452</v>
      </c>
      <c r="K32" s="164">
        <f t="shared" si="18"/>
        <v>3.3961070623739803E-3</v>
      </c>
      <c r="L32" s="163">
        <v>19478</v>
      </c>
      <c r="M32" s="163">
        <v>8188</v>
      </c>
      <c r="N32" s="163">
        <v>5697</v>
      </c>
      <c r="O32" s="163">
        <v>18357</v>
      </c>
      <c r="P32" s="163">
        <v>18861</v>
      </c>
      <c r="Q32" s="163">
        <v>18273</v>
      </c>
      <c r="R32" s="164">
        <f t="shared" si="19"/>
        <v>-3.1175441386989022E-2</v>
      </c>
      <c r="S32" s="165">
        <f t="shared" si="20"/>
        <v>-6.1864667830372699E-2</v>
      </c>
      <c r="T32" s="164">
        <f t="shared" si="21"/>
        <v>5.1899694106219271E-3</v>
      </c>
      <c r="U32" s="163">
        <v>26148</v>
      </c>
      <c r="V32" s="163">
        <v>6287</v>
      </c>
      <c r="W32" s="163">
        <v>20065</v>
      </c>
      <c r="X32" s="163">
        <v>20977</v>
      </c>
      <c r="Y32" s="163">
        <v>20850</v>
      </c>
      <c r="Z32" s="164">
        <f t="shared" si="22"/>
        <v>-6.054249892739616E-3</v>
      </c>
      <c r="AA32" s="165">
        <f t="shared" si="15"/>
        <v>-0.20261587884350618</v>
      </c>
      <c r="AB32" s="164">
        <f t="shared" si="23"/>
        <v>4.8719051135142208E-3</v>
      </c>
    </row>
    <row r="33" spans="1:28" x14ac:dyDescent="0.25">
      <c r="A33" s="56"/>
      <c r="B33" s="162" t="s">
        <v>131</v>
      </c>
      <c r="C33" s="163">
        <v>3066</v>
      </c>
      <c r="D33" s="163">
        <v>669</v>
      </c>
      <c r="E33" s="163">
        <v>195</v>
      </c>
      <c r="F33" s="163">
        <v>794</v>
      </c>
      <c r="G33" s="163">
        <v>833</v>
      </c>
      <c r="H33" s="163">
        <v>620</v>
      </c>
      <c r="I33" s="164">
        <f t="shared" si="16"/>
        <v>-0.25570228091236491</v>
      </c>
      <c r="J33" s="165">
        <f t="shared" si="17"/>
        <v>-0.79778212654924985</v>
      </c>
      <c r="K33" s="164">
        <f t="shared" si="18"/>
        <v>8.1706883145978568E-4</v>
      </c>
      <c r="L33" s="163">
        <v>26209</v>
      </c>
      <c r="M33" s="163">
        <v>10873</v>
      </c>
      <c r="N33" s="163">
        <v>4211</v>
      </c>
      <c r="O33" s="163">
        <v>16482</v>
      </c>
      <c r="P33" s="163">
        <v>21199</v>
      </c>
      <c r="Q33" s="163">
        <v>19378</v>
      </c>
      <c r="R33" s="164">
        <f t="shared" si="19"/>
        <v>-8.59002783150149E-2</v>
      </c>
      <c r="S33" s="165">
        <f t="shared" si="20"/>
        <v>-0.26063565950627643</v>
      </c>
      <c r="T33" s="164">
        <f t="shared" si="21"/>
        <v>5.5038158616008154E-3</v>
      </c>
      <c r="U33" s="163">
        <v>29275</v>
      </c>
      <c r="V33" s="163">
        <v>4406</v>
      </c>
      <c r="W33" s="163">
        <v>17276</v>
      </c>
      <c r="X33" s="163">
        <v>22032</v>
      </c>
      <c r="Y33" s="163">
        <v>19998</v>
      </c>
      <c r="Z33" s="164">
        <f t="shared" si="22"/>
        <v>-9.2320261437908502E-2</v>
      </c>
      <c r="AA33" s="165">
        <f t="shared" si="15"/>
        <v>-0.3168915456874466</v>
      </c>
      <c r="AB33" s="164">
        <f t="shared" si="23"/>
        <v>4.6728229477245751E-3</v>
      </c>
    </row>
    <row r="34" spans="1:28" x14ac:dyDescent="0.25">
      <c r="A34" s="56"/>
      <c r="B34" s="168" t="s">
        <v>145</v>
      </c>
      <c r="C34" s="169">
        <f t="shared" ref="C34:H34" si="24">C26-SUM(C27:C33)</f>
        <v>49251</v>
      </c>
      <c r="D34" s="169">
        <f t="shared" si="24"/>
        <v>8709</v>
      </c>
      <c r="E34" s="169">
        <f t="shared" si="24"/>
        <v>13446</v>
      </c>
      <c r="F34" s="169">
        <f t="shared" si="24"/>
        <v>39275</v>
      </c>
      <c r="G34" s="169">
        <f t="shared" si="24"/>
        <v>41290</v>
      </c>
      <c r="H34" s="169">
        <f t="shared" si="24"/>
        <v>40122</v>
      </c>
      <c r="I34" s="170">
        <f t="shared" si="16"/>
        <v>-2.8287720997820287E-2</v>
      </c>
      <c r="J34" s="171">
        <f t="shared" si="17"/>
        <v>-0.18535664250472073</v>
      </c>
      <c r="K34" s="170">
        <f t="shared" si="18"/>
        <v>5.2874896219079877E-2</v>
      </c>
      <c r="L34" s="169">
        <f t="shared" ref="L34:Q34" si="25">L26-SUM(L27:L33)</f>
        <v>205155</v>
      </c>
      <c r="M34" s="169">
        <f t="shared" si="25"/>
        <v>64708</v>
      </c>
      <c r="N34" s="169">
        <f t="shared" si="25"/>
        <v>130178</v>
      </c>
      <c r="O34" s="169">
        <f t="shared" si="25"/>
        <v>232420</v>
      </c>
      <c r="P34" s="169">
        <f t="shared" si="25"/>
        <v>259956</v>
      </c>
      <c r="Q34" s="169">
        <f t="shared" si="25"/>
        <v>284694</v>
      </c>
      <c r="R34" s="170">
        <f t="shared" si="19"/>
        <v>9.5162258228315588E-2</v>
      </c>
      <c r="S34" s="171">
        <f t="shared" si="20"/>
        <v>0.38770198142867596</v>
      </c>
      <c r="T34" s="170">
        <f t="shared" si="21"/>
        <v>8.0859910873288407E-2</v>
      </c>
      <c r="U34" s="169">
        <f>U26-SUM(U27:U33)</f>
        <v>254406</v>
      </c>
      <c r="V34" s="169">
        <f>V26-SUM(V27:V33)</f>
        <v>143624</v>
      </c>
      <c r="W34" s="169">
        <f>W26-SUM(W27:W33)</f>
        <v>271695</v>
      </c>
      <c r="X34" s="169">
        <f>X26-SUM(X27:X33)</f>
        <v>301246</v>
      </c>
      <c r="Y34" s="169">
        <f>Y26-SUM(Y27:Y33)</f>
        <v>324816</v>
      </c>
      <c r="Z34" s="170">
        <f t="shared" si="22"/>
        <v>7.8241702794394019E-2</v>
      </c>
      <c r="AA34" s="171">
        <f t="shared" si="15"/>
        <v>0.27676234051083703</v>
      </c>
      <c r="AB34" s="170">
        <f t="shared" si="23"/>
        <v>7.5897972726677948E-2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177700</v>
      </c>
      <c r="D36" s="176">
        <f t="shared" si="26"/>
        <v>50947</v>
      </c>
      <c r="E36" s="176">
        <f t="shared" si="26"/>
        <v>50672</v>
      </c>
      <c r="F36" s="176">
        <f t="shared" si="26"/>
        <v>179190</v>
      </c>
      <c r="G36" s="176">
        <f t="shared" si="26"/>
        <v>201287</v>
      </c>
      <c r="H36" s="176">
        <f t="shared" si="26"/>
        <v>210210</v>
      </c>
      <c r="I36" s="177">
        <f>IFERROR(H36/G36-1,"-")</f>
        <v>4.432973813510066E-2</v>
      </c>
      <c r="J36" s="177">
        <f>IFERROR(H36/C36-1,"-")</f>
        <v>0.18294879009566678</v>
      </c>
      <c r="K36" s="177">
        <f>H36/H$8</f>
        <v>0.2770258694534864</v>
      </c>
      <c r="L36" s="176">
        <f t="shared" ref="L36:Q36" si="27">L37+L40</f>
        <v>552295</v>
      </c>
      <c r="M36" s="176">
        <f t="shared" si="27"/>
        <v>144560</v>
      </c>
      <c r="N36" s="176">
        <f t="shared" si="27"/>
        <v>206077</v>
      </c>
      <c r="O36" s="176">
        <f t="shared" si="27"/>
        <v>573367</v>
      </c>
      <c r="P36" s="176">
        <f t="shared" si="27"/>
        <v>609226</v>
      </c>
      <c r="Q36" s="176">
        <f t="shared" si="27"/>
        <v>651257</v>
      </c>
      <c r="R36" s="177">
        <f>IFERROR(Q36/P36-1,"-")</f>
        <v>6.8990817857412567E-2</v>
      </c>
      <c r="S36" s="177">
        <f>IFERROR(Q36/L36-1,"-")</f>
        <v>0.17918322635548023</v>
      </c>
      <c r="T36" s="177">
        <f>Q36/Q$8</f>
        <v>0.18497257748883075</v>
      </c>
      <c r="U36" s="176">
        <f>U37+U40</f>
        <v>729995</v>
      </c>
      <c r="V36" s="176">
        <f>V37+V40</f>
        <v>256749</v>
      </c>
      <c r="W36" s="176">
        <f>W37+W40</f>
        <v>752557</v>
      </c>
      <c r="X36" s="176">
        <f>X37+X40</f>
        <v>810513</v>
      </c>
      <c r="Y36" s="176">
        <f>Y37+Y40</f>
        <v>861467</v>
      </c>
      <c r="Z36" s="177">
        <f>IFERROR(Y36/X36-1,"-")</f>
        <v>6.2866357479768986E-2</v>
      </c>
      <c r="AA36" s="177">
        <f t="shared" ref="AA36:AA48" si="28">IFERROR(Y36/U36-1,"-")</f>
        <v>0.18009986369769648</v>
      </c>
      <c r="AB36" s="177">
        <f>Y36/Y$8</f>
        <v>0.20129426774214654</v>
      </c>
    </row>
    <row r="37" spans="1:28" x14ac:dyDescent="0.25">
      <c r="A37" s="56"/>
      <c r="B37" s="157" t="s">
        <v>97</v>
      </c>
      <c r="C37" s="158">
        <v>16606</v>
      </c>
      <c r="D37" s="158">
        <v>4883</v>
      </c>
      <c r="E37" s="158">
        <v>6062</v>
      </c>
      <c r="F37" s="158">
        <v>22234</v>
      </c>
      <c r="G37" s="158">
        <v>28331</v>
      </c>
      <c r="H37" s="158">
        <v>31527</v>
      </c>
      <c r="I37" s="159">
        <f>IFERROR(H37/G37-1,"-")</f>
        <v>0.11280929017683805</v>
      </c>
      <c r="J37" s="160">
        <f>IFERROR(H37/C37-1,"-")</f>
        <v>0.89853065157172107</v>
      </c>
      <c r="K37" s="159">
        <f>H37/H$8</f>
        <v>4.1547950079730105E-2</v>
      </c>
      <c r="L37" s="158">
        <v>64346</v>
      </c>
      <c r="M37" s="158">
        <v>17106</v>
      </c>
      <c r="N37" s="158">
        <v>33772</v>
      </c>
      <c r="O37" s="158">
        <v>60854</v>
      </c>
      <c r="P37" s="158">
        <v>52810</v>
      </c>
      <c r="Q37" s="158">
        <v>49280</v>
      </c>
      <c r="R37" s="159">
        <f>IFERROR(Q37/P37-1,"-")</f>
        <v>-6.6843400871047121E-2</v>
      </c>
      <c r="S37" s="160">
        <f>IFERROR(Q37/L37-1,"-")</f>
        <v>-0.23414042830945203</v>
      </c>
      <c r="T37" s="159">
        <f>Q37/Q$8</f>
        <v>1.3996699641845814E-2</v>
      </c>
      <c r="U37" s="158">
        <v>80952</v>
      </c>
      <c r="V37" s="158">
        <v>39834</v>
      </c>
      <c r="W37" s="158">
        <v>83088</v>
      </c>
      <c r="X37" s="158">
        <v>81141</v>
      </c>
      <c r="Y37" s="158">
        <v>80807</v>
      </c>
      <c r="Z37" s="159">
        <f>IFERROR(Y37/X37-1,"-")</f>
        <v>-4.1162913939931656E-3</v>
      </c>
      <c r="AA37" s="160">
        <f t="shared" si="28"/>
        <v>-1.7911848996936541E-3</v>
      </c>
      <c r="AB37" s="159">
        <f>Y37/Y$8</f>
        <v>1.8881728369675953E-2</v>
      </c>
    </row>
    <row r="38" spans="1:28" x14ac:dyDescent="0.25">
      <c r="A38" s="56"/>
      <c r="B38" s="162" t="s">
        <v>103</v>
      </c>
      <c r="C38" s="163">
        <v>9694</v>
      </c>
      <c r="D38" s="163">
        <v>1992</v>
      </c>
      <c r="E38" s="163">
        <v>4351</v>
      </c>
      <c r="F38" s="163">
        <v>9363</v>
      </c>
      <c r="G38" s="163">
        <v>15562</v>
      </c>
      <c r="H38" s="163">
        <v>21291</v>
      </c>
      <c r="I38" s="164">
        <f>IFERROR(H38/G38-1,"-")</f>
        <v>0.36814034185837285</v>
      </c>
      <c r="J38" s="165">
        <f>IFERROR(H38/C38-1,"-")</f>
        <v>1.1963069940169175</v>
      </c>
      <c r="K38" s="164">
        <f>H38/H$8</f>
        <v>2.8058407242919834E-2</v>
      </c>
      <c r="L38" s="163">
        <v>8485</v>
      </c>
      <c r="M38" s="163">
        <v>1625</v>
      </c>
      <c r="N38" s="163">
        <v>4726</v>
      </c>
      <c r="O38" s="163">
        <v>9315</v>
      </c>
      <c r="P38" s="163">
        <v>13363</v>
      </c>
      <c r="Q38" s="163">
        <v>10110</v>
      </c>
      <c r="R38" s="164">
        <f>IFERROR(Q38/P38-1,"-")</f>
        <v>-0.24343336077228173</v>
      </c>
      <c r="S38" s="165">
        <f>IFERROR(Q38/L38-1,"-")</f>
        <v>0.19151443724219219</v>
      </c>
      <c r="T38" s="164">
        <f>Q38/Q$8</f>
        <v>2.8714820085036768E-3</v>
      </c>
      <c r="U38" s="163">
        <v>18179</v>
      </c>
      <c r="V38" s="163">
        <v>9077</v>
      </c>
      <c r="W38" s="163">
        <v>18678</v>
      </c>
      <c r="X38" s="163">
        <v>28925</v>
      </c>
      <c r="Y38" s="163">
        <v>31401</v>
      </c>
      <c r="Z38" s="164">
        <f>IFERROR(Y38/X38-1,"-")</f>
        <v>8.5600691443388E-2</v>
      </c>
      <c r="AA38" s="165">
        <f t="shared" si="28"/>
        <v>0.72732273502392863</v>
      </c>
      <c r="AB38" s="164">
        <f>Y38/Y$8</f>
        <v>7.33729939901487E-3</v>
      </c>
    </row>
    <row r="39" spans="1:28" x14ac:dyDescent="0.25">
      <c r="A39" s="56"/>
      <c r="B39" s="162" t="s">
        <v>100</v>
      </c>
      <c r="C39" s="163">
        <v>6912</v>
      </c>
      <c r="D39" s="163">
        <v>2891</v>
      </c>
      <c r="E39" s="163">
        <v>1711</v>
      </c>
      <c r="F39" s="163">
        <v>12871</v>
      </c>
      <c r="G39" s="163">
        <v>12769</v>
      </c>
      <c r="H39" s="163">
        <v>10236</v>
      </c>
      <c r="I39" s="164">
        <f>IFERROR(H39/G39-1,"-")</f>
        <v>-0.19837105489858253</v>
      </c>
      <c r="J39" s="165">
        <f>IFERROR(H39/C39-1,"-")</f>
        <v>0.48090277777777768</v>
      </c>
      <c r="K39" s="164">
        <f>H39/H$8</f>
        <v>1.3489542836810269E-2</v>
      </c>
      <c r="L39" s="163">
        <v>55861</v>
      </c>
      <c r="M39" s="163">
        <v>15481</v>
      </c>
      <c r="N39" s="163">
        <v>29046</v>
      </c>
      <c r="O39" s="163">
        <v>51539</v>
      </c>
      <c r="P39" s="163">
        <v>39447</v>
      </c>
      <c r="Q39" s="163">
        <v>39170</v>
      </c>
      <c r="R39" s="164">
        <f>IFERROR(Q39/P39-1,"-")</f>
        <v>-7.0220802595888365E-3</v>
      </c>
      <c r="S39" s="165">
        <f>IFERROR(Q39/L39-1,"-")</f>
        <v>-0.29879522385922197</v>
      </c>
      <c r="T39" s="164">
        <f>Q39/Q$8</f>
        <v>1.1125217633342139E-2</v>
      </c>
      <c r="U39" s="163">
        <v>62773</v>
      </c>
      <c r="V39" s="163">
        <v>30757</v>
      </c>
      <c r="W39" s="163">
        <v>64410</v>
      </c>
      <c r="X39" s="163">
        <v>52216</v>
      </c>
      <c r="Y39" s="163">
        <v>49406</v>
      </c>
      <c r="Z39" s="164">
        <f>IFERROR(Y39/X39-1,"-")</f>
        <v>-5.3814922629079165E-2</v>
      </c>
      <c r="AA39" s="165">
        <f t="shared" si="28"/>
        <v>-0.21294186991222341</v>
      </c>
      <c r="AB39" s="164">
        <f>Y39/Y$8</f>
        <v>1.1544428970661083E-2</v>
      </c>
    </row>
    <row r="40" spans="1:28" x14ac:dyDescent="0.25">
      <c r="A40" s="56"/>
      <c r="B40" s="157" t="s">
        <v>107</v>
      </c>
      <c r="C40" s="158">
        <v>161094</v>
      </c>
      <c r="D40" s="158">
        <v>46064</v>
      </c>
      <c r="E40" s="158">
        <v>44610</v>
      </c>
      <c r="F40" s="158">
        <v>156956</v>
      </c>
      <c r="G40" s="158">
        <v>172956</v>
      </c>
      <c r="H40" s="158">
        <v>178683</v>
      </c>
      <c r="I40" s="159">
        <f>IFERROR(H40/G40-1,"-")</f>
        <v>3.3112467910913823E-2</v>
      </c>
      <c r="J40" s="160">
        <f>IFERROR(H40/C40-1,"-")</f>
        <v>0.109184699616373</v>
      </c>
      <c r="K40" s="159">
        <f>H40/H$8</f>
        <v>0.23547791937375628</v>
      </c>
      <c r="L40" s="158">
        <v>487949</v>
      </c>
      <c r="M40" s="158">
        <v>127454</v>
      </c>
      <c r="N40" s="158">
        <v>172305</v>
      </c>
      <c r="O40" s="158">
        <v>512513</v>
      </c>
      <c r="P40" s="158">
        <v>556416</v>
      </c>
      <c r="Q40" s="158">
        <v>601977</v>
      </c>
      <c r="R40" s="159">
        <f>IFERROR(Q40/P40-1,"-")</f>
        <v>8.1882979641131781E-2</v>
      </c>
      <c r="S40" s="160">
        <f>IFERROR(Q40/L40-1,"-")</f>
        <v>0.23368835677499078</v>
      </c>
      <c r="T40" s="159">
        <f>Q40/Q$8</f>
        <v>0.17097587784698495</v>
      </c>
      <c r="U40" s="158">
        <v>649043</v>
      </c>
      <c r="V40" s="158">
        <v>216915</v>
      </c>
      <c r="W40" s="158">
        <v>669469</v>
      </c>
      <c r="X40" s="158">
        <v>729372</v>
      </c>
      <c r="Y40" s="158">
        <v>780660</v>
      </c>
      <c r="Z40" s="159">
        <f>IFERROR(Y40/X40-1,"-")</f>
        <v>7.0318027015021212E-2</v>
      </c>
      <c r="AA40" s="160">
        <f t="shared" si="28"/>
        <v>0.20278625607240208</v>
      </c>
      <c r="AB40" s="159">
        <f>Y40/Y$8</f>
        <v>0.18241253937247059</v>
      </c>
    </row>
    <row r="41" spans="1:28" s="56" customFormat="1" x14ac:dyDescent="0.25">
      <c r="B41" s="162" t="s">
        <v>110</v>
      </c>
      <c r="C41" s="163">
        <v>87652</v>
      </c>
      <c r="D41" s="163">
        <v>23313</v>
      </c>
      <c r="E41" s="163">
        <v>17021</v>
      </c>
      <c r="F41" s="163">
        <v>75160</v>
      </c>
      <c r="G41" s="163">
        <v>74709</v>
      </c>
      <c r="H41" s="163">
        <v>75962</v>
      </c>
      <c r="I41" s="164">
        <f t="shared" ref="I41:I48" si="29">IFERROR(H41/G41-1,"-")</f>
        <v>1.6771741021831321E-2</v>
      </c>
      <c r="J41" s="165">
        <f t="shared" ref="J41:J48" si="30">IFERROR(H41/C41-1,"-")</f>
        <v>-0.13336832017523848</v>
      </c>
      <c r="K41" s="164">
        <f t="shared" ref="K41:K48" si="31">H41/H$8</f>
        <v>0.10010674608927136</v>
      </c>
      <c r="L41" s="163">
        <v>262145</v>
      </c>
      <c r="M41" s="163">
        <v>60908</v>
      </c>
      <c r="N41" s="163">
        <v>63769</v>
      </c>
      <c r="O41" s="163">
        <v>269103</v>
      </c>
      <c r="P41" s="163">
        <v>299592</v>
      </c>
      <c r="Q41" s="163">
        <v>337098</v>
      </c>
      <c r="R41" s="164">
        <f t="shared" ref="R41:R48" si="32">IFERROR(Q41/P41-1,"-")</f>
        <v>0.12519025875190248</v>
      </c>
      <c r="S41" s="165">
        <f t="shared" ref="S41:S48" si="33">IFERROR(Q41/L41-1,"-")</f>
        <v>0.28592191344484919</v>
      </c>
      <c r="T41" s="164">
        <f t="shared" ref="T41:T48" si="34">Q41/Q$8</f>
        <v>9.574390129600123E-2</v>
      </c>
      <c r="U41" s="163">
        <v>349797</v>
      </c>
      <c r="V41" s="163">
        <v>80790</v>
      </c>
      <c r="W41" s="163">
        <v>344263</v>
      </c>
      <c r="X41" s="163">
        <v>374301</v>
      </c>
      <c r="Y41" s="163">
        <v>413060</v>
      </c>
      <c r="Z41" s="164">
        <f t="shared" ref="Z41:Z48" si="35">IFERROR(Y41/X41-1,"-")</f>
        <v>0.10355035118794764</v>
      </c>
      <c r="AA41" s="165">
        <f t="shared" si="28"/>
        <v>0.18085632524006789</v>
      </c>
      <c r="AB41" s="164">
        <f t="shared" ref="AB41:AB48" si="36">Y41/Y$8</f>
        <v>9.6517464085764226E-2</v>
      </c>
    </row>
    <row r="42" spans="1:28" s="56" customFormat="1" x14ac:dyDescent="0.25">
      <c r="B42" s="162" t="s">
        <v>113</v>
      </c>
      <c r="C42" s="163">
        <v>11396</v>
      </c>
      <c r="D42" s="163">
        <v>3106</v>
      </c>
      <c r="E42" s="163">
        <v>2578</v>
      </c>
      <c r="F42" s="163">
        <v>7845</v>
      </c>
      <c r="G42" s="163">
        <v>10865</v>
      </c>
      <c r="H42" s="163">
        <v>11127</v>
      </c>
      <c r="I42" s="164">
        <f t="shared" si="29"/>
        <v>2.4114127933732243E-2</v>
      </c>
      <c r="J42" s="165">
        <f t="shared" si="30"/>
        <v>-2.3604773604773643E-2</v>
      </c>
      <c r="K42" s="164">
        <f t="shared" si="31"/>
        <v>1.4663749818795219E-2</v>
      </c>
      <c r="L42" s="163">
        <v>26865</v>
      </c>
      <c r="M42" s="163">
        <v>7249</v>
      </c>
      <c r="N42" s="163">
        <v>10918</v>
      </c>
      <c r="O42" s="163">
        <v>19949</v>
      </c>
      <c r="P42" s="163">
        <v>22563</v>
      </c>
      <c r="Q42" s="163">
        <v>20333</v>
      </c>
      <c r="R42" s="164">
        <f t="shared" si="32"/>
        <v>-9.883437486149893E-2</v>
      </c>
      <c r="S42" s="165">
        <f t="shared" si="33"/>
        <v>-0.24314163409640799</v>
      </c>
      <c r="T42" s="164">
        <f t="shared" si="34"/>
        <v>5.775058721949086E-3</v>
      </c>
      <c r="U42" s="163">
        <v>38261</v>
      </c>
      <c r="V42" s="163">
        <v>13496</v>
      </c>
      <c r="W42" s="163">
        <v>27794</v>
      </c>
      <c r="X42" s="163">
        <v>33428</v>
      </c>
      <c r="Y42" s="163">
        <v>31460</v>
      </c>
      <c r="Z42" s="164">
        <f t="shared" si="35"/>
        <v>-5.88728012444657E-2</v>
      </c>
      <c r="AA42" s="165">
        <f t="shared" si="28"/>
        <v>-0.17775280311544395</v>
      </c>
      <c r="AB42" s="164">
        <f t="shared" si="36"/>
        <v>7.3510856053312897E-3</v>
      </c>
    </row>
    <row r="43" spans="1:28" x14ac:dyDescent="0.25">
      <c r="A43" s="56"/>
      <c r="B43" s="162" t="s">
        <v>116</v>
      </c>
      <c r="C43" s="163">
        <v>6703</v>
      </c>
      <c r="D43" s="163">
        <v>1962</v>
      </c>
      <c r="E43" s="163">
        <v>1781</v>
      </c>
      <c r="F43" s="163">
        <v>5675</v>
      </c>
      <c r="G43" s="163">
        <v>7865</v>
      </c>
      <c r="H43" s="163">
        <v>8232</v>
      </c>
      <c r="I43" s="164">
        <f t="shared" si="29"/>
        <v>4.6662428480610307E-2</v>
      </c>
      <c r="J43" s="165">
        <f t="shared" si="30"/>
        <v>0.22810681784275699</v>
      </c>
      <c r="K43" s="164">
        <f t="shared" si="31"/>
        <v>1.0848565517059606E-2</v>
      </c>
      <c r="L43" s="163">
        <v>9914</v>
      </c>
      <c r="M43" s="163">
        <v>3852</v>
      </c>
      <c r="N43" s="163">
        <v>8252</v>
      </c>
      <c r="O43" s="163">
        <v>12032</v>
      </c>
      <c r="P43" s="163">
        <v>11886</v>
      </c>
      <c r="Q43" s="163">
        <v>11380</v>
      </c>
      <c r="R43" s="164">
        <f t="shared" si="32"/>
        <v>-4.2571092041056691E-2</v>
      </c>
      <c r="S43" s="165">
        <f t="shared" si="33"/>
        <v>0.14787169659067989</v>
      </c>
      <c r="T43" s="164">
        <f t="shared" si="34"/>
        <v>3.2321924091762455E-3</v>
      </c>
      <c r="U43" s="163">
        <v>16617</v>
      </c>
      <c r="V43" s="163">
        <v>10033</v>
      </c>
      <c r="W43" s="163">
        <v>17707</v>
      </c>
      <c r="X43" s="163">
        <v>19751</v>
      </c>
      <c r="Y43" s="163">
        <v>19612</v>
      </c>
      <c r="Z43" s="164">
        <f t="shared" si="35"/>
        <v>-7.0376183484380794E-3</v>
      </c>
      <c r="AA43" s="165">
        <f t="shared" si="28"/>
        <v>0.18023710657760117</v>
      </c>
      <c r="AB43" s="164">
        <f t="shared" si="36"/>
        <v>4.5826284453832564E-3</v>
      </c>
    </row>
    <row r="44" spans="1:28" x14ac:dyDescent="0.25">
      <c r="A44" s="56"/>
      <c r="B44" s="162" t="s">
        <v>123</v>
      </c>
      <c r="C44" s="163">
        <v>2994</v>
      </c>
      <c r="D44" s="163">
        <v>781</v>
      </c>
      <c r="E44" s="163">
        <v>1430</v>
      </c>
      <c r="F44" s="163">
        <v>3236</v>
      </c>
      <c r="G44" s="163">
        <v>3482</v>
      </c>
      <c r="H44" s="163">
        <v>3809</v>
      </c>
      <c r="I44" s="164">
        <f t="shared" si="29"/>
        <v>9.3911545089029325E-2</v>
      </c>
      <c r="J44" s="165">
        <f t="shared" si="30"/>
        <v>0.27221108884435541</v>
      </c>
      <c r="K44" s="164">
        <f t="shared" si="31"/>
        <v>5.0197019016618126E-3</v>
      </c>
      <c r="L44" s="163">
        <v>24453</v>
      </c>
      <c r="M44" s="163">
        <v>5930</v>
      </c>
      <c r="N44" s="163">
        <v>13570</v>
      </c>
      <c r="O44" s="163">
        <v>27358</v>
      </c>
      <c r="P44" s="163">
        <v>26160</v>
      </c>
      <c r="Q44" s="163">
        <v>28369</v>
      </c>
      <c r="R44" s="164">
        <f t="shared" si="32"/>
        <v>8.4441896024464835E-2</v>
      </c>
      <c r="S44" s="165">
        <f t="shared" si="33"/>
        <v>0.16014394961763379</v>
      </c>
      <c r="T44" s="164">
        <f t="shared" si="34"/>
        <v>8.0574750840000792E-3</v>
      </c>
      <c r="U44" s="163">
        <v>27447</v>
      </c>
      <c r="V44" s="163">
        <v>15000</v>
      </c>
      <c r="W44" s="163">
        <v>30594</v>
      </c>
      <c r="X44" s="163">
        <v>29642</v>
      </c>
      <c r="Y44" s="163">
        <v>32178</v>
      </c>
      <c r="Z44" s="164">
        <f t="shared" si="35"/>
        <v>8.5554281087645956E-2</v>
      </c>
      <c r="AA44" s="165">
        <f t="shared" si="28"/>
        <v>0.17236856487047758</v>
      </c>
      <c r="AB44" s="164">
        <f t="shared" si="36"/>
        <v>7.5188567262666952E-3</v>
      </c>
    </row>
    <row r="45" spans="1:28" x14ac:dyDescent="0.25">
      <c r="A45" s="56"/>
      <c r="B45" s="162" t="s">
        <v>119</v>
      </c>
      <c r="C45" s="163">
        <v>2495</v>
      </c>
      <c r="D45" s="163">
        <v>1043</v>
      </c>
      <c r="E45" s="163">
        <v>722</v>
      </c>
      <c r="F45" s="163">
        <v>1778</v>
      </c>
      <c r="G45" s="163">
        <v>2269</v>
      </c>
      <c r="H45" s="163">
        <v>2413</v>
      </c>
      <c r="I45" s="164">
        <f t="shared" si="29"/>
        <v>6.3464081092992508E-2</v>
      </c>
      <c r="J45" s="165">
        <f t="shared" si="30"/>
        <v>-3.2865731462925818E-2</v>
      </c>
      <c r="K45" s="164">
        <f t="shared" si="31"/>
        <v>3.1799791779233274E-3</v>
      </c>
      <c r="L45" s="163">
        <v>31182</v>
      </c>
      <c r="M45" s="163">
        <v>10410</v>
      </c>
      <c r="N45" s="163">
        <v>16968</v>
      </c>
      <c r="O45" s="163">
        <v>29000</v>
      </c>
      <c r="P45" s="163">
        <v>33231</v>
      </c>
      <c r="Q45" s="163">
        <v>33087</v>
      </c>
      <c r="R45" s="164">
        <f t="shared" si="32"/>
        <v>-4.3333032409497152E-3</v>
      </c>
      <c r="S45" s="165">
        <f t="shared" si="33"/>
        <v>6.1092938233596294E-2</v>
      </c>
      <c r="T45" s="164">
        <f t="shared" si="34"/>
        <v>9.397500021301795E-3</v>
      </c>
      <c r="U45" s="163">
        <v>33677</v>
      </c>
      <c r="V45" s="163">
        <v>17690</v>
      </c>
      <c r="W45" s="163">
        <v>30778</v>
      </c>
      <c r="X45" s="163">
        <v>35500</v>
      </c>
      <c r="Y45" s="163">
        <v>35500</v>
      </c>
      <c r="Z45" s="164">
        <f t="shared" si="35"/>
        <v>0</v>
      </c>
      <c r="AA45" s="165">
        <f t="shared" si="28"/>
        <v>5.4131900109867237E-2</v>
      </c>
      <c r="AB45" s="164">
        <f t="shared" si="36"/>
        <v>8.2950902412352433E-3</v>
      </c>
    </row>
    <row r="46" spans="1:28" x14ac:dyDescent="0.25">
      <c r="A46" s="56"/>
      <c r="B46" s="162" t="s">
        <v>128</v>
      </c>
      <c r="C46" s="163">
        <v>3512</v>
      </c>
      <c r="D46" s="163">
        <v>1099</v>
      </c>
      <c r="E46" s="163">
        <v>749</v>
      </c>
      <c r="F46" s="163">
        <v>2218</v>
      </c>
      <c r="G46" s="163">
        <v>2218</v>
      </c>
      <c r="H46" s="163">
        <v>1673</v>
      </c>
      <c r="I46" s="164">
        <f t="shared" si="29"/>
        <v>-0.24571686203787191</v>
      </c>
      <c r="J46" s="165">
        <f t="shared" si="30"/>
        <v>-0.523633257403189</v>
      </c>
      <c r="K46" s="164">
        <f t="shared" si="31"/>
        <v>2.2047679919874538E-3</v>
      </c>
      <c r="L46" s="163">
        <v>4530</v>
      </c>
      <c r="M46" s="163">
        <v>2290</v>
      </c>
      <c r="N46" s="163">
        <v>2639</v>
      </c>
      <c r="O46" s="163">
        <v>6605</v>
      </c>
      <c r="P46" s="163">
        <v>7002</v>
      </c>
      <c r="Q46" s="163">
        <v>6960</v>
      </c>
      <c r="R46" s="164">
        <f t="shared" si="32"/>
        <v>-5.9982862039417162E-3</v>
      </c>
      <c r="S46" s="165">
        <f t="shared" si="33"/>
        <v>0.53642384105960272</v>
      </c>
      <c r="T46" s="164">
        <f t="shared" si="34"/>
        <v>1.9768066052606912E-3</v>
      </c>
      <c r="U46" s="163">
        <v>8042</v>
      </c>
      <c r="V46" s="163">
        <v>3388</v>
      </c>
      <c r="W46" s="163">
        <v>8823</v>
      </c>
      <c r="X46" s="163">
        <v>9220</v>
      </c>
      <c r="Y46" s="163">
        <v>8633</v>
      </c>
      <c r="Z46" s="164">
        <f t="shared" si="35"/>
        <v>-6.3665943600867636E-2</v>
      </c>
      <c r="AA46" s="165">
        <f t="shared" si="28"/>
        <v>7.3489181795573177E-2</v>
      </c>
      <c r="AB46" s="164">
        <f t="shared" si="36"/>
        <v>2.0172257479601089E-3</v>
      </c>
    </row>
    <row r="47" spans="1:28" x14ac:dyDescent="0.25">
      <c r="A47" s="56"/>
      <c r="B47" s="162" t="s">
        <v>131</v>
      </c>
      <c r="C47" s="163">
        <v>4005</v>
      </c>
      <c r="D47" s="163">
        <v>1080</v>
      </c>
      <c r="E47" s="163">
        <v>761</v>
      </c>
      <c r="F47" s="163">
        <v>1311</v>
      </c>
      <c r="G47" s="163">
        <v>1982</v>
      </c>
      <c r="H47" s="163">
        <v>1393</v>
      </c>
      <c r="I47" s="164">
        <f t="shared" si="29"/>
        <v>-0.29717457114026236</v>
      </c>
      <c r="J47" s="165">
        <f t="shared" si="30"/>
        <v>-0.65218476903870171</v>
      </c>
      <c r="K47" s="164">
        <f t="shared" si="31"/>
        <v>1.835769164876583E-3</v>
      </c>
      <c r="L47" s="163">
        <v>7898</v>
      </c>
      <c r="M47" s="163">
        <v>4129</v>
      </c>
      <c r="N47" s="163">
        <v>3019</v>
      </c>
      <c r="O47" s="163">
        <v>6804</v>
      </c>
      <c r="P47" s="163">
        <v>8431</v>
      </c>
      <c r="Q47" s="163">
        <v>7038</v>
      </c>
      <c r="R47" s="164">
        <f t="shared" si="32"/>
        <v>-0.16522357964654255</v>
      </c>
      <c r="S47" s="165">
        <f t="shared" si="33"/>
        <v>-0.10888832615852118</v>
      </c>
      <c r="T47" s="164">
        <f t="shared" si="34"/>
        <v>1.9989604723886127E-3</v>
      </c>
      <c r="U47" s="163">
        <v>11903</v>
      </c>
      <c r="V47" s="163">
        <v>3780</v>
      </c>
      <c r="W47" s="163">
        <v>8115</v>
      </c>
      <c r="X47" s="163">
        <v>10413</v>
      </c>
      <c r="Y47" s="163">
        <v>8431</v>
      </c>
      <c r="Z47" s="164">
        <f t="shared" si="35"/>
        <v>-0.19033899932776333</v>
      </c>
      <c r="AA47" s="165">
        <f t="shared" si="28"/>
        <v>-0.29169117029320335</v>
      </c>
      <c r="AB47" s="164">
        <f t="shared" si="36"/>
        <v>1.970025516164911E-3</v>
      </c>
    </row>
    <row r="48" spans="1:28" x14ac:dyDescent="0.25">
      <c r="A48" s="56"/>
      <c r="B48" s="168" t="s">
        <v>145</v>
      </c>
      <c r="C48" s="169">
        <f t="shared" ref="C48:H48" si="37">C40-SUM(C41:C47)</f>
        <v>42337</v>
      </c>
      <c r="D48" s="169">
        <f t="shared" si="37"/>
        <v>13680</v>
      </c>
      <c r="E48" s="169">
        <f t="shared" si="37"/>
        <v>19568</v>
      </c>
      <c r="F48" s="169">
        <f t="shared" si="37"/>
        <v>59733</v>
      </c>
      <c r="G48" s="169">
        <f t="shared" si="37"/>
        <v>69566</v>
      </c>
      <c r="H48" s="169">
        <f t="shared" si="37"/>
        <v>74074</v>
      </c>
      <c r="I48" s="170">
        <f t="shared" si="29"/>
        <v>6.4801770980076556E-2</v>
      </c>
      <c r="J48" s="171">
        <f t="shared" si="30"/>
        <v>0.74962798497767902</v>
      </c>
      <c r="K48" s="170">
        <f t="shared" si="31"/>
        <v>9.7618639712180919E-2</v>
      </c>
      <c r="L48" s="169">
        <f t="shared" ref="L48:Q48" si="38">L40-SUM(L41:L47)</f>
        <v>120962</v>
      </c>
      <c r="M48" s="169">
        <f t="shared" si="38"/>
        <v>32686</v>
      </c>
      <c r="N48" s="169">
        <f t="shared" si="38"/>
        <v>53170</v>
      </c>
      <c r="O48" s="169">
        <f t="shared" si="38"/>
        <v>141662</v>
      </c>
      <c r="P48" s="169">
        <f t="shared" si="38"/>
        <v>147551</v>
      </c>
      <c r="Q48" s="169">
        <f t="shared" si="38"/>
        <v>157712</v>
      </c>
      <c r="R48" s="170">
        <f t="shared" si="32"/>
        <v>6.8864324877500049E-2</v>
      </c>
      <c r="S48" s="171">
        <f t="shared" si="33"/>
        <v>0.30381442105785283</v>
      </c>
      <c r="T48" s="170">
        <f t="shared" si="34"/>
        <v>4.4793983236907205E-2</v>
      </c>
      <c r="U48" s="169">
        <f>U40-SUM(U41:U47)</f>
        <v>163299</v>
      </c>
      <c r="V48" s="169">
        <f>V40-SUM(V41:V47)</f>
        <v>72738</v>
      </c>
      <c r="W48" s="169">
        <f>W40-SUM(W41:W47)</f>
        <v>201395</v>
      </c>
      <c r="X48" s="169">
        <f>X40-SUM(X41:X47)</f>
        <v>217117</v>
      </c>
      <c r="Y48" s="169">
        <f>Y40-SUM(Y41:Y47)</f>
        <v>231786</v>
      </c>
      <c r="Z48" s="170">
        <f t="shared" si="35"/>
        <v>6.7562650552467129E-2</v>
      </c>
      <c r="AA48" s="171">
        <f t="shared" si="28"/>
        <v>0.41939632208402999</v>
      </c>
      <c r="AB48" s="170">
        <f t="shared" si="36"/>
        <v>5.4160163004364853E-2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2479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38821</v>
      </c>
      <c r="V50" s="176">
        <f>V51+V54</f>
        <v>20161</v>
      </c>
      <c r="W50" s="176">
        <f>W51+W54</f>
        <v>37638</v>
      </c>
      <c r="X50" s="176">
        <f>X51+X54</f>
        <v>50521</v>
      </c>
      <c r="Y50" s="176">
        <f>Y51+Y54</f>
        <v>43075</v>
      </c>
      <c r="Z50" s="177">
        <f>IFERROR(Y50/X50-1,"-")</f>
        <v>-0.14738425605193883</v>
      </c>
      <c r="AA50" s="177">
        <f t="shared" ref="AA50:AA62" si="41">IFERROR(Y50/U50-1,"-")</f>
        <v>0.1095798665670642</v>
      </c>
      <c r="AB50" s="177">
        <f>Y50/Y$8</f>
        <v>1.0065098933555158E-2</v>
      </c>
    </row>
    <row r="51" spans="1:28" x14ac:dyDescent="0.25">
      <c r="A51" s="56"/>
      <c r="B51" s="157" t="s">
        <v>97</v>
      </c>
      <c r="C51" s="158">
        <v>0</v>
      </c>
      <c r="D51" s="158">
        <v>1212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8657</v>
      </c>
      <c r="V51" s="158">
        <v>4950</v>
      </c>
      <c r="W51" s="158">
        <v>6738</v>
      </c>
      <c r="X51" s="158">
        <v>20078</v>
      </c>
      <c r="Y51" s="158">
        <v>10886</v>
      </c>
      <c r="Z51" s="159">
        <f>IFERROR(Y51/X51-1,"-")</f>
        <v>-0.45781452335890027</v>
      </c>
      <c r="AA51" s="160">
        <f t="shared" si="41"/>
        <v>0.25747949636132605</v>
      </c>
      <c r="AB51" s="159">
        <f>Y51/Y$8</f>
        <v>2.5436718976362496E-3</v>
      </c>
    </row>
    <row r="52" spans="1:28" x14ac:dyDescent="0.25">
      <c r="A52" s="56"/>
      <c r="B52" s="162" t="s">
        <v>103</v>
      </c>
      <c r="C52" s="163">
        <v>0</v>
      </c>
      <c r="D52" s="163">
        <v>1116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4791</v>
      </c>
      <c r="V52" s="163">
        <v>2415</v>
      </c>
      <c r="W52" s="163">
        <v>3508</v>
      </c>
      <c r="X52" s="163">
        <v>14700</v>
      </c>
      <c r="Y52" s="163">
        <v>7147</v>
      </c>
      <c r="Z52" s="164">
        <f>IFERROR(Y52/X52-1,"-")</f>
        <v>-0.51380952380952383</v>
      </c>
      <c r="AA52" s="165">
        <f t="shared" si="41"/>
        <v>0.49175537466082231</v>
      </c>
      <c r="AB52" s="164">
        <f>Y52/Y$8</f>
        <v>1.6700002803974167E-3</v>
      </c>
    </row>
    <row r="53" spans="1:28" x14ac:dyDescent="0.25">
      <c r="A53" s="56"/>
      <c r="B53" s="162" t="s">
        <v>100</v>
      </c>
      <c r="C53" s="163">
        <v>0</v>
      </c>
      <c r="D53" s="163">
        <v>96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3866</v>
      </c>
      <c r="V53" s="163">
        <v>2535</v>
      </c>
      <c r="W53" s="163">
        <v>3230</v>
      </c>
      <c r="X53" s="163">
        <v>5378</v>
      </c>
      <c r="Y53" s="163">
        <v>3739</v>
      </c>
      <c r="Z53" s="164">
        <f>IFERROR(Y53/X53-1,"-")</f>
        <v>-0.30476013387876533</v>
      </c>
      <c r="AA53" s="165">
        <f t="shared" si="41"/>
        <v>-3.2850491464045506E-2</v>
      </c>
      <c r="AB53" s="164">
        <f>Y53/Y$8</f>
        <v>8.736716172388332E-4</v>
      </c>
    </row>
    <row r="54" spans="1:28" x14ac:dyDescent="0.25">
      <c r="A54" s="56"/>
      <c r="B54" s="157" t="s">
        <v>107</v>
      </c>
      <c r="C54" s="158">
        <v>0</v>
      </c>
      <c r="D54" s="158">
        <v>1267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30164</v>
      </c>
      <c r="V54" s="158">
        <v>15211</v>
      </c>
      <c r="W54" s="158">
        <v>30900</v>
      </c>
      <c r="X54" s="158">
        <v>30443</v>
      </c>
      <c r="Y54" s="158">
        <v>32189</v>
      </c>
      <c r="Z54" s="159">
        <f>IFERROR(Y54/X54-1,"-")</f>
        <v>5.7353086095325745E-2</v>
      </c>
      <c r="AA54" s="160">
        <f t="shared" si="41"/>
        <v>6.7133006232595216E-2</v>
      </c>
      <c r="AB54" s="159">
        <f>Y54/Y$8</f>
        <v>7.5214270359189091E-3</v>
      </c>
    </row>
    <row r="55" spans="1:28" s="56" customFormat="1" x14ac:dyDescent="0.25">
      <c r="B55" s="162" t="s">
        <v>110</v>
      </c>
      <c r="C55" s="163">
        <v>0</v>
      </c>
      <c r="D55" s="163">
        <v>146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8594</v>
      </c>
      <c r="V55" s="163">
        <v>3030</v>
      </c>
      <c r="W55" s="163">
        <v>10329</v>
      </c>
      <c r="X55" s="163">
        <v>9247</v>
      </c>
      <c r="Y55" s="163">
        <v>10942</v>
      </c>
      <c r="Z55" s="164">
        <f t="shared" ref="Z55:Z62" si="48">IFERROR(Y55/X55-1,"-")</f>
        <v>0.18330269276522104</v>
      </c>
      <c r="AA55" s="165">
        <f t="shared" si="41"/>
        <v>0.27321387014195953</v>
      </c>
      <c r="AB55" s="164">
        <f t="shared" ref="AB55:AB62" si="49">Y55/Y$8</f>
        <v>2.5567571104111561E-3</v>
      </c>
    </row>
    <row r="56" spans="1:28" s="56" customFormat="1" x14ac:dyDescent="0.25">
      <c r="B56" s="162" t="s">
        <v>113</v>
      </c>
      <c r="C56" s="163">
        <v>0</v>
      </c>
      <c r="D56" s="163">
        <v>609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9255</v>
      </c>
      <c r="V56" s="163">
        <v>5150</v>
      </c>
      <c r="W56" s="163">
        <v>6783</v>
      </c>
      <c r="X56" s="163">
        <v>6068</v>
      </c>
      <c r="Y56" s="163">
        <v>6432</v>
      </c>
      <c r="Z56" s="164">
        <f t="shared" si="48"/>
        <v>5.9986816084377059E-2</v>
      </c>
      <c r="AA56" s="165">
        <f t="shared" si="41"/>
        <v>-0.30502431118314421</v>
      </c>
      <c r="AB56" s="164">
        <f t="shared" si="49"/>
        <v>1.5029301530035237E-3</v>
      </c>
    </row>
    <row r="57" spans="1:28" x14ac:dyDescent="0.25">
      <c r="A57" s="56"/>
      <c r="B57" s="162" t="s">
        <v>116</v>
      </c>
      <c r="C57" s="163">
        <v>0</v>
      </c>
      <c r="D57" s="163">
        <v>80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1959</v>
      </c>
      <c r="V57" s="163">
        <v>1642</v>
      </c>
      <c r="W57" s="163">
        <v>2739</v>
      </c>
      <c r="X57" s="163">
        <v>2907</v>
      </c>
      <c r="Y57" s="163">
        <v>2287</v>
      </c>
      <c r="Z57" s="164">
        <f t="shared" si="48"/>
        <v>-0.21327829377364982</v>
      </c>
      <c r="AA57" s="165">
        <f t="shared" si="41"/>
        <v>0.1674323634507402</v>
      </c>
      <c r="AB57" s="164">
        <f t="shared" si="49"/>
        <v>5.343907431466198E-4</v>
      </c>
    </row>
    <row r="58" spans="1:28" x14ac:dyDescent="0.25">
      <c r="A58" s="56"/>
      <c r="B58" s="162" t="s">
        <v>123</v>
      </c>
      <c r="C58" s="163">
        <v>0</v>
      </c>
      <c r="D58" s="163">
        <v>54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546</v>
      </c>
      <c r="V58" s="163">
        <v>377</v>
      </c>
      <c r="W58" s="163">
        <v>866</v>
      </c>
      <c r="X58" s="163">
        <v>806</v>
      </c>
      <c r="Y58" s="163">
        <v>1078</v>
      </c>
      <c r="Z58" s="164">
        <f t="shared" si="48"/>
        <v>0.33746898263027303</v>
      </c>
      <c r="AA58" s="165">
        <f t="shared" si="41"/>
        <v>0.97435897435897445</v>
      </c>
      <c r="AB58" s="164">
        <f t="shared" si="49"/>
        <v>2.5189034591694629E-4</v>
      </c>
    </row>
    <row r="59" spans="1:28" x14ac:dyDescent="0.25">
      <c r="A59" s="56"/>
      <c r="B59" s="162" t="s">
        <v>119</v>
      </c>
      <c r="C59" s="163">
        <v>0</v>
      </c>
      <c r="D59" s="163">
        <v>40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636</v>
      </c>
      <c r="V59" s="163">
        <v>476</v>
      </c>
      <c r="W59" s="163">
        <v>649</v>
      </c>
      <c r="X59" s="163">
        <v>683</v>
      </c>
      <c r="Y59" s="163">
        <v>802</v>
      </c>
      <c r="Z59" s="164">
        <f t="shared" si="48"/>
        <v>0.17423133235724753</v>
      </c>
      <c r="AA59" s="165">
        <f t="shared" si="41"/>
        <v>0.26100628930817615</v>
      </c>
      <c r="AB59" s="164">
        <f t="shared" si="49"/>
        <v>1.8739894009776523E-4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160</v>
      </c>
      <c r="V60" s="163">
        <v>98</v>
      </c>
      <c r="W60" s="163">
        <v>132</v>
      </c>
      <c r="X60" s="163">
        <v>239</v>
      </c>
      <c r="Y60" s="163">
        <v>141</v>
      </c>
      <c r="Z60" s="164">
        <f t="shared" si="48"/>
        <v>-0.41004184100418406</v>
      </c>
      <c r="AA60" s="165">
        <f t="shared" si="41"/>
        <v>-0.11875000000000002</v>
      </c>
      <c r="AB60" s="164">
        <f t="shared" si="49"/>
        <v>3.2946696451103364E-5</v>
      </c>
    </row>
    <row r="61" spans="1:28" x14ac:dyDescent="0.25">
      <c r="A61" s="56"/>
      <c r="B61" s="162" t="s">
        <v>131</v>
      </c>
      <c r="C61" s="163">
        <v>0</v>
      </c>
      <c r="D61" s="163">
        <v>14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340</v>
      </c>
      <c r="V61" s="163">
        <v>91</v>
      </c>
      <c r="W61" s="163">
        <v>153</v>
      </c>
      <c r="X61" s="163">
        <v>195</v>
      </c>
      <c r="Y61" s="163">
        <v>154</v>
      </c>
      <c r="Z61" s="164">
        <f t="shared" si="48"/>
        <v>-0.21025641025641029</v>
      </c>
      <c r="AA61" s="165">
        <f t="shared" si="41"/>
        <v>-0.54705882352941182</v>
      </c>
      <c r="AB61" s="164">
        <f t="shared" si="49"/>
        <v>3.5984335130992327E-5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324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8674</v>
      </c>
      <c r="V62" s="169">
        <f>V54-SUM(V55:V61)</f>
        <v>4347</v>
      </c>
      <c r="W62" s="169">
        <f>W54-SUM(W55:W61)</f>
        <v>9249</v>
      </c>
      <c r="X62" s="169">
        <f>X54-SUM(X55:X61)</f>
        <v>10298</v>
      </c>
      <c r="Y62" s="169">
        <f>Y54-SUM(Y55:Y61)</f>
        <v>10353</v>
      </c>
      <c r="Z62" s="170">
        <f t="shared" si="48"/>
        <v>5.3408428821131171E-3</v>
      </c>
      <c r="AA62" s="171">
        <f t="shared" si="41"/>
        <v>0.19356698178464371</v>
      </c>
      <c r="AB62" s="170">
        <f t="shared" si="49"/>
        <v>2.4191287117608022E-3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12795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1313</v>
      </c>
      <c r="H64" s="176">
        <f t="shared" si="52"/>
        <v>0</v>
      </c>
      <c r="I64" s="177">
        <f>IFERROR(H64/G64-1,"-")</f>
        <v>-1</v>
      </c>
      <c r="J64" s="177">
        <f>IFERROR(H64/C64-1,"-")</f>
        <v>-1</v>
      </c>
      <c r="K64" s="177">
        <f>H64/H$8</f>
        <v>0</v>
      </c>
      <c r="L64" s="176">
        <f t="shared" ref="L64:Q64" si="53">L65+L68</f>
        <v>122557</v>
      </c>
      <c r="M64" s="176">
        <f t="shared" si="53"/>
        <v>38963</v>
      </c>
      <c r="N64" s="176">
        <f t="shared" si="53"/>
        <v>44291</v>
      </c>
      <c r="O64" s="176">
        <f t="shared" si="53"/>
        <v>0</v>
      </c>
      <c r="P64" s="176">
        <f t="shared" si="53"/>
        <v>108492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135352</v>
      </c>
      <c r="V64" s="176">
        <f>V65+V68</f>
        <v>62020</v>
      </c>
      <c r="W64" s="176">
        <f>W65+W68</f>
        <v>151473</v>
      </c>
      <c r="X64" s="176">
        <f>X65+X68</f>
        <v>170958</v>
      </c>
      <c r="Y64" s="176">
        <f>Y65+Y68</f>
        <v>191595</v>
      </c>
      <c r="Z64" s="177">
        <f>IFERROR(Y64/X64-1,"-")</f>
        <v>0.12071385954444946</v>
      </c>
      <c r="AA64" s="177">
        <f t="shared" ref="AA64:AA76" si="54">IFERROR(Y64/U64-1,"-")</f>
        <v>0.4155313552810449</v>
      </c>
      <c r="AB64" s="177">
        <f>Y64/Y$8</f>
        <v>4.4768952528717369E-2</v>
      </c>
    </row>
    <row r="65" spans="1:28" x14ac:dyDescent="0.25">
      <c r="A65" s="56"/>
      <c r="B65" s="157" t="s">
        <v>97</v>
      </c>
      <c r="C65" s="158">
        <v>2002</v>
      </c>
      <c r="D65" s="158">
        <v>97</v>
      </c>
      <c r="E65" s="158">
        <v>0</v>
      </c>
      <c r="F65" s="158">
        <v>0</v>
      </c>
      <c r="G65" s="158">
        <v>348</v>
      </c>
      <c r="H65" s="158">
        <v>0</v>
      </c>
      <c r="I65" s="159">
        <f>IFERROR(H65/G65-1,"-")</f>
        <v>-1</v>
      </c>
      <c r="J65" s="160">
        <f>IFERROR(H65/C65-1,"-")</f>
        <v>-1</v>
      </c>
      <c r="K65" s="159">
        <f>H65/H$8</f>
        <v>0</v>
      </c>
      <c r="L65" s="158">
        <v>39360</v>
      </c>
      <c r="M65" s="158">
        <v>13336</v>
      </c>
      <c r="N65" s="158">
        <v>23633</v>
      </c>
      <c r="O65" s="158">
        <v>0</v>
      </c>
      <c r="P65" s="158">
        <v>39391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41362</v>
      </c>
      <c r="V65" s="158">
        <v>25803</v>
      </c>
      <c r="W65" s="158">
        <v>30941</v>
      </c>
      <c r="X65" s="158">
        <v>45548</v>
      </c>
      <c r="Y65" s="158">
        <v>58550</v>
      </c>
      <c r="Z65" s="159">
        <f>IFERROR(Y65/X65-1,"-")</f>
        <v>0.28545710020198478</v>
      </c>
      <c r="AA65" s="160">
        <f t="shared" si="54"/>
        <v>0.41555050529471504</v>
      </c>
      <c r="AB65" s="159">
        <f>Y65/Y$8</f>
        <v>1.3681057285192212E-2</v>
      </c>
    </row>
    <row r="66" spans="1:28" x14ac:dyDescent="0.25">
      <c r="A66" s="56"/>
      <c r="B66" s="162" t="s">
        <v>103</v>
      </c>
      <c r="C66" s="163">
        <v>1510</v>
      </c>
      <c r="D66" s="163">
        <v>57</v>
      </c>
      <c r="E66" s="163">
        <v>0</v>
      </c>
      <c r="F66" s="163">
        <v>0</v>
      </c>
      <c r="G66" s="163">
        <v>169</v>
      </c>
      <c r="H66" s="163">
        <v>0</v>
      </c>
      <c r="I66" s="164">
        <f>IFERROR(H66/G66-1,"-")</f>
        <v>-1</v>
      </c>
      <c r="J66" s="165">
        <f>IFERROR(H66/C66-1,"-")</f>
        <v>-1</v>
      </c>
      <c r="K66" s="164">
        <f>H66/H$8</f>
        <v>0</v>
      </c>
      <c r="L66" s="163">
        <v>20727</v>
      </c>
      <c r="M66" s="163">
        <v>4777</v>
      </c>
      <c r="N66" s="163">
        <v>20260</v>
      </c>
      <c r="O66" s="163">
        <v>0</v>
      </c>
      <c r="P66" s="163">
        <v>26944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22237</v>
      </c>
      <c r="V66" s="163">
        <v>21207</v>
      </c>
      <c r="W66" s="163">
        <v>22920</v>
      </c>
      <c r="X66" s="163">
        <v>31464</v>
      </c>
      <c r="Y66" s="163">
        <v>34800</v>
      </c>
      <c r="Z66" s="164">
        <f>IFERROR(Y66/X66-1,"-")</f>
        <v>0.10602593440122043</v>
      </c>
      <c r="AA66" s="165">
        <f t="shared" si="54"/>
        <v>0.56495930206412726</v>
      </c>
      <c r="AB66" s="164">
        <f>Y66/Y$8</f>
        <v>8.1315250815489157E-3</v>
      </c>
    </row>
    <row r="67" spans="1:28" x14ac:dyDescent="0.25">
      <c r="A67" s="56"/>
      <c r="B67" s="162" t="s">
        <v>100</v>
      </c>
      <c r="C67" s="163">
        <v>492</v>
      </c>
      <c r="D67" s="163">
        <v>40</v>
      </c>
      <c r="E67" s="163">
        <v>0</v>
      </c>
      <c r="F67" s="163">
        <v>0</v>
      </c>
      <c r="G67" s="163">
        <v>179</v>
      </c>
      <c r="H67" s="163">
        <v>0</v>
      </c>
      <c r="I67" s="164">
        <f>IFERROR(H67/G67-1,"-")</f>
        <v>-1</v>
      </c>
      <c r="J67" s="165">
        <f>IFERROR(H67/C67-1,"-")</f>
        <v>-1</v>
      </c>
      <c r="K67" s="164">
        <f>H67/H$8</f>
        <v>0</v>
      </c>
      <c r="L67" s="163">
        <v>18633</v>
      </c>
      <c r="M67" s="163">
        <v>8559</v>
      </c>
      <c r="N67" s="163">
        <v>3373</v>
      </c>
      <c r="O67" s="163">
        <v>0</v>
      </c>
      <c r="P67" s="163">
        <v>12447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19125</v>
      </c>
      <c r="V67" s="163">
        <v>4596</v>
      </c>
      <c r="W67" s="163">
        <v>8021</v>
      </c>
      <c r="X67" s="163">
        <v>14084</v>
      </c>
      <c r="Y67" s="163">
        <v>23750</v>
      </c>
      <c r="Z67" s="164">
        <f>IFERROR(Y67/X67-1,"-")</f>
        <v>0.68631070718545861</v>
      </c>
      <c r="AA67" s="165">
        <f t="shared" si="54"/>
        <v>0.24183006535947715</v>
      </c>
      <c r="AB67" s="164">
        <f>Y67/Y$8</f>
        <v>5.5495322036432969E-3</v>
      </c>
    </row>
    <row r="68" spans="1:28" x14ac:dyDescent="0.25">
      <c r="A68" s="56"/>
      <c r="B68" s="157" t="s">
        <v>107</v>
      </c>
      <c r="C68" s="158">
        <v>10793</v>
      </c>
      <c r="D68" s="158">
        <v>1843</v>
      </c>
      <c r="E68" s="158">
        <v>0</v>
      </c>
      <c r="F68" s="158">
        <v>0</v>
      </c>
      <c r="G68" s="158">
        <v>965</v>
      </c>
      <c r="H68" s="158">
        <v>0</v>
      </c>
      <c r="I68" s="159">
        <f>IFERROR(H68/G68-1,"-")</f>
        <v>-1</v>
      </c>
      <c r="J68" s="160">
        <f>IFERROR(H68/C68-1,"-")</f>
        <v>-1</v>
      </c>
      <c r="K68" s="159">
        <f>H68/H$8</f>
        <v>0</v>
      </c>
      <c r="L68" s="158">
        <v>83197</v>
      </c>
      <c r="M68" s="158">
        <v>25627</v>
      </c>
      <c r="N68" s="158">
        <v>20658</v>
      </c>
      <c r="O68" s="158">
        <v>0</v>
      </c>
      <c r="P68" s="158">
        <v>69101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93990</v>
      </c>
      <c r="V68" s="158">
        <v>36217</v>
      </c>
      <c r="W68" s="158">
        <v>120532</v>
      </c>
      <c r="X68" s="158">
        <v>125410</v>
      </c>
      <c r="Y68" s="158">
        <v>133045</v>
      </c>
      <c r="Z68" s="159">
        <f>IFERROR(Y68/X68-1,"-")</f>
        <v>6.0880312574754791E-2</v>
      </c>
      <c r="AA68" s="160">
        <f t="shared" si="54"/>
        <v>0.41552292797106083</v>
      </c>
      <c r="AB68" s="159">
        <f>Y68/Y$8</f>
        <v>3.1087895243525156E-2</v>
      </c>
    </row>
    <row r="69" spans="1:28" s="56" customFormat="1" x14ac:dyDescent="0.25">
      <c r="B69" s="162" t="s">
        <v>110</v>
      </c>
      <c r="C69" s="163">
        <v>1499</v>
      </c>
      <c r="D69" s="163">
        <v>217</v>
      </c>
      <c r="E69" s="163">
        <v>0</v>
      </c>
      <c r="F69" s="163">
        <v>0</v>
      </c>
      <c r="G69" s="163">
        <v>262</v>
      </c>
      <c r="H69" s="163">
        <v>0</v>
      </c>
      <c r="I69" s="164">
        <f t="shared" ref="I69:I76" si="55">IFERROR(H69/G69-1,"-")</f>
        <v>-1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39253</v>
      </c>
      <c r="M69" s="163">
        <v>12352</v>
      </c>
      <c r="N69" s="163">
        <v>5486</v>
      </c>
      <c r="O69" s="163">
        <v>0</v>
      </c>
      <c r="P69" s="163">
        <v>27753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40752</v>
      </c>
      <c r="V69" s="163">
        <v>7549</v>
      </c>
      <c r="W69" s="163">
        <v>52809</v>
      </c>
      <c r="X69" s="163">
        <v>48101</v>
      </c>
      <c r="Y69" s="163">
        <v>45250</v>
      </c>
      <c r="Z69" s="164">
        <f t="shared" ref="Z69:Z76" si="61">IFERROR(Y69/X69-1,"-")</f>
        <v>-5.9271117024594089E-2</v>
      </c>
      <c r="AA69" s="165">
        <f t="shared" si="54"/>
        <v>0.11037495092265415</v>
      </c>
      <c r="AB69" s="164">
        <f t="shared" ref="AB69:AB76" si="62">Y69/Y$8</f>
        <v>1.0573319251151967E-2</v>
      </c>
    </row>
    <row r="70" spans="1:28" s="56" customFormat="1" x14ac:dyDescent="0.25">
      <c r="B70" s="162" t="s">
        <v>113</v>
      </c>
      <c r="C70" s="163">
        <v>1882</v>
      </c>
      <c r="D70" s="163">
        <v>271</v>
      </c>
      <c r="E70" s="163">
        <v>0</v>
      </c>
      <c r="F70" s="163">
        <v>0</v>
      </c>
      <c r="G70" s="163">
        <v>66</v>
      </c>
      <c r="H70" s="163">
        <v>0</v>
      </c>
      <c r="I70" s="164">
        <f t="shared" si="55"/>
        <v>-1</v>
      </c>
      <c r="J70" s="165">
        <f t="shared" si="56"/>
        <v>-1</v>
      </c>
      <c r="K70" s="164">
        <f t="shared" si="57"/>
        <v>0</v>
      </c>
      <c r="L70" s="163">
        <v>9305</v>
      </c>
      <c r="M70" s="163">
        <v>2792</v>
      </c>
      <c r="N70" s="163">
        <v>2729</v>
      </c>
      <c r="O70" s="163">
        <v>0</v>
      </c>
      <c r="P70" s="163">
        <v>6766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11187</v>
      </c>
      <c r="V70" s="163">
        <v>3513</v>
      </c>
      <c r="W70" s="163">
        <v>7009</v>
      </c>
      <c r="X70" s="163">
        <v>9961</v>
      </c>
      <c r="Y70" s="163">
        <v>9892</v>
      </c>
      <c r="Z70" s="164">
        <f t="shared" si="61"/>
        <v>-6.9270153599035877E-3</v>
      </c>
      <c r="AA70" s="165">
        <f t="shared" si="54"/>
        <v>-0.11575936354697414</v>
      </c>
      <c r="AB70" s="164">
        <f t="shared" si="62"/>
        <v>2.311409370881663E-3</v>
      </c>
    </row>
    <row r="71" spans="1:28" x14ac:dyDescent="0.25">
      <c r="A71" s="56"/>
      <c r="B71" s="162" t="s">
        <v>116</v>
      </c>
      <c r="C71" s="163">
        <v>2393</v>
      </c>
      <c r="D71" s="163">
        <v>564</v>
      </c>
      <c r="E71" s="163">
        <v>0</v>
      </c>
      <c r="F71" s="163">
        <v>0</v>
      </c>
      <c r="G71" s="163">
        <v>158</v>
      </c>
      <c r="H71" s="163">
        <v>0</v>
      </c>
      <c r="I71" s="164">
        <f t="shared" si="55"/>
        <v>-1</v>
      </c>
      <c r="J71" s="165">
        <f t="shared" si="56"/>
        <v>-1</v>
      </c>
      <c r="K71" s="164">
        <f t="shared" si="57"/>
        <v>0</v>
      </c>
      <c r="L71" s="163">
        <v>8387</v>
      </c>
      <c r="M71" s="163">
        <v>2470</v>
      </c>
      <c r="N71" s="163">
        <v>3553</v>
      </c>
      <c r="O71" s="163">
        <v>0</v>
      </c>
      <c r="P71" s="163">
        <v>7714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10780</v>
      </c>
      <c r="V71" s="163">
        <v>6247</v>
      </c>
      <c r="W71" s="163">
        <v>17604</v>
      </c>
      <c r="X71" s="163">
        <v>15357</v>
      </c>
      <c r="Y71" s="163">
        <v>19078</v>
      </c>
      <c r="Z71" s="164">
        <f t="shared" si="61"/>
        <v>0.24229992837142666</v>
      </c>
      <c r="AA71" s="165">
        <f t="shared" si="54"/>
        <v>0.76975881261595558</v>
      </c>
      <c r="AB71" s="164">
        <f t="shared" si="62"/>
        <v>4.4578515949939713E-3</v>
      </c>
    </row>
    <row r="72" spans="1:28" x14ac:dyDescent="0.25">
      <c r="A72" s="56"/>
      <c r="B72" s="162" t="s">
        <v>123</v>
      </c>
      <c r="C72" s="163">
        <v>100</v>
      </c>
      <c r="D72" s="163">
        <v>22</v>
      </c>
      <c r="E72" s="163">
        <v>0</v>
      </c>
      <c r="F72" s="163">
        <v>0</v>
      </c>
      <c r="G72" s="163">
        <v>23</v>
      </c>
      <c r="H72" s="163">
        <v>0</v>
      </c>
      <c r="I72" s="164">
        <f t="shared" si="55"/>
        <v>-1</v>
      </c>
      <c r="J72" s="165">
        <f t="shared" si="56"/>
        <v>-1</v>
      </c>
      <c r="K72" s="164">
        <f t="shared" si="57"/>
        <v>0</v>
      </c>
      <c r="L72" s="163">
        <v>1619</v>
      </c>
      <c r="M72" s="163">
        <v>422</v>
      </c>
      <c r="N72" s="163">
        <v>818</v>
      </c>
      <c r="O72" s="163">
        <v>0</v>
      </c>
      <c r="P72" s="163">
        <v>2075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1719</v>
      </c>
      <c r="V72" s="163">
        <v>1777</v>
      </c>
      <c r="W72" s="163">
        <v>2468</v>
      </c>
      <c r="X72" s="163">
        <v>3478</v>
      </c>
      <c r="Y72" s="163">
        <v>4281</v>
      </c>
      <c r="Z72" s="164">
        <f t="shared" si="61"/>
        <v>0.23087981598619889</v>
      </c>
      <c r="AA72" s="165">
        <f t="shared" si="54"/>
        <v>1.4904013961605584</v>
      </c>
      <c r="AB72" s="164">
        <f t="shared" si="62"/>
        <v>1.0003177837388192E-3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16</v>
      </c>
      <c r="H73" s="163">
        <v>0</v>
      </c>
      <c r="I73" s="164">
        <f t="shared" si="55"/>
        <v>-1</v>
      </c>
      <c r="J73" s="165" t="str">
        <f t="shared" si="56"/>
        <v>-</v>
      </c>
      <c r="K73" s="164">
        <f t="shared" si="57"/>
        <v>0</v>
      </c>
      <c r="L73" s="163">
        <v>2455</v>
      </c>
      <c r="M73" s="163">
        <v>923</v>
      </c>
      <c r="N73" s="163">
        <v>1017</v>
      </c>
      <c r="O73" s="163">
        <v>0</v>
      </c>
      <c r="P73" s="163">
        <v>1320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2455</v>
      </c>
      <c r="V73" s="163">
        <v>1607</v>
      </c>
      <c r="W73" s="163">
        <v>2853</v>
      </c>
      <c r="X73" s="163">
        <v>2272</v>
      </c>
      <c r="Y73" s="163">
        <v>3870</v>
      </c>
      <c r="Z73" s="164">
        <f t="shared" si="61"/>
        <v>0.70334507042253525</v>
      </c>
      <c r="AA73" s="165">
        <f t="shared" si="54"/>
        <v>0.57637474541751521</v>
      </c>
      <c r="AB73" s="164">
        <f t="shared" si="62"/>
        <v>9.0428166855156041E-4</v>
      </c>
    </row>
    <row r="74" spans="1:28" x14ac:dyDescent="0.25">
      <c r="A74" s="56"/>
      <c r="B74" s="162" t="s">
        <v>128</v>
      </c>
      <c r="C74" s="163">
        <v>311</v>
      </c>
      <c r="D74" s="163">
        <v>83</v>
      </c>
      <c r="E74" s="163">
        <v>0</v>
      </c>
      <c r="F74" s="163">
        <v>0</v>
      </c>
      <c r="G74" s="163">
        <v>39</v>
      </c>
      <c r="H74" s="163">
        <v>0</v>
      </c>
      <c r="I74" s="164">
        <f t="shared" si="55"/>
        <v>-1</v>
      </c>
      <c r="J74" s="165">
        <f t="shared" si="56"/>
        <v>-1</v>
      </c>
      <c r="K74" s="164">
        <f t="shared" si="57"/>
        <v>0</v>
      </c>
      <c r="L74" s="163">
        <v>1869</v>
      </c>
      <c r="M74" s="163">
        <v>566</v>
      </c>
      <c r="N74" s="163">
        <v>128</v>
      </c>
      <c r="O74" s="163">
        <v>0</v>
      </c>
      <c r="P74" s="163">
        <v>527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2180</v>
      </c>
      <c r="V74" s="163">
        <v>1674</v>
      </c>
      <c r="W74" s="163">
        <v>2685</v>
      </c>
      <c r="X74" s="163">
        <v>3745</v>
      </c>
      <c r="Y74" s="163">
        <v>2300</v>
      </c>
      <c r="Z74" s="164">
        <f t="shared" si="61"/>
        <v>-0.3858477970627503</v>
      </c>
      <c r="AA74" s="165">
        <f t="shared" si="54"/>
        <v>5.504587155963292E-2</v>
      </c>
      <c r="AB74" s="164">
        <f t="shared" si="62"/>
        <v>5.3742838182650873E-4</v>
      </c>
    </row>
    <row r="75" spans="1:28" x14ac:dyDescent="0.25">
      <c r="A75" s="56"/>
      <c r="B75" s="162" t="s">
        <v>131</v>
      </c>
      <c r="C75" s="163">
        <v>225</v>
      </c>
      <c r="D75" s="163">
        <v>63</v>
      </c>
      <c r="E75" s="163">
        <v>0</v>
      </c>
      <c r="F75" s="163">
        <v>0</v>
      </c>
      <c r="G75" s="163">
        <v>7</v>
      </c>
      <c r="H75" s="163">
        <v>0</v>
      </c>
      <c r="I75" s="164">
        <f t="shared" si="55"/>
        <v>-1</v>
      </c>
      <c r="J75" s="165">
        <f t="shared" si="56"/>
        <v>-1</v>
      </c>
      <c r="K75" s="164">
        <f t="shared" si="57"/>
        <v>0</v>
      </c>
      <c r="L75" s="163">
        <v>2065</v>
      </c>
      <c r="M75" s="163">
        <v>762</v>
      </c>
      <c r="N75" s="163">
        <v>59</v>
      </c>
      <c r="O75" s="163">
        <v>0</v>
      </c>
      <c r="P75" s="163">
        <v>144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2290</v>
      </c>
      <c r="V75" s="163">
        <v>154</v>
      </c>
      <c r="W75" s="163">
        <v>799</v>
      </c>
      <c r="X75" s="163">
        <v>1039</v>
      </c>
      <c r="Y75" s="163">
        <v>628</v>
      </c>
      <c r="Z75" s="164">
        <f t="shared" si="61"/>
        <v>-0.39557266602502406</v>
      </c>
      <c r="AA75" s="165">
        <f t="shared" si="54"/>
        <v>-0.72576419213973797</v>
      </c>
      <c r="AB75" s="164">
        <f t="shared" si="62"/>
        <v>1.4674131469002066E-4</v>
      </c>
    </row>
    <row r="76" spans="1:28" x14ac:dyDescent="0.25">
      <c r="A76" s="56"/>
      <c r="B76" s="168" t="s">
        <v>145</v>
      </c>
      <c r="C76" s="169">
        <f t="shared" ref="C76:H76" si="63">C68-SUM(C69:C75)</f>
        <v>4383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394</v>
      </c>
      <c r="H76" s="169">
        <f t="shared" si="63"/>
        <v>0</v>
      </c>
      <c r="I76" s="170">
        <f t="shared" si="55"/>
        <v>-1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18244</v>
      </c>
      <c r="M76" s="169">
        <f t="shared" si="64"/>
        <v>5340</v>
      </c>
      <c r="N76" s="169">
        <f t="shared" si="64"/>
        <v>6868</v>
      </c>
      <c r="O76" s="169">
        <f t="shared" si="64"/>
        <v>0</v>
      </c>
      <c r="P76" s="169">
        <f t="shared" si="64"/>
        <v>22802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22627</v>
      </c>
      <c r="V76" s="169">
        <f>V68-SUM(V69:V75)</f>
        <v>13696</v>
      </c>
      <c r="W76" s="169">
        <f>W68-SUM(W69:W75)</f>
        <v>34305</v>
      </c>
      <c r="X76" s="169">
        <f>X68-SUM(X69:X75)</f>
        <v>41457</v>
      </c>
      <c r="Y76" s="169">
        <f>Y68-SUM(Y69:Y75)</f>
        <v>47746</v>
      </c>
      <c r="Z76" s="170">
        <f t="shared" si="61"/>
        <v>0.15169935113491095</v>
      </c>
      <c r="AA76" s="171">
        <f t="shared" si="54"/>
        <v>1.1101339108145138</v>
      </c>
      <c r="AB76" s="170">
        <f t="shared" si="62"/>
        <v>1.1156545877690646E-2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131352</v>
      </c>
      <c r="D78" s="176">
        <f t="shared" si="65"/>
        <v>32788</v>
      </c>
      <c r="E78" s="176">
        <f t="shared" si="65"/>
        <v>70827</v>
      </c>
      <c r="F78" s="176">
        <f t="shared" si="65"/>
        <v>98456</v>
      </c>
      <c r="G78" s="176">
        <f t="shared" si="65"/>
        <v>103299</v>
      </c>
      <c r="H78" s="176">
        <f t="shared" si="65"/>
        <v>118688</v>
      </c>
      <c r="I78" s="177">
        <f>IFERROR(H78/G78-1,"-")</f>
        <v>0.14897530469801246</v>
      </c>
      <c r="J78" s="177">
        <f>IFERROR(H78/C78-1,"-")</f>
        <v>-9.6412692612217521E-2</v>
      </c>
      <c r="K78" s="177">
        <f>H78/H$8</f>
        <v>0.15641333140048233</v>
      </c>
      <c r="L78" s="176">
        <f t="shared" ref="L78:Q78" si="66">L79+L82</f>
        <v>501207</v>
      </c>
      <c r="M78" s="176">
        <f t="shared" si="66"/>
        <v>135144</v>
      </c>
      <c r="N78" s="176">
        <f t="shared" si="66"/>
        <v>214429</v>
      </c>
      <c r="O78" s="176">
        <f t="shared" si="66"/>
        <v>476344</v>
      </c>
      <c r="P78" s="176">
        <f t="shared" si="66"/>
        <v>549349</v>
      </c>
      <c r="Q78" s="176">
        <f t="shared" si="66"/>
        <v>622363</v>
      </c>
      <c r="R78" s="177">
        <f>IFERROR(Q78/P78-1,"-")</f>
        <v>0.13291004443441246</v>
      </c>
      <c r="S78" s="177">
        <f>IFERROR(Q78/L78-1,"-")</f>
        <v>0.24172846747950438</v>
      </c>
      <c r="T78" s="177">
        <f>Q78/Q$8</f>
        <v>0.17676598983762351</v>
      </c>
      <c r="U78" s="176">
        <f>U79+U82</f>
        <v>632559</v>
      </c>
      <c r="V78" s="176">
        <f>V79+V82</f>
        <v>285256</v>
      </c>
      <c r="W78" s="176">
        <f>W79+W82</f>
        <v>574800</v>
      </c>
      <c r="X78" s="176">
        <f>X79+X82</f>
        <v>652648</v>
      </c>
      <c r="Y78" s="176">
        <f>Y79+Y82</f>
        <v>741051</v>
      </c>
      <c r="Z78" s="177">
        <f>IFERROR(Y78/X78-1,"-")</f>
        <v>0.13545280151015548</v>
      </c>
      <c r="AA78" s="177">
        <f t="shared" ref="AA78:AA90" si="67">IFERROR(Y78/U78-1,"-")</f>
        <v>0.17151285492736656</v>
      </c>
      <c r="AB78" s="177">
        <f>Y78/Y$8</f>
        <v>0.17315732164387659</v>
      </c>
    </row>
    <row r="79" spans="1:28" x14ac:dyDescent="0.25">
      <c r="A79" s="56"/>
      <c r="B79" s="157" t="s">
        <v>97</v>
      </c>
      <c r="C79" s="158">
        <v>57326</v>
      </c>
      <c r="D79" s="158">
        <v>14350</v>
      </c>
      <c r="E79" s="158">
        <v>38077</v>
      </c>
      <c r="F79" s="158">
        <v>48839</v>
      </c>
      <c r="G79" s="158">
        <v>49185</v>
      </c>
      <c r="H79" s="158">
        <v>55960</v>
      </c>
      <c r="I79" s="159">
        <f>IFERROR(H79/G79-1,"-")</f>
        <v>0.13774524753481754</v>
      </c>
      <c r="J79" s="160">
        <f>IFERROR(H79/C79-1,"-")</f>
        <v>-2.3828629243275334E-2</v>
      </c>
      <c r="K79" s="159">
        <f>H79/H$8</f>
        <v>7.3747051304015501E-2</v>
      </c>
      <c r="L79" s="158">
        <v>228164</v>
      </c>
      <c r="M79" s="158">
        <v>62185</v>
      </c>
      <c r="N79" s="158">
        <v>109519</v>
      </c>
      <c r="O79" s="158">
        <v>230615</v>
      </c>
      <c r="P79" s="158">
        <v>229974</v>
      </c>
      <c r="Q79" s="158">
        <v>243808</v>
      </c>
      <c r="R79" s="159">
        <f>IFERROR(Q79/P79-1,"-")</f>
        <v>6.0154626175132897E-2</v>
      </c>
      <c r="S79" s="160">
        <f>IFERROR(Q79/L79-1,"-")</f>
        <v>6.8564716607352638E-2</v>
      </c>
      <c r="T79" s="159">
        <f>Q79/Q$8</f>
        <v>6.9247308163131988E-2</v>
      </c>
      <c r="U79" s="158">
        <v>285490</v>
      </c>
      <c r="V79" s="158">
        <v>147596</v>
      </c>
      <c r="W79" s="158">
        <v>279454</v>
      </c>
      <c r="X79" s="158">
        <v>279159</v>
      </c>
      <c r="Y79" s="158">
        <v>299768</v>
      </c>
      <c r="Z79" s="159">
        <f>IFERROR(Y79/X79-1,"-")</f>
        <v>7.3825311023467011E-2</v>
      </c>
      <c r="AA79" s="160">
        <f t="shared" si="67"/>
        <v>5.0012259623804622E-2</v>
      </c>
      <c r="AB79" s="159">
        <f>Y79/Y$8</f>
        <v>7.0045143984073424E-2</v>
      </c>
    </row>
    <row r="80" spans="1:28" x14ac:dyDescent="0.25">
      <c r="A80" s="56"/>
      <c r="B80" s="162" t="s">
        <v>103</v>
      </c>
      <c r="C80" s="163">
        <v>19941</v>
      </c>
      <c r="D80" s="163">
        <v>7027</v>
      </c>
      <c r="E80" s="163">
        <v>24218</v>
      </c>
      <c r="F80" s="163">
        <v>29828</v>
      </c>
      <c r="G80" s="163">
        <v>29979</v>
      </c>
      <c r="H80" s="163">
        <v>30308</v>
      </c>
      <c r="I80" s="164">
        <f>IFERROR(H80/G80-1,"-")</f>
        <v>1.0974348710764303E-2</v>
      </c>
      <c r="J80" s="165">
        <f>IFERROR(H80/C80-1,"-")</f>
        <v>0.51988365678752313</v>
      </c>
      <c r="K80" s="164">
        <f>H80/H$8</f>
        <v>3.9941487328843846E-2</v>
      </c>
      <c r="L80" s="163">
        <v>29985</v>
      </c>
      <c r="M80" s="163">
        <v>11101</v>
      </c>
      <c r="N80" s="163">
        <v>24585</v>
      </c>
      <c r="O80" s="163">
        <v>36378</v>
      </c>
      <c r="P80" s="163">
        <v>30210</v>
      </c>
      <c r="Q80" s="163">
        <v>42021</v>
      </c>
      <c r="R80" s="164">
        <f>IFERROR(Q80/P80-1,"-")</f>
        <v>0.39096325719960268</v>
      </c>
      <c r="S80" s="165">
        <f>IFERROR(Q80/L80-1,"-")</f>
        <v>0.40140070035017517</v>
      </c>
      <c r="T80" s="164">
        <f>Q80/Q$8</f>
        <v>1.1934969879261424E-2</v>
      </c>
      <c r="U80" s="163">
        <v>49926</v>
      </c>
      <c r="V80" s="163">
        <v>48803</v>
      </c>
      <c r="W80" s="163">
        <v>66206</v>
      </c>
      <c r="X80" s="163">
        <v>60189</v>
      </c>
      <c r="Y80" s="163">
        <v>72329</v>
      </c>
      <c r="Z80" s="164">
        <f>IFERROR(Y80/X80-1,"-")</f>
        <v>0.20169798468158628</v>
      </c>
      <c r="AA80" s="165">
        <f t="shared" si="67"/>
        <v>0.44872411168529425</v>
      </c>
      <c r="AB80" s="164">
        <f>Y80/Y$8</f>
        <v>1.6900720621360676E-2</v>
      </c>
    </row>
    <row r="81" spans="1:28" x14ac:dyDescent="0.25">
      <c r="A81" s="56"/>
      <c r="B81" s="162" t="s">
        <v>100</v>
      </c>
      <c r="C81" s="163">
        <v>37385</v>
      </c>
      <c r="D81" s="163">
        <v>7323</v>
      </c>
      <c r="E81" s="163">
        <v>13859</v>
      </c>
      <c r="F81" s="163">
        <v>19011</v>
      </c>
      <c r="G81" s="163">
        <v>19206</v>
      </c>
      <c r="H81" s="163">
        <v>25652</v>
      </c>
      <c r="I81" s="164">
        <f>IFERROR(H81/G81-1,"-")</f>
        <v>0.33562428407789224</v>
      </c>
      <c r="J81" s="165">
        <f>IFERROR(H81/C81-1,"-")</f>
        <v>-0.31384245018055368</v>
      </c>
      <c r="K81" s="164">
        <f>H81/H$8</f>
        <v>3.3805563975171649E-2</v>
      </c>
      <c r="L81" s="163">
        <v>198179</v>
      </c>
      <c r="M81" s="163">
        <v>51084</v>
      </c>
      <c r="N81" s="163">
        <v>84934</v>
      </c>
      <c r="O81" s="163">
        <v>194237</v>
      </c>
      <c r="P81" s="163">
        <v>199764</v>
      </c>
      <c r="Q81" s="163">
        <v>201787</v>
      </c>
      <c r="R81" s="164">
        <f>IFERROR(Q81/P81-1,"-")</f>
        <v>1.0126949800765006E-2</v>
      </c>
      <c r="S81" s="165">
        <f>IFERROR(Q81/L81-1,"-")</f>
        <v>1.8205763476453196E-2</v>
      </c>
      <c r="T81" s="164">
        <f>Q81/Q$8</f>
        <v>5.7312338283870563E-2</v>
      </c>
      <c r="U81" s="163">
        <v>235564</v>
      </c>
      <c r="V81" s="163">
        <v>98793</v>
      </c>
      <c r="W81" s="163">
        <v>213248</v>
      </c>
      <c r="X81" s="163">
        <v>218970</v>
      </c>
      <c r="Y81" s="163">
        <v>227439</v>
      </c>
      <c r="Z81" s="164">
        <f>IFERROR(Y81/X81-1,"-")</f>
        <v>3.8676531031648143E-2</v>
      </c>
      <c r="AA81" s="165">
        <f t="shared" si="67"/>
        <v>-3.4491688033825185E-2</v>
      </c>
      <c r="AB81" s="164">
        <f>Y81/Y$8</f>
        <v>5.3144423362712752E-2</v>
      </c>
    </row>
    <row r="82" spans="1:28" x14ac:dyDescent="0.25">
      <c r="A82" s="56"/>
      <c r="B82" s="157" t="s">
        <v>107</v>
      </c>
      <c r="C82" s="158">
        <v>74026</v>
      </c>
      <c r="D82" s="158">
        <v>18438</v>
      </c>
      <c r="E82" s="158">
        <v>32750</v>
      </c>
      <c r="F82" s="158">
        <v>49617</v>
      </c>
      <c r="G82" s="158">
        <v>54114</v>
      </c>
      <c r="H82" s="158">
        <v>62728</v>
      </c>
      <c r="I82" s="159">
        <f>IFERROR(H82/G82-1,"-")</f>
        <v>0.15918246664449121</v>
      </c>
      <c r="J82" s="160">
        <f>IFERROR(H82/C82-1,"-")</f>
        <v>-0.15262205171156085</v>
      </c>
      <c r="K82" s="159">
        <f>H82/H$8</f>
        <v>8.2666280096466843E-2</v>
      </c>
      <c r="L82" s="158">
        <v>273043</v>
      </c>
      <c r="M82" s="158">
        <v>72959</v>
      </c>
      <c r="N82" s="158">
        <v>104910</v>
      </c>
      <c r="O82" s="158">
        <v>245729</v>
      </c>
      <c r="P82" s="158">
        <v>319375</v>
      </c>
      <c r="Q82" s="158">
        <v>378555</v>
      </c>
      <c r="R82" s="159">
        <f>IFERROR(Q82/P82-1,"-")</f>
        <v>0.18529941291585117</v>
      </c>
      <c r="S82" s="160">
        <f>IFERROR(Q82/L82-1,"-")</f>
        <v>0.38642997623085007</v>
      </c>
      <c r="T82" s="159">
        <f>Q82/Q$8</f>
        <v>0.10751868167449152</v>
      </c>
      <c r="U82" s="158">
        <v>347069</v>
      </c>
      <c r="V82" s="158">
        <v>137660</v>
      </c>
      <c r="W82" s="158">
        <v>295346</v>
      </c>
      <c r="X82" s="158">
        <v>373489</v>
      </c>
      <c r="Y82" s="158">
        <v>441283</v>
      </c>
      <c r="Z82" s="159">
        <f>IFERROR(Y82/X82-1,"-")</f>
        <v>0.18151538599530381</v>
      </c>
      <c r="AA82" s="160">
        <f t="shared" si="67"/>
        <v>0.27145610815140508</v>
      </c>
      <c r="AB82" s="159">
        <f>Y82/Y$8</f>
        <v>0.10311217765980316</v>
      </c>
    </row>
    <row r="83" spans="1:28" s="56" customFormat="1" x14ac:dyDescent="0.25">
      <c r="B83" s="162" t="s">
        <v>110</v>
      </c>
      <c r="C83" s="163">
        <v>9286</v>
      </c>
      <c r="D83" s="163">
        <v>2533</v>
      </c>
      <c r="E83" s="163">
        <v>3228</v>
      </c>
      <c r="F83" s="163">
        <v>5828</v>
      </c>
      <c r="G83" s="163">
        <v>7060</v>
      </c>
      <c r="H83" s="163">
        <v>9146</v>
      </c>
      <c r="I83" s="164">
        <f t="shared" ref="I83:I90" si="68">IFERROR(H83/G83-1,"-")</f>
        <v>0.29546742209631738</v>
      </c>
      <c r="J83" s="165">
        <f t="shared" ref="J83:J90" si="69">IFERROR(H83/C83-1,"-")</f>
        <v>-1.5076459185871194E-2</v>
      </c>
      <c r="K83" s="164">
        <f t="shared" ref="K83:K90" si="70">H83/H$8</f>
        <v>1.2053083116985807E-2</v>
      </c>
      <c r="L83" s="163">
        <v>54466</v>
      </c>
      <c r="M83" s="163">
        <v>14912</v>
      </c>
      <c r="N83" s="163">
        <v>11210</v>
      </c>
      <c r="O83" s="163">
        <v>56300</v>
      </c>
      <c r="P83" s="163">
        <v>75139</v>
      </c>
      <c r="Q83" s="163">
        <v>87125</v>
      </c>
      <c r="R83" s="164">
        <f t="shared" ref="R83:R90" si="71">IFERROR(Q83/P83-1,"-")</f>
        <v>0.15951769387402015</v>
      </c>
      <c r="S83" s="165">
        <f t="shared" ref="S83:S90" si="72">IFERROR(Q83/L83-1,"-")</f>
        <v>0.59962178239635744</v>
      </c>
      <c r="T83" s="164">
        <f t="shared" ref="T83:T90" si="73">Q83/Q$8</f>
        <v>2.4745585557950825E-2</v>
      </c>
      <c r="U83" s="163">
        <v>63752</v>
      </c>
      <c r="V83" s="163">
        <v>14438</v>
      </c>
      <c r="W83" s="163">
        <v>62128</v>
      </c>
      <c r="X83" s="163">
        <v>82199</v>
      </c>
      <c r="Y83" s="163">
        <v>96271</v>
      </c>
      <c r="Z83" s="164">
        <f t="shared" ref="Z83:Z90" si="74">IFERROR(Y83/X83-1,"-")</f>
        <v>0.17119429676760056</v>
      </c>
      <c r="AA83" s="165">
        <f t="shared" si="67"/>
        <v>0.51008595808758939</v>
      </c>
      <c r="AB83" s="164">
        <f t="shared" ref="AB83:AB90" si="75">Y83/Y$8</f>
        <v>2.2495116411660795E-2</v>
      </c>
    </row>
    <row r="84" spans="1:28" s="56" customFormat="1" x14ac:dyDescent="0.25">
      <c r="B84" s="162" t="s">
        <v>113</v>
      </c>
      <c r="C84" s="163">
        <v>20849</v>
      </c>
      <c r="D84" s="163">
        <v>5333</v>
      </c>
      <c r="E84" s="163">
        <v>8563</v>
      </c>
      <c r="F84" s="163">
        <v>13220</v>
      </c>
      <c r="G84" s="163">
        <v>14980</v>
      </c>
      <c r="H84" s="163">
        <v>15604</v>
      </c>
      <c r="I84" s="164">
        <f t="shared" si="68"/>
        <v>4.1655540720961337E-2</v>
      </c>
      <c r="J84" s="165">
        <f t="shared" si="69"/>
        <v>-0.25157081874430431</v>
      </c>
      <c r="K84" s="164">
        <f t="shared" si="70"/>
        <v>2.0563777493707251E-2</v>
      </c>
      <c r="L84" s="163">
        <v>117342</v>
      </c>
      <c r="M84" s="163">
        <v>26597</v>
      </c>
      <c r="N84" s="163">
        <v>36097</v>
      </c>
      <c r="O84" s="163">
        <v>84214</v>
      </c>
      <c r="P84" s="163">
        <v>96686</v>
      </c>
      <c r="Q84" s="163">
        <v>107377</v>
      </c>
      <c r="R84" s="164">
        <f t="shared" si="71"/>
        <v>0.11057443683677048</v>
      </c>
      <c r="S84" s="165">
        <f t="shared" si="72"/>
        <v>-8.4922704572957697E-2</v>
      </c>
      <c r="T84" s="164">
        <f t="shared" si="73"/>
        <v>3.0497638340959376E-2</v>
      </c>
      <c r="U84" s="163">
        <v>138191</v>
      </c>
      <c r="V84" s="163">
        <v>44660</v>
      </c>
      <c r="W84" s="163">
        <v>97434</v>
      </c>
      <c r="X84" s="163">
        <v>111666</v>
      </c>
      <c r="Y84" s="163">
        <v>122981</v>
      </c>
      <c r="Z84" s="164">
        <f t="shared" si="74"/>
        <v>0.101328963157989</v>
      </c>
      <c r="AA84" s="165">
        <f t="shared" si="67"/>
        <v>-0.11006505488780027</v>
      </c>
      <c r="AB84" s="164">
        <f t="shared" si="75"/>
        <v>2.8736295576263424E-2</v>
      </c>
    </row>
    <row r="85" spans="1:28" x14ac:dyDescent="0.25">
      <c r="A85" s="56"/>
      <c r="B85" s="162" t="s">
        <v>116</v>
      </c>
      <c r="C85" s="163">
        <v>5447</v>
      </c>
      <c r="D85" s="163">
        <v>1687</v>
      </c>
      <c r="E85" s="163">
        <v>5280</v>
      </c>
      <c r="F85" s="163">
        <v>5870</v>
      </c>
      <c r="G85" s="163">
        <v>5315</v>
      </c>
      <c r="H85" s="163">
        <v>6020</v>
      </c>
      <c r="I85" s="164">
        <f t="shared" si="68"/>
        <v>0.13264346190028231</v>
      </c>
      <c r="J85" s="165">
        <f t="shared" si="69"/>
        <v>0.10519552046998348</v>
      </c>
      <c r="K85" s="164">
        <f t="shared" si="70"/>
        <v>7.933474782883726E-3</v>
      </c>
      <c r="L85" s="163">
        <v>15628</v>
      </c>
      <c r="M85" s="163">
        <v>5090</v>
      </c>
      <c r="N85" s="163">
        <v>11108</v>
      </c>
      <c r="O85" s="163">
        <v>20133</v>
      </c>
      <c r="P85" s="163">
        <v>32539</v>
      </c>
      <c r="Q85" s="163">
        <v>46070</v>
      </c>
      <c r="R85" s="164">
        <f t="shared" si="71"/>
        <v>0.41583945419342938</v>
      </c>
      <c r="S85" s="165">
        <f t="shared" si="72"/>
        <v>1.9479140005119016</v>
      </c>
      <c r="T85" s="164">
        <f t="shared" si="73"/>
        <v>1.3084982802350582E-2</v>
      </c>
      <c r="U85" s="163">
        <v>21075</v>
      </c>
      <c r="V85" s="163">
        <v>16388</v>
      </c>
      <c r="W85" s="163">
        <v>26003</v>
      </c>
      <c r="X85" s="163">
        <v>37854</v>
      </c>
      <c r="Y85" s="163">
        <v>52090</v>
      </c>
      <c r="Z85" s="164">
        <f t="shared" si="74"/>
        <v>0.37607650446452157</v>
      </c>
      <c r="AA85" s="165">
        <f t="shared" si="67"/>
        <v>1.4716488730723607</v>
      </c>
      <c r="AB85" s="164">
        <f t="shared" si="75"/>
        <v>1.2171584525801235E-2</v>
      </c>
    </row>
    <row r="86" spans="1:28" x14ac:dyDescent="0.25">
      <c r="A86" s="56"/>
      <c r="B86" s="162" t="s">
        <v>123</v>
      </c>
      <c r="C86" s="163">
        <v>1860</v>
      </c>
      <c r="D86" s="163">
        <v>271</v>
      </c>
      <c r="E86" s="163">
        <v>921</v>
      </c>
      <c r="F86" s="163">
        <v>1133</v>
      </c>
      <c r="G86" s="163">
        <v>1153</v>
      </c>
      <c r="H86" s="163">
        <v>1481</v>
      </c>
      <c r="I86" s="164">
        <f t="shared" si="68"/>
        <v>0.28447528187337379</v>
      </c>
      <c r="J86" s="165">
        <f t="shared" si="69"/>
        <v>-0.20376344086021503</v>
      </c>
      <c r="K86" s="164">
        <f t="shared" si="70"/>
        <v>1.951740224825714E-3</v>
      </c>
      <c r="L86" s="163">
        <v>4340</v>
      </c>
      <c r="M86" s="163">
        <v>1175</v>
      </c>
      <c r="N86" s="163">
        <v>2935</v>
      </c>
      <c r="O86" s="163">
        <v>4473</v>
      </c>
      <c r="P86" s="163">
        <v>6684</v>
      </c>
      <c r="Q86" s="163">
        <v>11325</v>
      </c>
      <c r="R86" s="164">
        <f t="shared" si="71"/>
        <v>0.69434470377019752</v>
      </c>
      <c r="S86" s="165">
        <f t="shared" si="72"/>
        <v>1.6094470046082949</v>
      </c>
      <c r="T86" s="164">
        <f t="shared" si="73"/>
        <v>3.2165710926116853E-3</v>
      </c>
      <c r="U86" s="163">
        <v>6200</v>
      </c>
      <c r="V86" s="163">
        <v>3856</v>
      </c>
      <c r="W86" s="163">
        <v>5606</v>
      </c>
      <c r="X86" s="163">
        <v>7837</v>
      </c>
      <c r="Y86" s="163">
        <v>12806</v>
      </c>
      <c r="Z86" s="164">
        <f t="shared" si="74"/>
        <v>0.63404363914763295</v>
      </c>
      <c r="AA86" s="165">
        <f t="shared" si="67"/>
        <v>1.0654838709677419</v>
      </c>
      <c r="AB86" s="164">
        <f t="shared" si="75"/>
        <v>2.9923077642044658E-3</v>
      </c>
    </row>
    <row r="87" spans="1:28" x14ac:dyDescent="0.25">
      <c r="A87" s="56"/>
      <c r="B87" s="162" t="s">
        <v>119</v>
      </c>
      <c r="C87" s="163">
        <v>938</v>
      </c>
      <c r="D87" s="163">
        <v>232</v>
      </c>
      <c r="E87" s="163">
        <v>804</v>
      </c>
      <c r="F87" s="163">
        <v>921</v>
      </c>
      <c r="G87" s="163">
        <v>774</v>
      </c>
      <c r="H87" s="163">
        <v>909</v>
      </c>
      <c r="I87" s="164">
        <f t="shared" si="68"/>
        <v>0.17441860465116288</v>
      </c>
      <c r="J87" s="165">
        <f t="shared" si="69"/>
        <v>-3.0916844349680117E-2</v>
      </c>
      <c r="K87" s="164">
        <f t="shared" si="70"/>
        <v>1.1979283351563632E-3</v>
      </c>
      <c r="L87" s="163">
        <v>4657</v>
      </c>
      <c r="M87" s="163">
        <v>1562</v>
      </c>
      <c r="N87" s="163">
        <v>3904</v>
      </c>
      <c r="O87" s="163">
        <v>4162</v>
      </c>
      <c r="P87" s="163">
        <v>5494</v>
      </c>
      <c r="Q87" s="163">
        <v>7100</v>
      </c>
      <c r="R87" s="164">
        <f t="shared" si="71"/>
        <v>0.29231889333818706</v>
      </c>
      <c r="S87" s="165">
        <f t="shared" si="72"/>
        <v>0.52458664376207853</v>
      </c>
      <c r="T87" s="164">
        <f t="shared" si="73"/>
        <v>2.0165699565159352E-3</v>
      </c>
      <c r="U87" s="163">
        <v>5595</v>
      </c>
      <c r="V87" s="163">
        <v>4708</v>
      </c>
      <c r="W87" s="163">
        <v>5083</v>
      </c>
      <c r="X87" s="163">
        <v>6268</v>
      </c>
      <c r="Y87" s="163">
        <v>8009</v>
      </c>
      <c r="Z87" s="164">
        <f t="shared" si="74"/>
        <v>0.27776005105296742</v>
      </c>
      <c r="AA87" s="165">
        <f t="shared" si="67"/>
        <v>0.43145665773011621</v>
      </c>
      <c r="AB87" s="164">
        <f t="shared" si="75"/>
        <v>1.8714190913254386E-3</v>
      </c>
    </row>
    <row r="88" spans="1:28" x14ac:dyDescent="0.25">
      <c r="A88" s="56"/>
      <c r="B88" s="162" t="s">
        <v>128</v>
      </c>
      <c r="C88" s="163">
        <v>804</v>
      </c>
      <c r="D88" s="163">
        <v>286</v>
      </c>
      <c r="E88" s="163">
        <v>296</v>
      </c>
      <c r="F88" s="163">
        <v>433</v>
      </c>
      <c r="G88" s="163">
        <v>454</v>
      </c>
      <c r="H88" s="163">
        <v>500</v>
      </c>
      <c r="I88" s="164">
        <f t="shared" si="68"/>
        <v>0.1013215859030836</v>
      </c>
      <c r="J88" s="165">
        <f t="shared" si="69"/>
        <v>-0.37810945273631846</v>
      </c>
      <c r="K88" s="164">
        <f t="shared" si="70"/>
        <v>6.589264769836982E-4</v>
      </c>
      <c r="L88" s="163">
        <v>2986</v>
      </c>
      <c r="M88" s="163">
        <v>1422</v>
      </c>
      <c r="N88" s="163">
        <v>781</v>
      </c>
      <c r="O88" s="163">
        <v>2952</v>
      </c>
      <c r="P88" s="163">
        <v>3351</v>
      </c>
      <c r="Q88" s="163">
        <v>3056</v>
      </c>
      <c r="R88" s="164">
        <f t="shared" si="71"/>
        <v>-8.8033422858848076E-2</v>
      </c>
      <c r="S88" s="165">
        <f t="shared" si="72"/>
        <v>2.3442732752846585E-2</v>
      </c>
      <c r="T88" s="164">
        <f t="shared" si="73"/>
        <v>8.6797715311446449E-4</v>
      </c>
      <c r="U88" s="163">
        <v>3790</v>
      </c>
      <c r="V88" s="163">
        <v>1077</v>
      </c>
      <c r="W88" s="163">
        <v>3385</v>
      </c>
      <c r="X88" s="163">
        <v>3805</v>
      </c>
      <c r="Y88" s="163">
        <v>3556</v>
      </c>
      <c r="Z88" s="164">
        <f t="shared" si="74"/>
        <v>-6.5440210249671504E-2</v>
      </c>
      <c r="AA88" s="165">
        <f t="shared" si="67"/>
        <v>-6.1741424802110867E-2</v>
      </c>
      <c r="AB88" s="164">
        <f t="shared" si="75"/>
        <v>8.3091101120655005E-4</v>
      </c>
    </row>
    <row r="89" spans="1:28" x14ac:dyDescent="0.25">
      <c r="A89" s="56"/>
      <c r="B89" s="162" t="s">
        <v>131</v>
      </c>
      <c r="C89" s="163">
        <v>2073</v>
      </c>
      <c r="D89" s="163">
        <v>403</v>
      </c>
      <c r="E89" s="163">
        <v>385</v>
      </c>
      <c r="F89" s="163">
        <v>658</v>
      </c>
      <c r="G89" s="163">
        <v>679</v>
      </c>
      <c r="H89" s="163">
        <v>636</v>
      </c>
      <c r="I89" s="164">
        <f t="shared" si="68"/>
        <v>-6.3328424153166418E-2</v>
      </c>
      <c r="J89" s="165">
        <f t="shared" si="69"/>
        <v>-0.69319826338639645</v>
      </c>
      <c r="K89" s="164">
        <f t="shared" si="70"/>
        <v>8.3815447872326407E-4</v>
      </c>
      <c r="L89" s="163">
        <v>4834</v>
      </c>
      <c r="M89" s="163">
        <v>1920</v>
      </c>
      <c r="N89" s="163">
        <v>947</v>
      </c>
      <c r="O89" s="163">
        <v>3040</v>
      </c>
      <c r="P89" s="163">
        <v>3728</v>
      </c>
      <c r="Q89" s="163">
        <v>4053</v>
      </c>
      <c r="R89" s="164">
        <f t="shared" si="71"/>
        <v>8.7178111587982832E-2</v>
      </c>
      <c r="S89" s="165">
        <f t="shared" si="72"/>
        <v>-0.16156392221762517</v>
      </c>
      <c r="T89" s="164">
        <f t="shared" si="73"/>
        <v>1.1511490188393077E-3</v>
      </c>
      <c r="U89" s="163">
        <v>6907</v>
      </c>
      <c r="V89" s="163">
        <v>1332</v>
      </c>
      <c r="W89" s="163">
        <v>3698</v>
      </c>
      <c r="X89" s="163">
        <v>4407</v>
      </c>
      <c r="Y89" s="163">
        <v>4689</v>
      </c>
      <c r="Z89" s="164">
        <f t="shared" si="74"/>
        <v>6.3989108236895742E-2</v>
      </c>
      <c r="AA89" s="165">
        <f t="shared" si="67"/>
        <v>-0.32112349790068051</v>
      </c>
      <c r="AB89" s="164">
        <f t="shared" si="75"/>
        <v>1.095652905384565E-3</v>
      </c>
    </row>
    <row r="90" spans="1:28" x14ac:dyDescent="0.25">
      <c r="A90" s="56"/>
      <c r="B90" s="168" t="s">
        <v>145</v>
      </c>
      <c r="C90" s="169">
        <f t="shared" ref="C90:H90" si="76">C82-SUM(C83:C89)</f>
        <v>32769</v>
      </c>
      <c r="D90" s="169">
        <f t="shared" si="76"/>
        <v>7693</v>
      </c>
      <c r="E90" s="169">
        <f t="shared" si="76"/>
        <v>13273</v>
      </c>
      <c r="F90" s="169">
        <f t="shared" si="76"/>
        <v>21554</v>
      </c>
      <c r="G90" s="169">
        <f t="shared" si="76"/>
        <v>23699</v>
      </c>
      <c r="H90" s="169">
        <f t="shared" si="76"/>
        <v>28432</v>
      </c>
      <c r="I90" s="170">
        <f t="shared" si="68"/>
        <v>0.19971306806194344</v>
      </c>
      <c r="J90" s="171">
        <f t="shared" si="69"/>
        <v>-0.13235069730538007</v>
      </c>
      <c r="K90" s="170">
        <f t="shared" si="70"/>
        <v>3.7469195187201015E-2</v>
      </c>
      <c r="L90" s="169">
        <f t="shared" ref="L90:Q90" si="77">L82-SUM(L83:L89)</f>
        <v>68790</v>
      </c>
      <c r="M90" s="169">
        <f t="shared" si="77"/>
        <v>20281</v>
      </c>
      <c r="N90" s="169">
        <f t="shared" si="77"/>
        <v>37928</v>
      </c>
      <c r="O90" s="169">
        <f t="shared" si="77"/>
        <v>70455</v>
      </c>
      <c r="P90" s="169">
        <f t="shared" si="77"/>
        <v>95754</v>
      </c>
      <c r="Q90" s="169">
        <f t="shared" si="77"/>
        <v>112449</v>
      </c>
      <c r="R90" s="170">
        <f t="shared" si="71"/>
        <v>0.17435302963844856</v>
      </c>
      <c r="S90" s="171">
        <f t="shared" si="72"/>
        <v>0.63467073702573051</v>
      </c>
      <c r="T90" s="170">
        <f t="shared" si="73"/>
        <v>3.1938207752149353E-2</v>
      </c>
      <c r="U90" s="169">
        <f>U82-SUM(U83:U89)</f>
        <v>101559</v>
      </c>
      <c r="V90" s="169">
        <f>V82-SUM(V83:V89)</f>
        <v>51201</v>
      </c>
      <c r="W90" s="169">
        <f>W82-SUM(W83:W89)</f>
        <v>92009</v>
      </c>
      <c r="X90" s="169">
        <f>X82-SUM(X83:X89)</f>
        <v>119453</v>
      </c>
      <c r="Y90" s="169">
        <f>Y82-SUM(Y83:Y89)</f>
        <v>140881</v>
      </c>
      <c r="Z90" s="170">
        <f t="shared" si="74"/>
        <v>0.17938436037604744</v>
      </c>
      <c r="AA90" s="171">
        <f t="shared" si="67"/>
        <v>0.38718380448803158</v>
      </c>
      <c r="AB90" s="170">
        <f t="shared" si="75"/>
        <v>3.2918890373956691E-2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13399</v>
      </c>
      <c r="D92" s="176">
        <f t="shared" si="78"/>
        <v>4061</v>
      </c>
      <c r="E92" s="176">
        <f t="shared" si="78"/>
        <v>0</v>
      </c>
      <c r="F92" s="176">
        <f t="shared" si="78"/>
        <v>4766</v>
      </c>
      <c r="G92" s="176">
        <f t="shared" si="78"/>
        <v>6854</v>
      </c>
      <c r="H92" s="176">
        <f t="shared" si="78"/>
        <v>7923</v>
      </c>
      <c r="I92" s="177">
        <f>IFERROR(H92/G92-1,"-")</f>
        <v>0.1559673183542456</v>
      </c>
      <c r="J92" s="177">
        <f>IFERROR(H92/C92-1,"-")</f>
        <v>-0.40868721546384057</v>
      </c>
      <c r="K92" s="177">
        <f>H92/H$8</f>
        <v>1.0441348954283681E-2</v>
      </c>
      <c r="L92" s="176">
        <f t="shared" ref="L92:Q92" si="79">L93+L96</f>
        <v>42488</v>
      </c>
      <c r="M92" s="176">
        <f t="shared" si="79"/>
        <v>8693</v>
      </c>
      <c r="N92" s="176">
        <f t="shared" si="79"/>
        <v>0</v>
      </c>
      <c r="O92" s="176">
        <f t="shared" si="79"/>
        <v>34275</v>
      </c>
      <c r="P92" s="176">
        <f t="shared" si="79"/>
        <v>42318</v>
      </c>
      <c r="Q92" s="176">
        <f t="shared" si="79"/>
        <v>49465</v>
      </c>
      <c r="R92" s="177">
        <f>IFERROR(Q92/P92-1,"-")</f>
        <v>0.16888794366463444</v>
      </c>
      <c r="S92" s="177">
        <f>IFERROR(Q92/L92-1,"-")</f>
        <v>0.16421107136132562</v>
      </c>
      <c r="T92" s="177">
        <f>Q92/Q$8</f>
        <v>1.4049244070290245E-2</v>
      </c>
      <c r="U92" s="176">
        <f>U93+U96</f>
        <v>55887</v>
      </c>
      <c r="V92" s="176">
        <f>V93+V96</f>
        <v>33444</v>
      </c>
      <c r="W92" s="176">
        <f>W93+W96</f>
        <v>51485</v>
      </c>
      <c r="X92" s="176">
        <f>X93+X96</f>
        <v>58157</v>
      </c>
      <c r="Y92" s="176">
        <f>Y93+Y96</f>
        <v>57388</v>
      </c>
      <c r="Z92" s="177">
        <f>IFERROR(Y92/X92-1,"-")</f>
        <v>-1.3222827862510056E-2</v>
      </c>
      <c r="AA92" s="177">
        <f t="shared" ref="AA92:AA104" si="80">IFERROR(Y92/U92-1,"-")</f>
        <v>2.6857766564675201E-2</v>
      </c>
      <c r="AB92" s="177">
        <f>Y92/Y$8</f>
        <v>1.3409539120112907E-2</v>
      </c>
    </row>
    <row r="93" spans="1:28" x14ac:dyDescent="0.25">
      <c r="A93" s="56"/>
      <c r="B93" s="157" t="s">
        <v>97</v>
      </c>
      <c r="C93" s="158">
        <v>9418</v>
      </c>
      <c r="D93" s="158">
        <v>2731</v>
      </c>
      <c r="E93" s="158">
        <v>0</v>
      </c>
      <c r="F93" s="158">
        <v>3679</v>
      </c>
      <c r="G93" s="158">
        <v>4733</v>
      </c>
      <c r="H93" s="158">
        <v>5742</v>
      </c>
      <c r="I93" s="159">
        <f>IFERROR(H93/G93-1,"-")</f>
        <v>0.21318402704415806</v>
      </c>
      <c r="J93" s="160">
        <f>IFERROR(H93/C93-1,"-")</f>
        <v>-0.39031641537481421</v>
      </c>
      <c r="K93" s="159">
        <f>H93/H$8</f>
        <v>7.5671116616807896E-3</v>
      </c>
      <c r="L93" s="158">
        <v>27701</v>
      </c>
      <c r="M93" s="158">
        <v>4723</v>
      </c>
      <c r="N93" s="158">
        <v>0</v>
      </c>
      <c r="O93" s="158">
        <v>23427</v>
      </c>
      <c r="P93" s="158">
        <v>26431</v>
      </c>
      <c r="Q93" s="158">
        <v>30079</v>
      </c>
      <c r="R93" s="159">
        <f>IFERROR(Q93/P93-1,"-")</f>
        <v>0.13801974953652918</v>
      </c>
      <c r="S93" s="160">
        <f>IFERROR(Q93/L93-1,"-")</f>
        <v>8.5845276343814225E-2</v>
      </c>
      <c r="T93" s="159">
        <f>Q93/Q$8</f>
        <v>8.5431560171891283E-3</v>
      </c>
      <c r="U93" s="158">
        <v>37119</v>
      </c>
      <c r="V93" s="158">
        <v>21732</v>
      </c>
      <c r="W93" s="158">
        <v>33809</v>
      </c>
      <c r="X93" s="158">
        <v>37722</v>
      </c>
      <c r="Y93" s="158">
        <v>35821</v>
      </c>
      <c r="Z93" s="159">
        <f>IFERROR(Y93/X93-1,"-")</f>
        <v>-5.0394994963151474E-2</v>
      </c>
      <c r="AA93" s="160">
        <f t="shared" si="80"/>
        <v>-3.4968614456208358E-2</v>
      </c>
      <c r="AB93" s="159">
        <f>Y93/Y$8</f>
        <v>8.3700965501771179E-3</v>
      </c>
    </row>
    <row r="94" spans="1:28" x14ac:dyDescent="0.25">
      <c r="A94" s="56"/>
      <c r="B94" s="162" t="s">
        <v>103</v>
      </c>
      <c r="C94" s="163">
        <v>6900</v>
      </c>
      <c r="D94" s="163">
        <v>2063</v>
      </c>
      <c r="E94" s="163">
        <v>0</v>
      </c>
      <c r="F94" s="163">
        <v>2699</v>
      </c>
      <c r="G94" s="163">
        <v>3356</v>
      </c>
      <c r="H94" s="163">
        <v>4202</v>
      </c>
      <c r="I94" s="164">
        <f>IFERROR(H94/G94-1,"-")</f>
        <v>0.25208581644815253</v>
      </c>
      <c r="J94" s="165">
        <f>IFERROR(H94/C94-1,"-")</f>
        <v>-0.39101449275362321</v>
      </c>
      <c r="K94" s="164">
        <f>H94/H$8</f>
        <v>5.5376181125709996E-3</v>
      </c>
      <c r="L94" s="163">
        <v>12253</v>
      </c>
      <c r="M94" s="163">
        <v>2176</v>
      </c>
      <c r="N94" s="163">
        <v>0</v>
      </c>
      <c r="O94" s="163">
        <v>10356</v>
      </c>
      <c r="P94" s="163">
        <v>6020</v>
      </c>
      <c r="Q94" s="163">
        <v>7675</v>
      </c>
      <c r="R94" s="164">
        <f>IFERROR(Q94/P94-1,"-")</f>
        <v>0.27491694352159479</v>
      </c>
      <c r="S94" s="165">
        <f>IFERROR(Q94/L94-1,"-")</f>
        <v>-0.37362278625642698</v>
      </c>
      <c r="T94" s="164">
        <f>Q94/Q$8</f>
        <v>2.1798837205999721E-3</v>
      </c>
      <c r="U94" s="163">
        <v>19153</v>
      </c>
      <c r="V94" s="163">
        <v>11001</v>
      </c>
      <c r="W94" s="163">
        <v>16289</v>
      </c>
      <c r="X94" s="163">
        <v>12024</v>
      </c>
      <c r="Y94" s="163">
        <v>11877</v>
      </c>
      <c r="Z94" s="164">
        <f>IFERROR(Y94/X94-1,"-")</f>
        <v>-1.2225548902195627E-2</v>
      </c>
      <c r="AA94" s="165">
        <f t="shared" si="80"/>
        <v>-0.37988826815642462</v>
      </c>
      <c r="AB94" s="164">
        <f>Y94/Y$8</f>
        <v>2.7752334308493239E-3</v>
      </c>
    </row>
    <row r="95" spans="1:28" x14ac:dyDescent="0.25">
      <c r="A95" s="56"/>
      <c r="B95" s="162" t="s">
        <v>100</v>
      </c>
      <c r="C95" s="163">
        <v>2518</v>
      </c>
      <c r="D95" s="163">
        <v>668</v>
      </c>
      <c r="E95" s="163">
        <v>0</v>
      </c>
      <c r="F95" s="163">
        <v>980</v>
      </c>
      <c r="G95" s="163">
        <v>1377</v>
      </c>
      <c r="H95" s="163">
        <v>1540</v>
      </c>
      <c r="I95" s="164">
        <f>IFERROR(H95/G95-1,"-")</f>
        <v>0.11837327523602026</v>
      </c>
      <c r="J95" s="165">
        <f>IFERROR(H95/C95-1,"-")</f>
        <v>-0.3884034948371724</v>
      </c>
      <c r="K95" s="164">
        <f>H95/H$8</f>
        <v>2.0294935491097905E-3</v>
      </c>
      <c r="L95" s="163">
        <v>15448</v>
      </c>
      <c r="M95" s="163">
        <v>2547</v>
      </c>
      <c r="N95" s="163">
        <v>0</v>
      </c>
      <c r="O95" s="163">
        <v>13071</v>
      </c>
      <c r="P95" s="163">
        <v>20411</v>
      </c>
      <c r="Q95" s="163">
        <v>22404</v>
      </c>
      <c r="R95" s="164">
        <f>IFERROR(Q95/P95-1,"-")</f>
        <v>9.7643427563568697E-2</v>
      </c>
      <c r="S95" s="165">
        <f>IFERROR(Q95/L95-1,"-")</f>
        <v>0.45028482651475921</v>
      </c>
      <c r="T95" s="164">
        <f>Q95/Q$8</f>
        <v>6.3632722965891566E-3</v>
      </c>
      <c r="U95" s="163">
        <v>17966</v>
      </c>
      <c r="V95" s="163">
        <v>10731</v>
      </c>
      <c r="W95" s="163">
        <v>17520</v>
      </c>
      <c r="X95" s="163">
        <v>25698</v>
      </c>
      <c r="Y95" s="163">
        <v>23944</v>
      </c>
      <c r="Z95" s="164">
        <f>IFERROR(Y95/X95-1,"-")</f>
        <v>-6.8254338859055186E-2</v>
      </c>
      <c r="AA95" s="165">
        <f t="shared" si="80"/>
        <v>0.33273961928086382</v>
      </c>
      <c r="AB95" s="164">
        <f>Y95/Y$8</f>
        <v>5.5948631193277936E-3</v>
      </c>
    </row>
    <row r="96" spans="1:28" x14ac:dyDescent="0.25">
      <c r="A96" s="56"/>
      <c r="B96" s="157" t="s">
        <v>107</v>
      </c>
      <c r="C96" s="158">
        <v>3981</v>
      </c>
      <c r="D96" s="158">
        <v>1330</v>
      </c>
      <c r="E96" s="158">
        <v>0</v>
      </c>
      <c r="F96" s="158">
        <v>1087</v>
      </c>
      <c r="G96" s="158">
        <v>2121</v>
      </c>
      <c r="H96" s="158">
        <v>2181</v>
      </c>
      <c r="I96" s="159">
        <f>IFERROR(H96/G96-1,"-")</f>
        <v>2.8288543140028377E-2</v>
      </c>
      <c r="J96" s="160">
        <f>IFERROR(H96/C96-1,"-")</f>
        <v>-0.45214770158251694</v>
      </c>
      <c r="K96" s="159">
        <f>H96/H$8</f>
        <v>2.8742372926028915E-3</v>
      </c>
      <c r="L96" s="158">
        <v>14787</v>
      </c>
      <c r="M96" s="158">
        <v>3970</v>
      </c>
      <c r="N96" s="158">
        <v>0</v>
      </c>
      <c r="O96" s="158">
        <v>10848</v>
      </c>
      <c r="P96" s="158">
        <v>15887</v>
      </c>
      <c r="Q96" s="158">
        <v>19386</v>
      </c>
      <c r="R96" s="159">
        <f>IFERROR(Q96/P96-1,"-")</f>
        <v>0.22024296594700066</v>
      </c>
      <c r="S96" s="160">
        <f>IFERROR(Q96/L96-1,"-")</f>
        <v>0.31101643335362139</v>
      </c>
      <c r="T96" s="159">
        <f>Q96/Q$8</f>
        <v>5.5060880531011156E-3</v>
      </c>
      <c r="U96" s="158">
        <v>18768</v>
      </c>
      <c r="V96" s="158">
        <v>11712</v>
      </c>
      <c r="W96" s="158">
        <v>17676</v>
      </c>
      <c r="X96" s="158">
        <v>20435</v>
      </c>
      <c r="Y96" s="158">
        <v>21567</v>
      </c>
      <c r="Z96" s="159">
        <f>IFERROR(Y96/X96-1,"-")</f>
        <v>5.539515537068751E-2</v>
      </c>
      <c r="AA96" s="160">
        <f t="shared" si="80"/>
        <v>0.14913682864450117</v>
      </c>
      <c r="AB96" s="159">
        <f>Y96/Y$8</f>
        <v>5.0394425699357894E-3</v>
      </c>
    </row>
    <row r="97" spans="1:28" s="56" customFormat="1" x14ac:dyDescent="0.25">
      <c r="B97" s="162" t="s">
        <v>110</v>
      </c>
      <c r="C97" s="163">
        <v>210</v>
      </c>
      <c r="D97" s="163">
        <v>79</v>
      </c>
      <c r="E97" s="163">
        <v>0</v>
      </c>
      <c r="F97" s="163">
        <v>41</v>
      </c>
      <c r="G97" s="163">
        <v>157</v>
      </c>
      <c r="H97" s="163">
        <v>203</v>
      </c>
      <c r="I97" s="164">
        <f t="shared" ref="I97:I104" si="81">IFERROR(H97/G97-1,"-")</f>
        <v>0.29299363057324834</v>
      </c>
      <c r="J97" s="165">
        <f t="shared" ref="J97:J104" si="82">IFERROR(H97/C97-1,"-")</f>
        <v>-3.3333333333333326E-2</v>
      </c>
      <c r="K97" s="164">
        <f t="shared" ref="K97:K104" si="83">H97/H$8</f>
        <v>2.6752414965538145E-4</v>
      </c>
      <c r="L97" s="163">
        <v>2211</v>
      </c>
      <c r="M97" s="163">
        <v>915</v>
      </c>
      <c r="N97" s="163">
        <v>0</v>
      </c>
      <c r="O97" s="163">
        <v>1447</v>
      </c>
      <c r="P97" s="163">
        <v>2325</v>
      </c>
      <c r="Q97" s="163">
        <v>2827</v>
      </c>
      <c r="R97" s="164">
        <f t="shared" ref="R97:R104" si="84">IFERROR(Q97/P97-1,"-")</f>
        <v>0.21591397849462357</v>
      </c>
      <c r="S97" s="165">
        <f t="shared" ref="S97:S104" si="85">IFERROR(Q97/L97-1,"-")</f>
        <v>0.27860696517412942</v>
      </c>
      <c r="T97" s="164">
        <f t="shared" ref="T97:T104" si="86">Q97/Q$8</f>
        <v>8.029356714183871E-4</v>
      </c>
      <c r="U97" s="163">
        <v>2421</v>
      </c>
      <c r="V97" s="163">
        <v>921</v>
      </c>
      <c r="W97" s="163">
        <v>2403</v>
      </c>
      <c r="X97" s="163">
        <v>2795</v>
      </c>
      <c r="Y97" s="163">
        <v>3030</v>
      </c>
      <c r="Z97" s="164">
        <f t="shared" ref="Z97:Z104" si="87">IFERROR(Y97/X97-1,"-")</f>
        <v>8.4078711985688726E-2</v>
      </c>
      <c r="AA97" s="165">
        <f t="shared" si="80"/>
        <v>0.25154894671623307</v>
      </c>
      <c r="AB97" s="164">
        <f t="shared" ref="AB97:AB104" si="88">Y97/Y$8</f>
        <v>7.0800347692796589E-4</v>
      </c>
    </row>
    <row r="98" spans="1:28" s="56" customFormat="1" x14ac:dyDescent="0.25">
      <c r="B98" s="162" t="s">
        <v>113</v>
      </c>
      <c r="C98" s="163">
        <v>551</v>
      </c>
      <c r="D98" s="163">
        <v>299</v>
      </c>
      <c r="E98" s="163">
        <v>0</v>
      </c>
      <c r="F98" s="163">
        <v>152</v>
      </c>
      <c r="G98" s="163">
        <v>291</v>
      </c>
      <c r="H98" s="163">
        <v>341</v>
      </c>
      <c r="I98" s="164">
        <f t="shared" si="81"/>
        <v>0.17182130584192445</v>
      </c>
      <c r="J98" s="165">
        <f t="shared" si="82"/>
        <v>-0.38112522686025407</v>
      </c>
      <c r="K98" s="164">
        <f t="shared" si="83"/>
        <v>4.4938785730288215E-4</v>
      </c>
      <c r="L98" s="163">
        <v>3354</v>
      </c>
      <c r="M98" s="163">
        <v>772</v>
      </c>
      <c r="N98" s="163">
        <v>0</v>
      </c>
      <c r="O98" s="163">
        <v>2200</v>
      </c>
      <c r="P98" s="163">
        <v>3180</v>
      </c>
      <c r="Q98" s="163">
        <v>3893</v>
      </c>
      <c r="R98" s="164">
        <f t="shared" si="84"/>
        <v>0.22421383647798732</v>
      </c>
      <c r="S98" s="165">
        <f t="shared" si="85"/>
        <v>0.16070363744782346</v>
      </c>
      <c r="T98" s="164">
        <f t="shared" si="86"/>
        <v>1.1057051888333149E-3</v>
      </c>
      <c r="U98" s="163">
        <v>3905</v>
      </c>
      <c r="V98" s="163">
        <v>2395</v>
      </c>
      <c r="W98" s="163">
        <v>3482</v>
      </c>
      <c r="X98" s="163">
        <v>3814</v>
      </c>
      <c r="Y98" s="163">
        <v>4234</v>
      </c>
      <c r="Z98" s="164">
        <f t="shared" si="87"/>
        <v>0.11012060828526482</v>
      </c>
      <c r="AA98" s="165">
        <f t="shared" si="80"/>
        <v>8.4250960307298284E-2</v>
      </c>
      <c r="AB98" s="164">
        <f t="shared" si="88"/>
        <v>9.8933555158845139E-4</v>
      </c>
    </row>
    <row r="99" spans="1:28" x14ac:dyDescent="0.25">
      <c r="A99" s="56"/>
      <c r="B99" s="162" t="s">
        <v>116</v>
      </c>
      <c r="C99" s="163">
        <v>1170</v>
      </c>
      <c r="D99" s="163">
        <v>539</v>
      </c>
      <c r="E99" s="163">
        <v>0</v>
      </c>
      <c r="F99" s="163">
        <v>335</v>
      </c>
      <c r="G99" s="163">
        <v>725</v>
      </c>
      <c r="H99" s="163">
        <v>574</v>
      </c>
      <c r="I99" s="164">
        <f t="shared" si="81"/>
        <v>-0.20827586206896553</v>
      </c>
      <c r="J99" s="165">
        <f t="shared" si="82"/>
        <v>-0.50940170940170937</v>
      </c>
      <c r="K99" s="164">
        <f t="shared" si="83"/>
        <v>7.5644759557728545E-4</v>
      </c>
      <c r="L99" s="163">
        <v>2684</v>
      </c>
      <c r="M99" s="163">
        <v>622</v>
      </c>
      <c r="N99" s="163">
        <v>0</v>
      </c>
      <c r="O99" s="163">
        <v>1981</v>
      </c>
      <c r="P99" s="163">
        <v>2646</v>
      </c>
      <c r="Q99" s="163">
        <v>3111</v>
      </c>
      <c r="R99" s="164">
        <f t="shared" si="84"/>
        <v>0.17573696145124718</v>
      </c>
      <c r="S99" s="165">
        <f t="shared" si="85"/>
        <v>0.15909090909090917</v>
      </c>
      <c r="T99" s="164">
        <f t="shared" si="86"/>
        <v>8.835984696790246E-4</v>
      </c>
      <c r="U99" s="163">
        <v>3854</v>
      </c>
      <c r="V99" s="163">
        <v>3541</v>
      </c>
      <c r="W99" s="163">
        <v>3412</v>
      </c>
      <c r="X99" s="163">
        <v>3885</v>
      </c>
      <c r="Y99" s="163">
        <v>3685</v>
      </c>
      <c r="Z99" s="164">
        <f t="shared" si="87"/>
        <v>-5.1480051480051525E-2</v>
      </c>
      <c r="AA99" s="165">
        <f t="shared" si="80"/>
        <v>-4.3850544888427656E-2</v>
      </c>
      <c r="AB99" s="164">
        <f t="shared" si="88"/>
        <v>8.6105373349160206E-4</v>
      </c>
    </row>
    <row r="100" spans="1:28" x14ac:dyDescent="0.25">
      <c r="A100" s="56"/>
      <c r="B100" s="162" t="s">
        <v>123</v>
      </c>
      <c r="C100" s="163">
        <v>56</v>
      </c>
      <c r="D100" s="163">
        <v>55</v>
      </c>
      <c r="E100" s="163">
        <v>0</v>
      </c>
      <c r="F100" s="163">
        <v>32</v>
      </c>
      <c r="G100" s="163">
        <v>58</v>
      </c>
      <c r="H100" s="163">
        <v>90</v>
      </c>
      <c r="I100" s="164">
        <f t="shared" si="81"/>
        <v>0.55172413793103448</v>
      </c>
      <c r="J100" s="165">
        <f t="shared" si="82"/>
        <v>0.60714285714285721</v>
      </c>
      <c r="K100" s="164">
        <f t="shared" si="83"/>
        <v>1.1860676585706567E-4</v>
      </c>
      <c r="L100" s="163">
        <v>643</v>
      </c>
      <c r="M100" s="163">
        <v>210</v>
      </c>
      <c r="N100" s="163">
        <v>0</v>
      </c>
      <c r="O100" s="163">
        <v>738</v>
      </c>
      <c r="P100" s="163">
        <v>796</v>
      </c>
      <c r="Q100" s="163">
        <v>843</v>
      </c>
      <c r="R100" s="164">
        <f t="shared" si="84"/>
        <v>5.9045226130653328E-2</v>
      </c>
      <c r="S100" s="165">
        <f t="shared" si="85"/>
        <v>0.31104199066874028</v>
      </c>
      <c r="T100" s="164">
        <f t="shared" si="86"/>
        <v>2.3943217934407511E-4</v>
      </c>
      <c r="U100" s="163">
        <v>699</v>
      </c>
      <c r="V100" s="163">
        <v>432</v>
      </c>
      <c r="W100" s="163">
        <v>1172</v>
      </c>
      <c r="X100" s="163">
        <v>938</v>
      </c>
      <c r="Y100" s="163">
        <v>933</v>
      </c>
      <c r="Z100" s="164">
        <f t="shared" si="87"/>
        <v>-5.3304904051172386E-3</v>
      </c>
      <c r="AA100" s="165">
        <f t="shared" si="80"/>
        <v>0.33476394849785418</v>
      </c>
      <c r="AB100" s="164">
        <f t="shared" si="88"/>
        <v>2.1800899141049247E-4</v>
      </c>
    </row>
    <row r="101" spans="1:28" x14ac:dyDescent="0.25">
      <c r="A101" s="56"/>
      <c r="B101" s="162" t="s">
        <v>119</v>
      </c>
      <c r="C101" s="163">
        <v>106</v>
      </c>
      <c r="D101" s="163">
        <v>30</v>
      </c>
      <c r="E101" s="163">
        <v>0</v>
      </c>
      <c r="F101" s="163">
        <v>15</v>
      </c>
      <c r="G101" s="163">
        <v>82</v>
      </c>
      <c r="H101" s="163">
        <v>64</v>
      </c>
      <c r="I101" s="164">
        <f t="shared" si="81"/>
        <v>-0.21951219512195119</v>
      </c>
      <c r="J101" s="165">
        <f t="shared" si="82"/>
        <v>-0.39622641509433965</v>
      </c>
      <c r="K101" s="164">
        <f t="shared" si="83"/>
        <v>8.4342589053913367E-5</v>
      </c>
      <c r="L101" s="163">
        <v>413</v>
      </c>
      <c r="M101" s="163">
        <v>102</v>
      </c>
      <c r="N101" s="163">
        <v>0</v>
      </c>
      <c r="O101" s="163">
        <v>417</v>
      </c>
      <c r="P101" s="163">
        <v>476</v>
      </c>
      <c r="Q101" s="163">
        <v>839</v>
      </c>
      <c r="R101" s="164">
        <f t="shared" si="84"/>
        <v>0.76260504201680668</v>
      </c>
      <c r="S101" s="165">
        <f t="shared" si="85"/>
        <v>1.0314769975786926</v>
      </c>
      <c r="T101" s="164">
        <f t="shared" si="86"/>
        <v>2.382960835939253E-4</v>
      </c>
      <c r="U101" s="163">
        <v>519</v>
      </c>
      <c r="V101" s="163">
        <v>507</v>
      </c>
      <c r="W101" s="163">
        <v>682</v>
      </c>
      <c r="X101" s="163">
        <v>650</v>
      </c>
      <c r="Y101" s="163">
        <v>903</v>
      </c>
      <c r="Z101" s="164">
        <f t="shared" si="87"/>
        <v>0.38923076923076927</v>
      </c>
      <c r="AA101" s="165">
        <f t="shared" si="80"/>
        <v>0.73988439306358389</v>
      </c>
      <c r="AB101" s="164">
        <f t="shared" si="88"/>
        <v>2.109990559953641E-4</v>
      </c>
    </row>
    <row r="102" spans="1:28" x14ac:dyDescent="0.25">
      <c r="A102" s="56"/>
      <c r="B102" s="162" t="s">
        <v>128</v>
      </c>
      <c r="C102" s="163">
        <v>42</v>
      </c>
      <c r="D102" s="163">
        <v>22</v>
      </c>
      <c r="E102" s="163">
        <v>0</v>
      </c>
      <c r="F102" s="163">
        <v>3</v>
      </c>
      <c r="G102" s="163">
        <v>19</v>
      </c>
      <c r="H102" s="163">
        <v>28</v>
      </c>
      <c r="I102" s="164">
        <f t="shared" si="81"/>
        <v>0.47368421052631571</v>
      </c>
      <c r="J102" s="165">
        <f t="shared" si="82"/>
        <v>-0.33333333333333337</v>
      </c>
      <c r="K102" s="164">
        <f t="shared" si="83"/>
        <v>3.68998827110871E-5</v>
      </c>
      <c r="L102" s="163">
        <v>113</v>
      </c>
      <c r="M102" s="163">
        <v>90</v>
      </c>
      <c r="N102" s="163">
        <v>0</v>
      </c>
      <c r="O102" s="163">
        <v>108</v>
      </c>
      <c r="P102" s="163">
        <v>119</v>
      </c>
      <c r="Q102" s="163">
        <v>202</v>
      </c>
      <c r="R102" s="164">
        <f t="shared" si="84"/>
        <v>0.69747899159663862</v>
      </c>
      <c r="S102" s="165">
        <f t="shared" si="85"/>
        <v>0.78761061946902644</v>
      </c>
      <c r="T102" s="164">
        <f t="shared" si="86"/>
        <v>5.7372835382566045E-5</v>
      </c>
      <c r="U102" s="163">
        <v>155</v>
      </c>
      <c r="V102" s="163">
        <v>105</v>
      </c>
      <c r="W102" s="163">
        <v>270</v>
      </c>
      <c r="X102" s="163">
        <v>153</v>
      </c>
      <c r="Y102" s="163">
        <v>230</v>
      </c>
      <c r="Z102" s="164">
        <f t="shared" si="87"/>
        <v>0.50326797385620914</v>
      </c>
      <c r="AA102" s="165">
        <f t="shared" si="80"/>
        <v>0.4838709677419355</v>
      </c>
      <c r="AB102" s="164">
        <f t="shared" si="88"/>
        <v>5.3742838182650878E-5</v>
      </c>
    </row>
    <row r="103" spans="1:28" x14ac:dyDescent="0.25">
      <c r="A103" s="56"/>
      <c r="B103" s="162" t="s">
        <v>131</v>
      </c>
      <c r="C103" s="163">
        <v>60</v>
      </c>
      <c r="D103" s="163">
        <v>0</v>
      </c>
      <c r="E103" s="163">
        <v>0</v>
      </c>
      <c r="F103" s="163">
        <v>0</v>
      </c>
      <c r="G103" s="163">
        <v>10</v>
      </c>
      <c r="H103" s="163">
        <v>25</v>
      </c>
      <c r="I103" s="164">
        <f t="shared" si="81"/>
        <v>1.5</v>
      </c>
      <c r="J103" s="165">
        <f t="shared" si="82"/>
        <v>-0.58333333333333326</v>
      </c>
      <c r="K103" s="164">
        <f t="shared" si="83"/>
        <v>3.2946323849184909E-5</v>
      </c>
      <c r="L103" s="163">
        <v>211</v>
      </c>
      <c r="M103" s="163">
        <v>61</v>
      </c>
      <c r="N103" s="163">
        <v>0</v>
      </c>
      <c r="O103" s="163">
        <v>99</v>
      </c>
      <c r="P103" s="163">
        <v>237</v>
      </c>
      <c r="Q103" s="163">
        <v>359</v>
      </c>
      <c r="R103" s="164">
        <f t="shared" si="84"/>
        <v>0.51476793248945141</v>
      </c>
      <c r="S103" s="165">
        <f t="shared" si="85"/>
        <v>0.70142180094786721</v>
      </c>
      <c r="T103" s="164">
        <f t="shared" si="86"/>
        <v>1.0196459357594658E-4</v>
      </c>
      <c r="U103" s="163">
        <v>271</v>
      </c>
      <c r="V103" s="163">
        <v>96</v>
      </c>
      <c r="W103" s="163">
        <v>168</v>
      </c>
      <c r="X103" s="163">
        <v>270</v>
      </c>
      <c r="Y103" s="163">
        <v>384</v>
      </c>
      <c r="Z103" s="164">
        <f t="shared" si="87"/>
        <v>0.42222222222222228</v>
      </c>
      <c r="AA103" s="165">
        <f t="shared" si="80"/>
        <v>0.41697416974169732</v>
      </c>
      <c r="AB103" s="164">
        <f t="shared" si="88"/>
        <v>8.9727173313643198E-5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1786</v>
      </c>
      <c r="D104" s="169">
        <f t="shared" si="89"/>
        <v>306</v>
      </c>
      <c r="E104" s="169">
        <f t="shared" si="89"/>
        <v>0</v>
      </c>
      <c r="F104" s="169">
        <f t="shared" si="89"/>
        <v>509</v>
      </c>
      <c r="G104" s="169">
        <f t="shared" si="89"/>
        <v>779</v>
      </c>
      <c r="H104" s="169">
        <f t="shared" si="89"/>
        <v>856</v>
      </c>
      <c r="I104" s="170">
        <f t="shared" si="81"/>
        <v>9.8844672657252941E-2</v>
      </c>
      <c r="J104" s="171">
        <f t="shared" si="82"/>
        <v>-0.5207166853303471</v>
      </c>
      <c r="K104" s="170">
        <f t="shared" si="83"/>
        <v>1.1280821285960913E-3</v>
      </c>
      <c r="L104" s="169">
        <f t="shared" ref="L104:Q104" si="90">L96-SUM(L97:L103)</f>
        <v>5158</v>
      </c>
      <c r="M104" s="169">
        <f t="shared" si="90"/>
        <v>1198</v>
      </c>
      <c r="N104" s="169">
        <f t="shared" si="90"/>
        <v>0</v>
      </c>
      <c r="O104" s="169">
        <f t="shared" si="90"/>
        <v>3858</v>
      </c>
      <c r="P104" s="169">
        <f t="shared" si="90"/>
        <v>6108</v>
      </c>
      <c r="Q104" s="169">
        <f t="shared" si="90"/>
        <v>7312</v>
      </c>
      <c r="R104" s="170">
        <f t="shared" si="84"/>
        <v>0.19711853307138183</v>
      </c>
      <c r="S104" s="171">
        <f t="shared" si="85"/>
        <v>0.41760372237301269</v>
      </c>
      <c r="T104" s="170">
        <f t="shared" si="86"/>
        <v>2.0767830312738759E-3</v>
      </c>
      <c r="U104" s="169">
        <f>U96-SUM(U97:U103)</f>
        <v>6944</v>
      </c>
      <c r="V104" s="169">
        <f>V96-SUM(V97:V103)</f>
        <v>3715</v>
      </c>
      <c r="W104" s="169">
        <f>W96-SUM(W97:W103)</f>
        <v>6087</v>
      </c>
      <c r="X104" s="169">
        <f>X96-SUM(X97:X103)</f>
        <v>7930</v>
      </c>
      <c r="Y104" s="169">
        <f>Y96-SUM(Y97:Y103)</f>
        <v>8168</v>
      </c>
      <c r="Z104" s="170">
        <f t="shared" si="87"/>
        <v>3.0012610340479196E-2</v>
      </c>
      <c r="AA104" s="171">
        <f t="shared" si="80"/>
        <v>0.17626728110599088</v>
      </c>
      <c r="AB104" s="170">
        <f t="shared" si="88"/>
        <v>1.9085717490256191E-3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82594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82594</v>
      </c>
      <c r="V106" s="176">
        <f>V107+V110</f>
        <v>94072</v>
      </c>
      <c r="W106" s="176">
        <f>W107+W110</f>
        <v>169794</v>
      </c>
      <c r="X106" s="176">
        <f>X107+X110</f>
        <v>220761</v>
      </c>
      <c r="Y106" s="176">
        <f>Y107+Y110</f>
        <v>207278</v>
      </c>
      <c r="Z106" s="177">
        <f>IFERROR(Y106/X106-1,"-")</f>
        <v>-6.1075099315549441E-2</v>
      </c>
      <c r="AA106" s="177">
        <f t="shared" ref="AA106:AA118" si="93">IFERROR(Y106/U106-1,"-")</f>
        <v>1.5096011816838995</v>
      </c>
      <c r="AB106" s="177">
        <f>Y106/Y$8</f>
        <v>4.8433513099232647E-2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17569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17569</v>
      </c>
      <c r="V107" s="158">
        <v>38667</v>
      </c>
      <c r="W107" s="158">
        <v>41132</v>
      </c>
      <c r="X107" s="158">
        <v>48543</v>
      </c>
      <c r="Y107" s="158">
        <v>43479</v>
      </c>
      <c r="Z107" s="159">
        <f>IFERROR(Y107/X107-1,"-")</f>
        <v>-0.10431988134231507</v>
      </c>
      <c r="AA107" s="160">
        <f t="shared" si="93"/>
        <v>1.4747566736866071</v>
      </c>
      <c r="AB107" s="159">
        <f>Y107/Y$8</f>
        <v>1.0159499397145555E-2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3028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3028</v>
      </c>
      <c r="V108" s="163">
        <v>19359</v>
      </c>
      <c r="W108" s="163">
        <v>11031</v>
      </c>
      <c r="X108" s="163">
        <v>14560</v>
      </c>
      <c r="Y108" s="163">
        <v>12208</v>
      </c>
      <c r="Z108" s="164">
        <f>IFERROR(Y108/X108-1,"-")</f>
        <v>-0.16153846153846152</v>
      </c>
      <c r="AA108" s="165">
        <f t="shared" si="93"/>
        <v>3.0317040951122856</v>
      </c>
      <c r="AB108" s="164">
        <f>Y108/Y$8</f>
        <v>2.8525763849295734E-3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14541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14541</v>
      </c>
      <c r="V109" s="163">
        <v>19308</v>
      </c>
      <c r="W109" s="163">
        <v>30101</v>
      </c>
      <c r="X109" s="163">
        <v>33983</v>
      </c>
      <c r="Y109" s="163">
        <v>31271</v>
      </c>
      <c r="Z109" s="164">
        <f>IFERROR(Y109/X109-1,"-")</f>
        <v>-7.9804608186446191E-2</v>
      </c>
      <c r="AA109" s="165">
        <f t="shared" si="93"/>
        <v>1.1505398528299291</v>
      </c>
      <c r="AB109" s="164">
        <f>Y109/Y$8</f>
        <v>7.3069230122159807E-3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65025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65025</v>
      </c>
      <c r="V110" s="158">
        <v>55405</v>
      </c>
      <c r="W110" s="158">
        <v>128662</v>
      </c>
      <c r="X110" s="158">
        <v>172218</v>
      </c>
      <c r="Y110" s="158">
        <v>163799</v>
      </c>
      <c r="Z110" s="159">
        <f>IFERROR(Y110/X110-1,"-")</f>
        <v>-4.8885714617519671E-2</v>
      </c>
      <c r="AA110" s="160">
        <f t="shared" si="93"/>
        <v>1.5190157631680123</v>
      </c>
      <c r="AB110" s="159">
        <f>Y110/Y$8</f>
        <v>3.8274013702087092E-2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36612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36612</v>
      </c>
      <c r="V111" s="163">
        <v>22937</v>
      </c>
      <c r="W111" s="163">
        <v>77726</v>
      </c>
      <c r="X111" s="163">
        <v>113230</v>
      </c>
      <c r="Y111" s="163">
        <v>102157</v>
      </c>
      <c r="Z111" s="164">
        <f t="shared" ref="Z111:Z118" si="100">IFERROR(Y111/X111-1,"-")</f>
        <v>-9.7792104565927795E-2</v>
      </c>
      <c r="AA111" s="165">
        <f t="shared" si="93"/>
        <v>1.7902600240358351</v>
      </c>
      <c r="AB111" s="164">
        <f t="shared" ref="AB111:AB118" si="101">Y111/Y$8</f>
        <v>2.3870465740108981E-2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4407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4407</v>
      </c>
      <c r="V112" s="163">
        <v>6731</v>
      </c>
      <c r="W112" s="163">
        <v>5917</v>
      </c>
      <c r="X112" s="163">
        <v>7594</v>
      </c>
      <c r="Y112" s="163">
        <v>7215</v>
      </c>
      <c r="Z112" s="164">
        <f t="shared" si="100"/>
        <v>-4.9907821964708998E-2</v>
      </c>
      <c r="AA112" s="165">
        <f t="shared" si="93"/>
        <v>0.63716814159292046</v>
      </c>
      <c r="AB112" s="164">
        <f t="shared" si="101"/>
        <v>1.6858894673383743E-3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8908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8908</v>
      </c>
      <c r="V113" s="163">
        <v>6002</v>
      </c>
      <c r="W113" s="163">
        <v>8638</v>
      </c>
      <c r="X113" s="163">
        <v>12056</v>
      </c>
      <c r="Y113" s="163">
        <v>12800</v>
      </c>
      <c r="Z113" s="164">
        <f t="shared" si="100"/>
        <v>6.1712010617120061E-2</v>
      </c>
      <c r="AA113" s="165">
        <f t="shared" si="93"/>
        <v>0.4369106421194433</v>
      </c>
      <c r="AB113" s="164">
        <f t="shared" si="101"/>
        <v>2.99090577712144E-3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1114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1114</v>
      </c>
      <c r="V114" s="163">
        <v>3493</v>
      </c>
      <c r="W114" s="163">
        <v>5894</v>
      </c>
      <c r="X114" s="163">
        <v>6032</v>
      </c>
      <c r="Y114" s="163">
        <v>5918</v>
      </c>
      <c r="Z114" s="164">
        <f t="shared" si="100"/>
        <v>-1.8899204244031798E-2</v>
      </c>
      <c r="AA114" s="165">
        <f t="shared" si="93"/>
        <v>4.3123877917414726</v>
      </c>
      <c r="AB114" s="164">
        <f t="shared" si="101"/>
        <v>1.3828265928909908E-3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2915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2915</v>
      </c>
      <c r="V115" s="163">
        <v>4145</v>
      </c>
      <c r="W115" s="163">
        <v>4317</v>
      </c>
      <c r="X115" s="163">
        <v>4916</v>
      </c>
      <c r="Y115" s="163">
        <v>4686</v>
      </c>
      <c r="Z115" s="164">
        <f t="shared" si="100"/>
        <v>-4.6786004882017895E-2</v>
      </c>
      <c r="AA115" s="165">
        <f t="shared" si="93"/>
        <v>0.60754716981132084</v>
      </c>
      <c r="AB115" s="164">
        <f t="shared" si="101"/>
        <v>1.0949519118430523E-3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419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419</v>
      </c>
      <c r="V116" s="163">
        <v>308</v>
      </c>
      <c r="W116" s="163">
        <v>1123</v>
      </c>
      <c r="X116" s="163">
        <v>1300</v>
      </c>
      <c r="Y116" s="163">
        <v>1069</v>
      </c>
      <c r="Z116" s="164">
        <f t="shared" si="100"/>
        <v>-0.1776923076923077</v>
      </c>
      <c r="AA116" s="165">
        <f t="shared" si="93"/>
        <v>1.5513126491646778</v>
      </c>
      <c r="AB116" s="164">
        <f t="shared" si="101"/>
        <v>2.4978736529240777E-4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1123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1123</v>
      </c>
      <c r="V117" s="163">
        <v>470</v>
      </c>
      <c r="W117" s="163">
        <v>840</v>
      </c>
      <c r="X117" s="163">
        <v>770</v>
      </c>
      <c r="Y117" s="163">
        <v>1368</v>
      </c>
      <c r="Z117" s="164">
        <f t="shared" si="100"/>
        <v>0.77662337662337655</v>
      </c>
      <c r="AA117" s="165">
        <f t="shared" si="93"/>
        <v>0.21816562778272486</v>
      </c>
      <c r="AB117" s="164">
        <f t="shared" si="101"/>
        <v>3.1965305492985389E-4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9527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9527</v>
      </c>
      <c r="V118" s="169">
        <f>V110-SUM(V111:V117)</f>
        <v>11319</v>
      </c>
      <c r="W118" s="169">
        <f>W110-SUM(W111:W117)</f>
        <v>24207</v>
      </c>
      <c r="X118" s="169">
        <f>X110-SUM(X111:X117)</f>
        <v>26320</v>
      </c>
      <c r="Y118" s="169">
        <f>Y110-SUM(Y111:Y117)</f>
        <v>28586</v>
      </c>
      <c r="Z118" s="170">
        <f t="shared" si="100"/>
        <v>8.6094224924012197E-2</v>
      </c>
      <c r="AA118" s="171">
        <f t="shared" si="93"/>
        <v>2.0005248241838984</v>
      </c>
      <c r="AB118" s="170">
        <f t="shared" si="101"/>
        <v>6.6795337925619914E-3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109587</v>
      </c>
      <c r="D120" s="176">
        <f t="shared" si="104"/>
        <v>44475</v>
      </c>
      <c r="E120" s="176">
        <f t="shared" si="104"/>
        <v>61314</v>
      </c>
      <c r="F120" s="176">
        <f t="shared" si="104"/>
        <v>93434</v>
      </c>
      <c r="G120" s="176">
        <f t="shared" si="104"/>
        <v>93472</v>
      </c>
      <c r="H120" s="176">
        <f t="shared" si="104"/>
        <v>99644</v>
      </c>
      <c r="I120" s="177">
        <f>IFERROR(H120/G120-1,"-")</f>
        <v>6.6030469017459792E-2</v>
      </c>
      <c r="J120" s="177">
        <f>IFERROR(H120/C120-1,"-")</f>
        <v>-9.0731564875395798E-2</v>
      </c>
      <c r="K120" s="177">
        <f>H120/H$8</f>
        <v>0.13131613974512724</v>
      </c>
      <c r="L120" s="176">
        <f t="shared" ref="L120:Q120" si="105">L121+L124</f>
        <v>110828</v>
      </c>
      <c r="M120" s="176">
        <f t="shared" si="105"/>
        <v>46941</v>
      </c>
      <c r="N120" s="176">
        <f t="shared" si="105"/>
        <v>102944</v>
      </c>
      <c r="O120" s="176">
        <f t="shared" si="105"/>
        <v>135697</v>
      </c>
      <c r="P120" s="176">
        <f t="shared" si="105"/>
        <v>145637</v>
      </c>
      <c r="Q120" s="176">
        <f t="shared" si="105"/>
        <v>151227</v>
      </c>
      <c r="R120" s="177">
        <f>IFERROR(Q120/P120-1,"-")</f>
        <v>3.8383103194929769E-2</v>
      </c>
      <c r="S120" s="177">
        <f>IFERROR(Q120/L120-1,"-")</f>
        <v>0.36451979644133248</v>
      </c>
      <c r="T120" s="177">
        <f>Q120/Q$8</f>
        <v>4.2952088001976807E-2</v>
      </c>
      <c r="U120" s="176">
        <f>U121+U124</f>
        <v>220415</v>
      </c>
      <c r="V120" s="176">
        <f>V121+V124</f>
        <v>164258</v>
      </c>
      <c r="W120" s="176">
        <f>W121+W124</f>
        <v>229131</v>
      </c>
      <c r="X120" s="176">
        <f>X121+X124</f>
        <v>239109</v>
      </c>
      <c r="Y120" s="176">
        <f>Y121+Y124</f>
        <v>250871</v>
      </c>
      <c r="Z120" s="177">
        <f>IFERROR(Y120/X120-1,"-")</f>
        <v>4.9190954752853289E-2</v>
      </c>
      <c r="AA120" s="177">
        <f t="shared" ref="AA120:AA132" si="106">IFERROR(Y120/U120-1,"-")</f>
        <v>0.1381757139940567</v>
      </c>
      <c r="AB120" s="177">
        <f>Y120/Y$8</f>
        <v>5.8619650250955689E-2</v>
      </c>
    </row>
    <row r="121" spans="1:28" x14ac:dyDescent="0.25">
      <c r="A121" s="56"/>
      <c r="B121" s="157" t="s">
        <v>97</v>
      </c>
      <c r="C121" s="158">
        <v>50068</v>
      </c>
      <c r="D121" s="158">
        <v>21565</v>
      </c>
      <c r="E121" s="158">
        <v>32824</v>
      </c>
      <c r="F121" s="158">
        <v>51574</v>
      </c>
      <c r="G121" s="158">
        <v>60712</v>
      </c>
      <c r="H121" s="158">
        <v>66829</v>
      </c>
      <c r="I121" s="159">
        <f>IFERROR(H121/G121-1,"-")</f>
        <v>0.10075438134141512</v>
      </c>
      <c r="J121" s="160">
        <f>IFERROR(H121/C121-1,"-")</f>
        <v>0.33476471998082613</v>
      </c>
      <c r="K121" s="159">
        <f>H121/H$8</f>
        <v>8.8070795060687129E-2</v>
      </c>
      <c r="L121" s="158">
        <v>70074</v>
      </c>
      <c r="M121" s="158">
        <v>31314</v>
      </c>
      <c r="N121" s="158">
        <v>71733</v>
      </c>
      <c r="O121" s="158">
        <v>83312</v>
      </c>
      <c r="P121" s="158">
        <v>85718</v>
      </c>
      <c r="Q121" s="158">
        <v>89737</v>
      </c>
      <c r="R121" s="159">
        <f>IFERROR(Q121/P121-1,"-")</f>
        <v>4.6886301593597635E-2</v>
      </c>
      <c r="S121" s="160">
        <f>IFERROR(Q121/L121-1,"-")</f>
        <v>0.28060336216000237</v>
      </c>
      <c r="T121" s="159">
        <f>Q121/Q$8</f>
        <v>2.5487456082798659E-2</v>
      </c>
      <c r="U121" s="158">
        <v>120142</v>
      </c>
      <c r="V121" s="158">
        <v>104557</v>
      </c>
      <c r="W121" s="158">
        <v>134886</v>
      </c>
      <c r="X121" s="158">
        <v>146430</v>
      </c>
      <c r="Y121" s="158">
        <v>156566</v>
      </c>
      <c r="Z121" s="159">
        <f>IFERROR(Y121/X121-1,"-")</f>
        <v>6.9220788089872309E-2</v>
      </c>
      <c r="AA121" s="160">
        <f t="shared" si="106"/>
        <v>0.30317457675084492</v>
      </c>
      <c r="AB121" s="159">
        <f>Y121/Y$8</f>
        <v>3.658391827349964E-2</v>
      </c>
    </row>
    <row r="122" spans="1:28" x14ac:dyDescent="0.25">
      <c r="A122" s="56"/>
      <c r="B122" s="162" t="s">
        <v>103</v>
      </c>
      <c r="C122" s="163">
        <v>24655</v>
      </c>
      <c r="D122" s="163">
        <v>10392</v>
      </c>
      <c r="E122" s="163">
        <v>15693</v>
      </c>
      <c r="F122" s="163">
        <v>29334</v>
      </c>
      <c r="G122" s="163">
        <v>29429</v>
      </c>
      <c r="H122" s="163">
        <v>38467</v>
      </c>
      <c r="I122" s="164">
        <f>IFERROR(H122/G122-1,"-")</f>
        <v>0.3071120323490435</v>
      </c>
      <c r="J122" s="165">
        <f>IFERROR(H122/C122-1,"-")</f>
        <v>0.56021091056580818</v>
      </c>
      <c r="K122" s="164">
        <f>H122/H$8</f>
        <v>5.0693849580263836E-2</v>
      </c>
      <c r="L122" s="163">
        <v>36421</v>
      </c>
      <c r="M122" s="163">
        <v>13684</v>
      </c>
      <c r="N122" s="163">
        <v>37554</v>
      </c>
      <c r="O122" s="163">
        <v>40531</v>
      </c>
      <c r="P122" s="163">
        <v>36692</v>
      </c>
      <c r="Q122" s="163">
        <v>37326</v>
      </c>
      <c r="R122" s="164">
        <f>IFERROR(Q122/P122-1,"-")</f>
        <v>1.7278970892837586E-2</v>
      </c>
      <c r="S122" s="165">
        <f>IFERROR(Q122/L122-1,"-")</f>
        <v>2.4848301803904294E-2</v>
      </c>
      <c r="T122" s="164">
        <f>Q122/Q$8</f>
        <v>1.0601477492523069E-2</v>
      </c>
      <c r="U122" s="163">
        <v>61076</v>
      </c>
      <c r="V122" s="163">
        <v>53247</v>
      </c>
      <c r="W122" s="163">
        <v>69865</v>
      </c>
      <c r="X122" s="163">
        <v>66121</v>
      </c>
      <c r="Y122" s="163">
        <v>75793</v>
      </c>
      <c r="Z122" s="164">
        <f>IFERROR(Y122/X122-1,"-")</f>
        <v>0.14627727953297742</v>
      </c>
      <c r="AA122" s="165">
        <f t="shared" si="106"/>
        <v>0.24096208003143627</v>
      </c>
      <c r="AB122" s="164">
        <f>Y122/Y$8</f>
        <v>1.7710134497294167E-2</v>
      </c>
    </row>
    <row r="123" spans="1:28" x14ac:dyDescent="0.25">
      <c r="A123" s="56"/>
      <c r="B123" s="162" t="s">
        <v>100</v>
      </c>
      <c r="C123" s="163">
        <v>25413</v>
      </c>
      <c r="D123" s="163">
        <v>11173</v>
      </c>
      <c r="E123" s="163">
        <v>17131</v>
      </c>
      <c r="F123" s="163">
        <v>22240</v>
      </c>
      <c r="G123" s="163">
        <v>31283</v>
      </c>
      <c r="H123" s="163">
        <v>28362</v>
      </c>
      <c r="I123" s="164">
        <f>IFERROR(H123/G123-1,"-")</f>
        <v>-9.337339769203723E-2</v>
      </c>
      <c r="J123" s="165">
        <f>IFERROR(H123/C123-1,"-")</f>
        <v>0.11604297013339626</v>
      </c>
      <c r="K123" s="164">
        <f>H123/H$8</f>
        <v>3.7376945480423293E-2</v>
      </c>
      <c r="L123" s="163">
        <v>33653</v>
      </c>
      <c r="M123" s="163">
        <v>17630</v>
      </c>
      <c r="N123" s="163">
        <v>34179</v>
      </c>
      <c r="O123" s="163">
        <v>42781</v>
      </c>
      <c r="P123" s="163">
        <v>49026</v>
      </c>
      <c r="Q123" s="163">
        <v>52411</v>
      </c>
      <c r="R123" s="164">
        <f>IFERROR(Q123/P123-1,"-")</f>
        <v>6.9044996532452219E-2</v>
      </c>
      <c r="S123" s="165">
        <f>IFERROR(Q123/L123-1,"-")</f>
        <v>0.55739458592101743</v>
      </c>
      <c r="T123" s="164">
        <f>Q123/Q$8</f>
        <v>1.4885978590275588E-2</v>
      </c>
      <c r="U123" s="163">
        <v>59066</v>
      </c>
      <c r="V123" s="163">
        <v>51310</v>
      </c>
      <c r="W123" s="163">
        <v>65021</v>
      </c>
      <c r="X123" s="163">
        <v>80309</v>
      </c>
      <c r="Y123" s="163">
        <v>80773</v>
      </c>
      <c r="Z123" s="164">
        <f>IFERROR(Y123/X123-1,"-")</f>
        <v>5.7776836967213807E-3</v>
      </c>
      <c r="AA123" s="165">
        <f t="shared" si="106"/>
        <v>0.36750414790234642</v>
      </c>
      <c r="AB123" s="164">
        <f>Y123/Y$8</f>
        <v>1.8873783776205477E-2</v>
      </c>
    </row>
    <row r="124" spans="1:28" x14ac:dyDescent="0.25">
      <c r="A124" s="56"/>
      <c r="B124" s="157" t="s">
        <v>107</v>
      </c>
      <c r="C124" s="158">
        <v>59519</v>
      </c>
      <c r="D124" s="158">
        <v>22910</v>
      </c>
      <c r="E124" s="158">
        <v>28490</v>
      </c>
      <c r="F124" s="158">
        <v>41860</v>
      </c>
      <c r="G124" s="158">
        <v>32760</v>
      </c>
      <c r="H124" s="158">
        <v>32815</v>
      </c>
      <c r="I124" s="159">
        <f>IFERROR(H124/G124-1,"-")</f>
        <v>1.6788766788766729E-3</v>
      </c>
      <c r="J124" s="160">
        <f>IFERROR(H124/C124-1,"-")</f>
        <v>-0.44866345200692215</v>
      </c>
      <c r="K124" s="159">
        <f>H124/H$8</f>
        <v>4.3245344684440107E-2</v>
      </c>
      <c r="L124" s="158">
        <v>40754</v>
      </c>
      <c r="M124" s="158">
        <v>15627</v>
      </c>
      <c r="N124" s="158">
        <v>31211</v>
      </c>
      <c r="O124" s="158">
        <v>52385</v>
      </c>
      <c r="P124" s="158">
        <v>59919</v>
      </c>
      <c r="Q124" s="158">
        <v>61490</v>
      </c>
      <c r="R124" s="159">
        <f>IFERROR(Q124/P124-1,"-")</f>
        <v>2.6218728616966169E-2</v>
      </c>
      <c r="S124" s="160">
        <f>IFERROR(Q124/L124-1,"-")</f>
        <v>0.50880895126858716</v>
      </c>
      <c r="T124" s="159">
        <f>Q124/Q$8</f>
        <v>1.7464631919178148E-2</v>
      </c>
      <c r="U124" s="158">
        <v>100273</v>
      </c>
      <c r="V124" s="158">
        <v>59701</v>
      </c>
      <c r="W124" s="158">
        <v>94245</v>
      </c>
      <c r="X124" s="158">
        <v>92679</v>
      </c>
      <c r="Y124" s="158">
        <v>94305</v>
      </c>
      <c r="Z124" s="159">
        <f>IFERROR(Y124/X124-1,"-")</f>
        <v>1.7544427540219454E-2</v>
      </c>
      <c r="AA124" s="160">
        <f t="shared" si="106"/>
        <v>-5.9517517178103829E-2</v>
      </c>
      <c r="AB124" s="159">
        <f>Y124/Y$8</f>
        <v>2.2035731977456046E-2</v>
      </c>
    </row>
    <row r="125" spans="1:28" s="56" customFormat="1" x14ac:dyDescent="0.25">
      <c r="B125" s="162" t="s">
        <v>110</v>
      </c>
      <c r="C125" s="163">
        <v>3118</v>
      </c>
      <c r="D125" s="163">
        <v>1377</v>
      </c>
      <c r="E125" s="163">
        <v>653</v>
      </c>
      <c r="F125" s="163">
        <v>2495</v>
      </c>
      <c r="G125" s="163">
        <v>3067</v>
      </c>
      <c r="H125" s="163">
        <v>2396</v>
      </c>
      <c r="I125" s="164">
        <f t="shared" ref="I125:I132" si="107">IFERROR(H125/G125-1,"-")</f>
        <v>-0.21878056732963813</v>
      </c>
      <c r="J125" s="165">
        <f t="shared" ref="J125:J132" si="108">IFERROR(H125/C125-1,"-")</f>
        <v>-0.2315586914688903</v>
      </c>
      <c r="K125" s="164">
        <f t="shared" ref="K125:K132" si="109">H125/H$8</f>
        <v>3.1575756777058816E-3</v>
      </c>
      <c r="L125" s="163">
        <v>7342</v>
      </c>
      <c r="M125" s="163">
        <v>2329</v>
      </c>
      <c r="N125" s="163">
        <v>2683</v>
      </c>
      <c r="O125" s="163">
        <v>7422</v>
      </c>
      <c r="P125" s="163">
        <v>8579</v>
      </c>
      <c r="Q125" s="163">
        <v>8260</v>
      </c>
      <c r="R125" s="164">
        <f t="shared" ref="R125:R132" si="110">IFERROR(Q125/P125-1,"-")</f>
        <v>-3.7183820958153646E-2</v>
      </c>
      <c r="S125" s="165">
        <f t="shared" ref="S125:S132" si="111">IFERROR(Q125/L125-1,"-")</f>
        <v>0.12503405066739304</v>
      </c>
      <c r="T125" s="164">
        <f t="shared" ref="T125:T132" si="112">Q125/Q$8</f>
        <v>2.3460377240593837E-3</v>
      </c>
      <c r="U125" s="163">
        <v>10460</v>
      </c>
      <c r="V125" s="163">
        <v>3336</v>
      </c>
      <c r="W125" s="163">
        <v>9917</v>
      </c>
      <c r="X125" s="163">
        <v>11646</v>
      </c>
      <c r="Y125" s="163">
        <v>10656</v>
      </c>
      <c r="Z125" s="164">
        <f t="shared" ref="Z125:Z132" si="113">IFERROR(Y125/X125-1,"-")</f>
        <v>-8.5007727975270453E-2</v>
      </c>
      <c r="AA125" s="165">
        <f t="shared" si="106"/>
        <v>1.8738049713193039E-2</v>
      </c>
      <c r="AB125" s="164">
        <f t="shared" ref="AB125:AB132" si="114">Y125/Y$8</f>
        <v>2.4899290594535988E-3</v>
      </c>
    </row>
    <row r="126" spans="1:28" s="56" customFormat="1" x14ac:dyDescent="0.25">
      <c r="B126" s="162" t="s">
        <v>113</v>
      </c>
      <c r="C126" s="163">
        <v>4086</v>
      </c>
      <c r="D126" s="163">
        <v>1696</v>
      </c>
      <c r="E126" s="163">
        <v>2401</v>
      </c>
      <c r="F126" s="163">
        <v>4143</v>
      </c>
      <c r="G126" s="163">
        <v>4500</v>
      </c>
      <c r="H126" s="163">
        <v>4504</v>
      </c>
      <c r="I126" s="164">
        <f t="shared" si="107"/>
        <v>8.8888888888893902E-4</v>
      </c>
      <c r="J126" s="165">
        <f t="shared" si="108"/>
        <v>0.10230053842388642</v>
      </c>
      <c r="K126" s="164">
        <f t="shared" si="109"/>
        <v>5.9356097046691534E-3</v>
      </c>
      <c r="L126" s="163">
        <v>5464</v>
      </c>
      <c r="M126" s="163">
        <v>2180</v>
      </c>
      <c r="N126" s="163">
        <v>4913</v>
      </c>
      <c r="O126" s="163">
        <v>7118</v>
      </c>
      <c r="P126" s="163">
        <v>8816</v>
      </c>
      <c r="Q126" s="163">
        <v>8623</v>
      </c>
      <c r="R126" s="164">
        <f t="shared" si="110"/>
        <v>-2.1892014519056313E-2</v>
      </c>
      <c r="S126" s="165">
        <f t="shared" si="111"/>
        <v>0.57814787701317716</v>
      </c>
      <c r="T126" s="164">
        <f t="shared" si="112"/>
        <v>2.4491384133854799E-3</v>
      </c>
      <c r="U126" s="163">
        <v>9550</v>
      </c>
      <c r="V126" s="163">
        <v>7314</v>
      </c>
      <c r="W126" s="163">
        <v>11261</v>
      </c>
      <c r="X126" s="163">
        <v>13316</v>
      </c>
      <c r="Y126" s="163">
        <v>13127</v>
      </c>
      <c r="Z126" s="164">
        <f t="shared" si="113"/>
        <v>-1.4193451486932962E-2</v>
      </c>
      <c r="AA126" s="165">
        <f t="shared" si="106"/>
        <v>0.37455497382198955</v>
      </c>
      <c r="AB126" s="164">
        <f t="shared" si="114"/>
        <v>3.0673140731463395E-3</v>
      </c>
    </row>
    <row r="127" spans="1:28" x14ac:dyDescent="0.25">
      <c r="A127" s="56"/>
      <c r="B127" s="162" t="s">
        <v>116</v>
      </c>
      <c r="C127" s="163">
        <v>3044</v>
      </c>
      <c r="D127" s="163">
        <v>1277</v>
      </c>
      <c r="E127" s="163">
        <v>2102</v>
      </c>
      <c r="F127" s="163">
        <v>2821</v>
      </c>
      <c r="G127" s="163">
        <v>3000</v>
      </c>
      <c r="H127" s="163">
        <v>2742</v>
      </c>
      <c r="I127" s="164">
        <f t="shared" si="107"/>
        <v>-8.5999999999999965E-2</v>
      </c>
      <c r="J127" s="165">
        <f t="shared" si="108"/>
        <v>-9.9211563731931629E-2</v>
      </c>
      <c r="K127" s="164">
        <f t="shared" si="109"/>
        <v>3.6135527997786009E-3</v>
      </c>
      <c r="L127" s="163">
        <v>3665</v>
      </c>
      <c r="M127" s="163">
        <v>1497</v>
      </c>
      <c r="N127" s="163">
        <v>5032</v>
      </c>
      <c r="O127" s="163">
        <v>5703</v>
      </c>
      <c r="P127" s="163">
        <v>5756</v>
      </c>
      <c r="Q127" s="163">
        <v>5825</v>
      </c>
      <c r="R127" s="164">
        <f t="shared" si="110"/>
        <v>1.1987491313412146E-2</v>
      </c>
      <c r="S127" s="165">
        <f t="shared" si="111"/>
        <v>0.58935879945429748</v>
      </c>
      <c r="T127" s="164">
        <f t="shared" si="112"/>
        <v>1.6544394361556792E-3</v>
      </c>
      <c r="U127" s="163">
        <v>6709</v>
      </c>
      <c r="V127" s="163">
        <v>7134</v>
      </c>
      <c r="W127" s="163">
        <v>8524</v>
      </c>
      <c r="X127" s="163">
        <v>8756</v>
      </c>
      <c r="Y127" s="163">
        <v>8567</v>
      </c>
      <c r="Z127" s="164">
        <f t="shared" si="113"/>
        <v>-2.1585198720877163E-2</v>
      </c>
      <c r="AA127" s="165">
        <f t="shared" si="106"/>
        <v>0.27694142197048732</v>
      </c>
      <c r="AB127" s="164">
        <f t="shared" si="114"/>
        <v>2.0018038900468265E-3</v>
      </c>
    </row>
    <row r="128" spans="1:28" x14ac:dyDescent="0.25">
      <c r="A128" s="56"/>
      <c r="B128" s="162" t="s">
        <v>123</v>
      </c>
      <c r="C128" s="163">
        <v>820</v>
      </c>
      <c r="D128" s="163">
        <v>359</v>
      </c>
      <c r="E128" s="163">
        <v>359</v>
      </c>
      <c r="F128" s="163">
        <v>801</v>
      </c>
      <c r="G128" s="163">
        <v>649</v>
      </c>
      <c r="H128" s="163">
        <v>650</v>
      </c>
      <c r="I128" s="164">
        <f t="shared" si="107"/>
        <v>1.5408320493066618E-3</v>
      </c>
      <c r="J128" s="165">
        <f t="shared" si="108"/>
        <v>-0.20731707317073167</v>
      </c>
      <c r="K128" s="164">
        <f t="shared" si="109"/>
        <v>8.5660442007880764E-4</v>
      </c>
      <c r="L128" s="163">
        <v>1046</v>
      </c>
      <c r="M128" s="163">
        <v>356</v>
      </c>
      <c r="N128" s="163">
        <v>974</v>
      </c>
      <c r="O128" s="163">
        <v>1772</v>
      </c>
      <c r="P128" s="163">
        <v>1988</v>
      </c>
      <c r="Q128" s="163">
        <v>1706</v>
      </c>
      <c r="R128" s="164">
        <f t="shared" si="110"/>
        <v>-0.14185110663983902</v>
      </c>
      <c r="S128" s="165">
        <f t="shared" si="111"/>
        <v>0.63097514340344163</v>
      </c>
      <c r="T128" s="164">
        <f t="shared" si="112"/>
        <v>4.8454483743889937E-4</v>
      </c>
      <c r="U128" s="163">
        <v>1866</v>
      </c>
      <c r="V128" s="163">
        <v>1333</v>
      </c>
      <c r="W128" s="163">
        <v>2573</v>
      </c>
      <c r="X128" s="163">
        <v>2637</v>
      </c>
      <c r="Y128" s="163">
        <v>2356</v>
      </c>
      <c r="Z128" s="164">
        <f t="shared" si="113"/>
        <v>-0.10656048540007579</v>
      </c>
      <c r="AA128" s="165">
        <f t="shared" si="106"/>
        <v>0.262593783494105</v>
      </c>
      <c r="AB128" s="164">
        <f t="shared" si="114"/>
        <v>5.5051359460141507E-4</v>
      </c>
    </row>
    <row r="129" spans="1:28" x14ac:dyDescent="0.25">
      <c r="A129" s="56"/>
      <c r="B129" s="162" t="s">
        <v>119</v>
      </c>
      <c r="C129" s="163">
        <v>664</v>
      </c>
      <c r="D129" s="163">
        <v>303</v>
      </c>
      <c r="E129" s="163">
        <v>312</v>
      </c>
      <c r="F129" s="163">
        <v>635</v>
      </c>
      <c r="G129" s="163">
        <v>526</v>
      </c>
      <c r="H129" s="163">
        <v>594</v>
      </c>
      <c r="I129" s="164">
        <f t="shared" si="107"/>
        <v>0.12927756653992395</v>
      </c>
      <c r="J129" s="165">
        <f t="shared" si="108"/>
        <v>-0.10542168674698793</v>
      </c>
      <c r="K129" s="164">
        <f t="shared" si="109"/>
        <v>7.8280465465663338E-4</v>
      </c>
      <c r="L129" s="163">
        <v>820</v>
      </c>
      <c r="M129" s="163">
        <v>453</v>
      </c>
      <c r="N129" s="163">
        <v>1045</v>
      </c>
      <c r="O129" s="163">
        <v>1201</v>
      </c>
      <c r="P129" s="163">
        <v>1408</v>
      </c>
      <c r="Q129" s="163">
        <v>1497</v>
      </c>
      <c r="R129" s="164">
        <f t="shared" si="110"/>
        <v>6.3210227272727293E-2</v>
      </c>
      <c r="S129" s="165">
        <f t="shared" si="111"/>
        <v>0.82560975609756104</v>
      </c>
      <c r="T129" s="164">
        <f t="shared" si="112"/>
        <v>4.2518383449357113E-4</v>
      </c>
      <c r="U129" s="163">
        <v>1484</v>
      </c>
      <c r="V129" s="163">
        <v>1357</v>
      </c>
      <c r="W129" s="163">
        <v>1836</v>
      </c>
      <c r="X129" s="163">
        <v>1934</v>
      </c>
      <c r="Y129" s="163">
        <v>2091</v>
      </c>
      <c r="Z129" s="164">
        <f t="shared" si="113"/>
        <v>8.1178903826266913E-2</v>
      </c>
      <c r="AA129" s="165">
        <f t="shared" si="106"/>
        <v>0.40902964959568733</v>
      </c>
      <c r="AB129" s="164">
        <f t="shared" si="114"/>
        <v>4.8859249843444773E-4</v>
      </c>
    </row>
    <row r="130" spans="1:28" x14ac:dyDescent="0.25">
      <c r="A130" s="56"/>
      <c r="B130" s="162" t="s">
        <v>128</v>
      </c>
      <c r="C130" s="163">
        <v>425</v>
      </c>
      <c r="D130" s="163">
        <v>183</v>
      </c>
      <c r="E130" s="163">
        <v>123</v>
      </c>
      <c r="F130" s="163">
        <v>250</v>
      </c>
      <c r="G130" s="163">
        <v>203</v>
      </c>
      <c r="H130" s="163">
        <v>235</v>
      </c>
      <c r="I130" s="164">
        <f t="shared" si="107"/>
        <v>0.1576354679802956</v>
      </c>
      <c r="J130" s="165">
        <f t="shared" si="108"/>
        <v>-0.44705882352941173</v>
      </c>
      <c r="K130" s="164">
        <f t="shared" si="109"/>
        <v>3.0969544418233812E-4</v>
      </c>
      <c r="L130" s="163">
        <v>1198</v>
      </c>
      <c r="M130" s="163">
        <v>488</v>
      </c>
      <c r="N130" s="163">
        <v>432</v>
      </c>
      <c r="O130" s="163">
        <v>825</v>
      </c>
      <c r="P130" s="163">
        <v>1138</v>
      </c>
      <c r="Q130" s="163">
        <v>1099</v>
      </c>
      <c r="R130" s="164">
        <f t="shared" si="110"/>
        <v>-3.4270650263620417E-2</v>
      </c>
      <c r="S130" s="165">
        <f t="shared" si="111"/>
        <v>-8.2637729549248751E-2</v>
      </c>
      <c r="T130" s="164">
        <f t="shared" si="112"/>
        <v>3.1214230735366374E-4</v>
      </c>
      <c r="U130" s="163">
        <v>1623</v>
      </c>
      <c r="V130" s="163">
        <v>555</v>
      </c>
      <c r="W130" s="163">
        <v>1075</v>
      </c>
      <c r="X130" s="163">
        <v>1341</v>
      </c>
      <c r="Y130" s="163">
        <v>1334</v>
      </c>
      <c r="Z130" s="164">
        <f t="shared" si="113"/>
        <v>-5.2199850857569396E-3</v>
      </c>
      <c r="AA130" s="165">
        <f t="shared" si="106"/>
        <v>-0.17806531115218727</v>
      </c>
      <c r="AB130" s="164">
        <f t="shared" si="114"/>
        <v>3.1170846145937511E-4</v>
      </c>
    </row>
    <row r="131" spans="1:28" x14ac:dyDescent="0.25">
      <c r="A131" s="56"/>
      <c r="B131" s="162" t="s">
        <v>131</v>
      </c>
      <c r="C131" s="163">
        <v>495</v>
      </c>
      <c r="D131" s="163">
        <v>199</v>
      </c>
      <c r="E131" s="163">
        <v>177</v>
      </c>
      <c r="F131" s="163">
        <v>253</v>
      </c>
      <c r="G131" s="163">
        <v>358</v>
      </c>
      <c r="H131" s="163">
        <v>378</v>
      </c>
      <c r="I131" s="164">
        <f t="shared" si="107"/>
        <v>5.5865921787709549E-2</v>
      </c>
      <c r="J131" s="165">
        <f t="shared" si="108"/>
        <v>-0.23636363636363633</v>
      </c>
      <c r="K131" s="164">
        <f t="shared" si="109"/>
        <v>4.9814841659967578E-4</v>
      </c>
      <c r="L131" s="163">
        <v>2186</v>
      </c>
      <c r="M131" s="163">
        <v>882</v>
      </c>
      <c r="N131" s="163">
        <v>742</v>
      </c>
      <c r="O131" s="163">
        <v>1632</v>
      </c>
      <c r="P131" s="163">
        <v>2097</v>
      </c>
      <c r="Q131" s="163">
        <v>2115</v>
      </c>
      <c r="R131" s="164">
        <f t="shared" si="110"/>
        <v>8.5836909871244149E-3</v>
      </c>
      <c r="S131" s="165">
        <f t="shared" si="111"/>
        <v>-3.2479414455626743E-2</v>
      </c>
      <c r="T131" s="164">
        <f t="shared" si="112"/>
        <v>6.0071062789171872E-4</v>
      </c>
      <c r="U131" s="163">
        <v>2681</v>
      </c>
      <c r="V131" s="163">
        <v>919</v>
      </c>
      <c r="W131" s="163">
        <v>1885</v>
      </c>
      <c r="X131" s="163">
        <v>2455</v>
      </c>
      <c r="Y131" s="163">
        <v>2493</v>
      </c>
      <c r="Z131" s="164">
        <f t="shared" si="113"/>
        <v>1.5478615071283119E-2</v>
      </c>
      <c r="AA131" s="165">
        <f t="shared" si="106"/>
        <v>-7.0123088399850819E-2</v>
      </c>
      <c r="AB131" s="164">
        <f t="shared" si="114"/>
        <v>5.82525632997168E-4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46867</v>
      </c>
      <c r="D132" s="169">
        <f t="shared" si="115"/>
        <v>17516</v>
      </c>
      <c r="E132" s="169">
        <f t="shared" si="115"/>
        <v>22363</v>
      </c>
      <c r="F132" s="169">
        <f t="shared" si="115"/>
        <v>30462</v>
      </c>
      <c r="G132" s="169">
        <f t="shared" si="115"/>
        <v>20457</v>
      </c>
      <c r="H132" s="169">
        <f t="shared" si="115"/>
        <v>21316</v>
      </c>
      <c r="I132" s="170">
        <f t="shared" si="107"/>
        <v>4.199051669355236E-2</v>
      </c>
      <c r="J132" s="171">
        <f t="shared" si="108"/>
        <v>-0.54518104423154878</v>
      </c>
      <c r="K132" s="170">
        <f t="shared" si="109"/>
        <v>2.809135356676902E-2</v>
      </c>
      <c r="L132" s="169">
        <f t="shared" ref="L132:Q132" si="116">L124-SUM(L125:L131)</f>
        <v>19033</v>
      </c>
      <c r="M132" s="169">
        <f t="shared" si="116"/>
        <v>7442</v>
      </c>
      <c r="N132" s="169">
        <f t="shared" si="116"/>
        <v>15390</v>
      </c>
      <c r="O132" s="169">
        <f t="shared" si="116"/>
        <v>26712</v>
      </c>
      <c r="P132" s="169">
        <f t="shared" si="116"/>
        <v>30137</v>
      </c>
      <c r="Q132" s="169">
        <f t="shared" si="116"/>
        <v>32365</v>
      </c>
      <c r="R132" s="170">
        <f t="shared" si="110"/>
        <v>7.3929057304974011E-2</v>
      </c>
      <c r="S132" s="171">
        <f t="shared" si="111"/>
        <v>0.70046760888982296</v>
      </c>
      <c r="T132" s="170">
        <f t="shared" si="112"/>
        <v>9.1924347383997521E-3</v>
      </c>
      <c r="U132" s="169">
        <f>U124-SUM(U125:U131)</f>
        <v>65900</v>
      </c>
      <c r="V132" s="169">
        <f>V124-SUM(V125:V131)</f>
        <v>37753</v>
      </c>
      <c r="W132" s="169">
        <f>W124-SUM(W125:W131)</f>
        <v>57174</v>
      </c>
      <c r="X132" s="169">
        <f>X124-SUM(X125:X131)</f>
        <v>50594</v>
      </c>
      <c r="Y132" s="169">
        <f>Y124-SUM(Y125:Y131)</f>
        <v>53681</v>
      </c>
      <c r="Z132" s="170">
        <f t="shared" si="113"/>
        <v>6.1015140135193935E-2</v>
      </c>
      <c r="AA132" s="171">
        <f t="shared" si="106"/>
        <v>-0.18541729893778447</v>
      </c>
      <c r="AB132" s="170">
        <f t="shared" si="114"/>
        <v>1.2543344767316876E-2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29854</v>
      </c>
      <c r="D134" s="176">
        <f t="shared" si="117"/>
        <v>9862</v>
      </c>
      <c r="E134" s="176">
        <f t="shared" si="117"/>
        <v>24847</v>
      </c>
      <c r="F134" s="176">
        <f t="shared" si="117"/>
        <v>47385</v>
      </c>
      <c r="G134" s="176">
        <f t="shared" si="117"/>
        <v>49008</v>
      </c>
      <c r="H134" s="176">
        <f t="shared" si="117"/>
        <v>52595</v>
      </c>
      <c r="I134" s="177">
        <f>IFERROR(H134/G134-1,"-")</f>
        <v>7.3192131896833157E-2</v>
      </c>
      <c r="J134" s="177">
        <f>IFERROR(H134/C134-1,"-")</f>
        <v>0.76174047028873848</v>
      </c>
      <c r="K134" s="177">
        <f>H134/H$8</f>
        <v>6.9312476113915208E-2</v>
      </c>
      <c r="L134" s="176">
        <f t="shared" ref="L134:Q134" si="118">L135+L138</f>
        <v>149743</v>
      </c>
      <c r="M134" s="176">
        <f t="shared" si="118"/>
        <v>40956</v>
      </c>
      <c r="N134" s="176">
        <f t="shared" si="118"/>
        <v>64147</v>
      </c>
      <c r="O134" s="176">
        <f t="shared" si="118"/>
        <v>163913</v>
      </c>
      <c r="P134" s="176">
        <f t="shared" si="118"/>
        <v>180038</v>
      </c>
      <c r="Q134" s="176">
        <f t="shared" si="118"/>
        <v>183335</v>
      </c>
      <c r="R134" s="177">
        <f>IFERROR(Q134/P134-1,"-")</f>
        <v>1.8312800630977843E-2</v>
      </c>
      <c r="S134" s="177">
        <f>IFERROR(Q134/L134-1,"-")</f>
        <v>0.22433102048175879</v>
      </c>
      <c r="T134" s="177">
        <f>Q134/Q$8</f>
        <v>5.2071528588429436E-2</v>
      </c>
      <c r="U134" s="176">
        <f>U135+U138</f>
        <v>179597</v>
      </c>
      <c r="V134" s="176">
        <f>V135+V138</f>
        <v>116590</v>
      </c>
      <c r="W134" s="176">
        <f>W135+W138</f>
        <v>211298</v>
      </c>
      <c r="X134" s="176">
        <f>X135+X138</f>
        <v>229046</v>
      </c>
      <c r="Y134" s="176">
        <f>Y135+Y138</f>
        <v>235930</v>
      </c>
      <c r="Z134" s="177">
        <f>IFERROR(Y134/X134-1,"-")</f>
        <v>3.0055098102564459E-2</v>
      </c>
      <c r="AA134" s="177">
        <f t="shared" ref="AA134:AA146" si="119">IFERROR(Y134/U134-1,"-")</f>
        <v>0.31366336854179089</v>
      </c>
      <c r="AB134" s="177">
        <f>Y134/Y$8</f>
        <v>5.5128468749707921E-2</v>
      </c>
    </row>
    <row r="135" spans="1:28" x14ac:dyDescent="0.25">
      <c r="A135" s="56"/>
      <c r="B135" s="157" t="s">
        <v>97</v>
      </c>
      <c r="C135" s="158">
        <v>8311</v>
      </c>
      <c r="D135" s="158">
        <v>2454</v>
      </c>
      <c r="E135" s="158">
        <v>6270</v>
      </c>
      <c r="F135" s="158">
        <v>5486</v>
      </c>
      <c r="G135" s="158">
        <v>7999</v>
      </c>
      <c r="H135" s="158">
        <v>6701</v>
      </c>
      <c r="I135" s="159">
        <f>IFERROR(H135/G135-1,"-")</f>
        <v>-0.16227028378547315</v>
      </c>
      <c r="J135" s="160">
        <f>IFERROR(H135/C135-1,"-")</f>
        <v>-0.19371916736854766</v>
      </c>
      <c r="K135" s="159">
        <f>H135/H$8</f>
        <v>8.8309326445355236E-3</v>
      </c>
      <c r="L135" s="158">
        <v>26862</v>
      </c>
      <c r="M135" s="158">
        <v>6197</v>
      </c>
      <c r="N135" s="158">
        <v>14861</v>
      </c>
      <c r="O135" s="158">
        <v>15843</v>
      </c>
      <c r="P135" s="158">
        <v>15164</v>
      </c>
      <c r="Q135" s="158">
        <v>14762</v>
      </c>
      <c r="R135" s="159">
        <f>IFERROR(Q135/P135-1,"-")</f>
        <v>-2.6510155631759402E-2</v>
      </c>
      <c r="S135" s="160">
        <f>IFERROR(Q135/L135-1,"-")</f>
        <v>-0.4504504504504504</v>
      </c>
      <c r="T135" s="159">
        <f>Q135/Q$8</f>
        <v>4.1927613659279205E-3</v>
      </c>
      <c r="U135" s="158">
        <v>35173</v>
      </c>
      <c r="V135" s="158">
        <v>37770</v>
      </c>
      <c r="W135" s="158">
        <v>21329</v>
      </c>
      <c r="X135" s="158">
        <v>23163</v>
      </c>
      <c r="Y135" s="158">
        <v>21463</v>
      </c>
      <c r="Z135" s="159">
        <f>IFERROR(Y135/X135-1,"-")</f>
        <v>-7.3392911108232983E-2</v>
      </c>
      <c r="AA135" s="160">
        <f t="shared" si="119"/>
        <v>-0.38978762118670573</v>
      </c>
      <c r="AB135" s="159">
        <f>Y135/Y$8</f>
        <v>5.0151414604966771E-3</v>
      </c>
    </row>
    <row r="136" spans="1:28" x14ac:dyDescent="0.25">
      <c r="A136" s="56"/>
      <c r="B136" s="162" t="s">
        <v>103</v>
      </c>
      <c r="C136" s="163">
        <v>8311</v>
      </c>
      <c r="D136" s="163">
        <v>2454</v>
      </c>
      <c r="E136" s="163">
        <v>6270</v>
      </c>
      <c r="F136" s="163">
        <v>5415</v>
      </c>
      <c r="G136" s="163">
        <v>7999</v>
      </c>
      <c r="H136" s="163">
        <v>6701</v>
      </c>
      <c r="I136" s="164">
        <f>IFERROR(H136/G136-1,"-")</f>
        <v>-0.16227028378547315</v>
      </c>
      <c r="J136" s="165">
        <f>IFERROR(H136/C136-1,"-")</f>
        <v>-0.19371916736854766</v>
      </c>
      <c r="K136" s="164">
        <f>H136/H$8</f>
        <v>8.8309326445355236E-3</v>
      </c>
      <c r="L136" s="163">
        <v>8866</v>
      </c>
      <c r="M136" s="163">
        <v>3528</v>
      </c>
      <c r="N136" s="163">
        <v>8710</v>
      </c>
      <c r="O136" s="163">
        <v>9264</v>
      </c>
      <c r="P136" s="163">
        <v>6639</v>
      </c>
      <c r="Q136" s="163">
        <v>6321</v>
      </c>
      <c r="R136" s="164">
        <f>IFERROR(Q136/P136-1,"-")</f>
        <v>-4.7898779936737412E-2</v>
      </c>
      <c r="S136" s="165">
        <f>IFERROR(Q136/L136-1,"-")</f>
        <v>-0.28705165801939991</v>
      </c>
      <c r="T136" s="164">
        <f>Q136/Q$8</f>
        <v>1.7953153091742572E-3</v>
      </c>
      <c r="U136" s="163">
        <v>17177</v>
      </c>
      <c r="V136" s="163">
        <v>29524</v>
      </c>
      <c r="W136" s="163">
        <v>14679</v>
      </c>
      <c r="X136" s="163">
        <v>14638</v>
      </c>
      <c r="Y136" s="163">
        <v>13022</v>
      </c>
      <c r="Z136" s="164">
        <f>IFERROR(Y136/X136-1,"-")</f>
        <v>-0.11039759529990434</v>
      </c>
      <c r="AA136" s="165">
        <f t="shared" si="119"/>
        <v>-0.24189322931827439</v>
      </c>
      <c r="AB136" s="164">
        <f>Y136/Y$8</f>
        <v>3.0427792991933899E-3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17996</v>
      </c>
      <c r="M137" s="163">
        <v>2669</v>
      </c>
      <c r="N137" s="163">
        <v>6151</v>
      </c>
      <c r="O137" s="163">
        <v>6579</v>
      </c>
      <c r="P137" s="163">
        <v>8525</v>
      </c>
      <c r="Q137" s="163">
        <v>8441</v>
      </c>
      <c r="R137" s="164">
        <f>IFERROR(Q137/P137-1,"-")</f>
        <v>-9.8533724340176265E-3</v>
      </c>
      <c r="S137" s="165">
        <f>IFERROR(Q137/L137-1,"-")</f>
        <v>-0.53095132251611465</v>
      </c>
      <c r="T137" s="164">
        <f>Q137/Q$8</f>
        <v>2.3974460567536631E-3</v>
      </c>
      <c r="U137" s="163">
        <v>17996</v>
      </c>
      <c r="V137" s="163">
        <v>8246</v>
      </c>
      <c r="W137" s="163">
        <v>6650</v>
      </c>
      <c r="X137" s="163">
        <v>8525</v>
      </c>
      <c r="Y137" s="163">
        <v>8441</v>
      </c>
      <c r="Z137" s="164">
        <f>IFERROR(Y137/X137-1,"-")</f>
        <v>-9.8533724340176265E-3</v>
      </c>
      <c r="AA137" s="165">
        <f t="shared" si="119"/>
        <v>-0.53095132251611465</v>
      </c>
      <c r="AB137" s="164">
        <f>Y137/Y$8</f>
        <v>1.9723621613032872E-3</v>
      </c>
    </row>
    <row r="138" spans="1:28" x14ac:dyDescent="0.25">
      <c r="A138" s="56"/>
      <c r="B138" s="157" t="s">
        <v>107</v>
      </c>
      <c r="C138" s="158">
        <v>21543</v>
      </c>
      <c r="D138" s="158">
        <v>7408</v>
      </c>
      <c r="E138" s="158">
        <v>18577</v>
      </c>
      <c r="F138" s="158">
        <v>41899</v>
      </c>
      <c r="G138" s="158">
        <v>41009</v>
      </c>
      <c r="H138" s="158">
        <v>45894</v>
      </c>
      <c r="I138" s="159">
        <f>IFERROR(H138/G138-1,"-")</f>
        <v>0.11912019312833766</v>
      </c>
      <c r="J138" s="160">
        <f>IFERROR(H138/C138-1,"-")</f>
        <v>1.1303439632363181</v>
      </c>
      <c r="K138" s="159">
        <f>H138/H$8</f>
        <v>6.0481543469379687E-2</v>
      </c>
      <c r="L138" s="158">
        <v>122881</v>
      </c>
      <c r="M138" s="158">
        <v>34759</v>
      </c>
      <c r="N138" s="158">
        <v>49286</v>
      </c>
      <c r="O138" s="158">
        <v>148070</v>
      </c>
      <c r="P138" s="158">
        <v>164874</v>
      </c>
      <c r="Q138" s="158">
        <v>168573</v>
      </c>
      <c r="R138" s="159">
        <f>IFERROR(Q138/P138-1,"-")</f>
        <v>2.2435314239965143E-2</v>
      </c>
      <c r="S138" s="160">
        <f>IFERROR(Q138/L138-1,"-")</f>
        <v>0.37183942187970476</v>
      </c>
      <c r="T138" s="159">
        <f>Q138/Q$8</f>
        <v>4.7878767222501513E-2</v>
      </c>
      <c r="U138" s="158">
        <v>144424</v>
      </c>
      <c r="V138" s="158">
        <v>78820</v>
      </c>
      <c r="W138" s="158">
        <v>189969</v>
      </c>
      <c r="X138" s="158">
        <v>205883</v>
      </c>
      <c r="Y138" s="158">
        <v>214467</v>
      </c>
      <c r="Z138" s="159">
        <f>IFERROR(Y138/X138-1,"-")</f>
        <v>4.1693583248738397E-2</v>
      </c>
      <c r="AA138" s="160">
        <f t="shared" si="119"/>
        <v>0.48498172048966937</v>
      </c>
      <c r="AB138" s="159">
        <f>Y138/Y$8</f>
        <v>5.0113327289211244E-2</v>
      </c>
    </row>
    <row r="139" spans="1:28" s="56" customFormat="1" x14ac:dyDescent="0.25">
      <c r="B139" s="162" t="s">
        <v>110</v>
      </c>
      <c r="C139" s="163">
        <v>12618</v>
      </c>
      <c r="D139" s="163">
        <v>3361</v>
      </c>
      <c r="E139" s="163">
        <v>8566</v>
      </c>
      <c r="F139" s="163">
        <v>22074</v>
      </c>
      <c r="G139" s="163">
        <v>20929</v>
      </c>
      <c r="H139" s="163">
        <v>26456</v>
      </c>
      <c r="I139" s="164">
        <f t="shared" ref="I139:I146" si="120">IFERROR(H139/G139-1,"-")</f>
        <v>0.26408332935161738</v>
      </c>
      <c r="J139" s="165">
        <f t="shared" ref="J139:J146" si="121">IFERROR(H139/C139-1,"-")</f>
        <v>1.0966872721508953</v>
      </c>
      <c r="K139" s="164">
        <f t="shared" ref="K139:K146" si="122">H139/H$8</f>
        <v>3.4865117750161434E-2</v>
      </c>
      <c r="L139" s="163">
        <v>57689</v>
      </c>
      <c r="M139" s="163">
        <v>12472</v>
      </c>
      <c r="N139" s="163">
        <v>13304</v>
      </c>
      <c r="O139" s="163">
        <v>60071</v>
      </c>
      <c r="P139" s="163">
        <v>68669</v>
      </c>
      <c r="Q139" s="163">
        <v>70810</v>
      </c>
      <c r="R139" s="164">
        <f t="shared" ref="R139:R146" si="123">IFERROR(Q139/P139-1,"-")</f>
        <v>3.1178552185120001E-2</v>
      </c>
      <c r="S139" s="165">
        <f t="shared" ref="S139:S146" si="124">IFERROR(Q139/L139-1,"-")</f>
        <v>0.22744370677252168</v>
      </c>
      <c r="T139" s="164">
        <f t="shared" ref="T139:T146" si="125">Q139/Q$8</f>
        <v>2.0111735017027236E-2</v>
      </c>
      <c r="U139" s="163">
        <v>70307</v>
      </c>
      <c r="V139" s="163">
        <v>22202</v>
      </c>
      <c r="W139" s="163">
        <v>82145</v>
      </c>
      <c r="X139" s="163">
        <v>89598</v>
      </c>
      <c r="Y139" s="163">
        <v>97266</v>
      </c>
      <c r="Z139" s="164">
        <f t="shared" ref="Z139:Z146" si="126">IFERROR(Y139/X139-1,"-")</f>
        <v>8.5582267461327355E-2</v>
      </c>
      <c r="AA139" s="165">
        <f t="shared" si="119"/>
        <v>0.3834468829561779</v>
      </c>
      <c r="AB139" s="164">
        <f t="shared" ref="AB139:AB146" si="127">Y139/Y$8</f>
        <v>2.2727612602929218E-2</v>
      </c>
    </row>
    <row r="140" spans="1:28" s="56" customFormat="1" x14ac:dyDescent="0.25">
      <c r="B140" s="162" t="s">
        <v>113</v>
      </c>
      <c r="C140" s="163">
        <v>2167</v>
      </c>
      <c r="D140" s="163">
        <v>1257</v>
      </c>
      <c r="E140" s="163">
        <v>1249</v>
      </c>
      <c r="F140" s="163">
        <v>1553</v>
      </c>
      <c r="G140" s="163">
        <v>1880</v>
      </c>
      <c r="H140" s="163">
        <v>1664</v>
      </c>
      <c r="I140" s="164">
        <f t="shared" si="120"/>
        <v>-0.11489361702127665</v>
      </c>
      <c r="J140" s="165">
        <f t="shared" si="121"/>
        <v>-0.23211813567143513</v>
      </c>
      <c r="K140" s="164">
        <f t="shared" si="122"/>
        <v>2.1929073154017473E-3</v>
      </c>
      <c r="L140" s="163">
        <v>10331</v>
      </c>
      <c r="M140" s="163">
        <v>2280</v>
      </c>
      <c r="N140" s="163">
        <v>5222</v>
      </c>
      <c r="O140" s="163">
        <v>11965</v>
      </c>
      <c r="P140" s="163">
        <v>16181</v>
      </c>
      <c r="Q140" s="163">
        <v>16944</v>
      </c>
      <c r="R140" s="164">
        <f t="shared" si="123"/>
        <v>4.7154069587788117E-2</v>
      </c>
      <c r="S140" s="165">
        <f t="shared" si="124"/>
        <v>0.64011228341883641</v>
      </c>
      <c r="T140" s="164">
        <f t="shared" si="125"/>
        <v>4.8125015976346486E-3</v>
      </c>
      <c r="U140" s="163">
        <v>12498</v>
      </c>
      <c r="V140" s="163">
        <v>7702</v>
      </c>
      <c r="W140" s="163">
        <v>13518</v>
      </c>
      <c r="X140" s="163">
        <v>18061</v>
      </c>
      <c r="Y140" s="163">
        <v>18608</v>
      </c>
      <c r="Z140" s="164">
        <f t="shared" si="126"/>
        <v>3.0286252145506953E-2</v>
      </c>
      <c r="AA140" s="165">
        <f t="shared" si="119"/>
        <v>0.4888782205152824</v>
      </c>
      <c r="AB140" s="164">
        <f t="shared" si="127"/>
        <v>4.3480292734902936E-3</v>
      </c>
    </row>
    <row r="141" spans="1:28" x14ac:dyDescent="0.25">
      <c r="A141" s="56"/>
      <c r="B141" s="162" t="s">
        <v>116</v>
      </c>
      <c r="C141" s="163">
        <v>822</v>
      </c>
      <c r="D141" s="163">
        <v>147</v>
      </c>
      <c r="E141" s="163">
        <v>1545</v>
      </c>
      <c r="F141" s="163">
        <v>5813</v>
      </c>
      <c r="G141" s="163">
        <v>5043</v>
      </c>
      <c r="H141" s="163">
        <v>5027</v>
      </c>
      <c r="I141" s="164">
        <f t="shared" si="120"/>
        <v>-3.1727146539758388E-3</v>
      </c>
      <c r="J141" s="165">
        <f t="shared" si="121"/>
        <v>5.1155717761557176</v>
      </c>
      <c r="K141" s="164">
        <f t="shared" si="122"/>
        <v>6.6248467995941012E-3</v>
      </c>
      <c r="L141" s="163">
        <v>15318</v>
      </c>
      <c r="M141" s="163">
        <v>3786</v>
      </c>
      <c r="N141" s="163">
        <v>7824</v>
      </c>
      <c r="O141" s="163">
        <v>17158</v>
      </c>
      <c r="P141" s="163">
        <v>15976</v>
      </c>
      <c r="Q141" s="163">
        <v>15484</v>
      </c>
      <c r="R141" s="164">
        <f t="shared" si="123"/>
        <v>-3.0796194291437207E-2</v>
      </c>
      <c r="S141" s="165">
        <f t="shared" si="124"/>
        <v>1.0836923880402249E-2</v>
      </c>
      <c r="T141" s="164">
        <f t="shared" si="125"/>
        <v>4.3978266488299634E-3</v>
      </c>
      <c r="U141" s="163">
        <v>16140</v>
      </c>
      <c r="V141" s="163">
        <v>13038</v>
      </c>
      <c r="W141" s="163">
        <v>22971</v>
      </c>
      <c r="X141" s="163">
        <v>21019</v>
      </c>
      <c r="Y141" s="163">
        <v>20511</v>
      </c>
      <c r="Z141" s="164">
        <f t="shared" si="126"/>
        <v>-2.4168609353442116E-2</v>
      </c>
      <c r="AA141" s="165">
        <f t="shared" si="119"/>
        <v>0.27081784386617103</v>
      </c>
      <c r="AB141" s="164">
        <f t="shared" si="127"/>
        <v>4.79269284332327E-3</v>
      </c>
    </row>
    <row r="142" spans="1:28" x14ac:dyDescent="0.25">
      <c r="A142" s="56"/>
      <c r="B142" s="162" t="s">
        <v>123</v>
      </c>
      <c r="C142" s="163">
        <v>514</v>
      </c>
      <c r="D142" s="163">
        <v>113</v>
      </c>
      <c r="E142" s="163">
        <v>2523</v>
      </c>
      <c r="F142" s="163">
        <v>4370</v>
      </c>
      <c r="G142" s="163">
        <v>3569</v>
      </c>
      <c r="H142" s="163">
        <v>2063</v>
      </c>
      <c r="I142" s="164">
        <f t="shared" si="120"/>
        <v>-0.42196693751751191</v>
      </c>
      <c r="J142" s="165">
        <f t="shared" si="121"/>
        <v>3.0136186770428015</v>
      </c>
      <c r="K142" s="164">
        <f t="shared" si="122"/>
        <v>2.7187306440347387E-3</v>
      </c>
      <c r="L142" s="163">
        <v>1966</v>
      </c>
      <c r="M142" s="163">
        <v>447</v>
      </c>
      <c r="N142" s="163">
        <v>1121</v>
      </c>
      <c r="O142" s="163">
        <v>3896</v>
      </c>
      <c r="P142" s="163">
        <v>3738</v>
      </c>
      <c r="Q142" s="163">
        <v>3046</v>
      </c>
      <c r="R142" s="164">
        <f t="shared" si="123"/>
        <v>-0.18512573568753343</v>
      </c>
      <c r="S142" s="165">
        <f t="shared" si="124"/>
        <v>0.54933875890132255</v>
      </c>
      <c r="T142" s="164">
        <f t="shared" si="125"/>
        <v>8.6513691373908989E-4</v>
      </c>
      <c r="U142" s="163">
        <v>2480</v>
      </c>
      <c r="V142" s="163">
        <v>3759</v>
      </c>
      <c r="W142" s="163">
        <v>8266</v>
      </c>
      <c r="X142" s="163">
        <v>7307</v>
      </c>
      <c r="Y142" s="163">
        <v>5109</v>
      </c>
      <c r="Z142" s="164">
        <f t="shared" si="126"/>
        <v>-0.30080744491583411</v>
      </c>
      <c r="AA142" s="165">
        <f t="shared" si="119"/>
        <v>1.0600806451612903</v>
      </c>
      <c r="AB142" s="164">
        <f t="shared" si="127"/>
        <v>1.1937920011963624E-3</v>
      </c>
    </row>
    <row r="143" spans="1:28" x14ac:dyDescent="0.25">
      <c r="A143" s="56"/>
      <c r="B143" s="162" t="s">
        <v>119</v>
      </c>
      <c r="C143" s="163">
        <v>228</v>
      </c>
      <c r="D143" s="163">
        <v>428</v>
      </c>
      <c r="E143" s="163">
        <v>853</v>
      </c>
      <c r="F143" s="163">
        <v>435</v>
      </c>
      <c r="G143" s="163">
        <v>1205</v>
      </c>
      <c r="H143" s="163">
        <v>791</v>
      </c>
      <c r="I143" s="164">
        <f t="shared" si="120"/>
        <v>-0.34356846473029046</v>
      </c>
      <c r="J143" s="165">
        <f t="shared" si="121"/>
        <v>2.4692982456140351</v>
      </c>
      <c r="K143" s="164">
        <f t="shared" si="122"/>
        <v>1.0424216865882105E-3</v>
      </c>
      <c r="L143" s="163">
        <v>3291</v>
      </c>
      <c r="M143" s="163">
        <v>773</v>
      </c>
      <c r="N143" s="163">
        <v>1563</v>
      </c>
      <c r="O143" s="163">
        <v>3253</v>
      </c>
      <c r="P143" s="163">
        <v>3495</v>
      </c>
      <c r="Q143" s="163">
        <v>3931</v>
      </c>
      <c r="R143" s="164">
        <f t="shared" si="123"/>
        <v>0.12474964234620889</v>
      </c>
      <c r="S143" s="165">
        <f t="shared" si="124"/>
        <v>0.19446976602856281</v>
      </c>
      <c r="T143" s="164">
        <f t="shared" si="125"/>
        <v>1.1164980984597382E-3</v>
      </c>
      <c r="U143" s="163">
        <v>3519</v>
      </c>
      <c r="V143" s="163">
        <v>2820</v>
      </c>
      <c r="W143" s="163">
        <v>3688</v>
      </c>
      <c r="X143" s="163">
        <v>4700</v>
      </c>
      <c r="Y143" s="163">
        <v>4722</v>
      </c>
      <c r="Z143" s="164">
        <f t="shared" si="126"/>
        <v>4.6808510638298717E-3</v>
      </c>
      <c r="AA143" s="165">
        <f t="shared" si="119"/>
        <v>0.34185848252344408</v>
      </c>
      <c r="AB143" s="164">
        <f t="shared" si="127"/>
        <v>1.1033638343412064E-3</v>
      </c>
    </row>
    <row r="144" spans="1:28" x14ac:dyDescent="0.25">
      <c r="A144" s="56"/>
      <c r="B144" s="162" t="s">
        <v>128</v>
      </c>
      <c r="C144" s="163">
        <v>356</v>
      </c>
      <c r="D144" s="163">
        <v>142</v>
      </c>
      <c r="E144" s="163">
        <v>93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-0.9831460674157303</v>
      </c>
      <c r="K144" s="164">
        <f t="shared" si="122"/>
        <v>7.9071177238043773E-6</v>
      </c>
      <c r="L144" s="163">
        <v>1180</v>
      </c>
      <c r="M144" s="163">
        <v>1439</v>
      </c>
      <c r="N144" s="163">
        <v>1085</v>
      </c>
      <c r="O144" s="163">
        <v>2826</v>
      </c>
      <c r="P144" s="163">
        <v>3106</v>
      </c>
      <c r="Q144" s="163">
        <v>3058</v>
      </c>
      <c r="R144" s="164">
        <f t="shared" si="123"/>
        <v>-1.5453960077269846E-2</v>
      </c>
      <c r="S144" s="165">
        <f t="shared" si="124"/>
        <v>1.5915254237288137</v>
      </c>
      <c r="T144" s="164">
        <f t="shared" si="125"/>
        <v>8.6854520098953944E-4</v>
      </c>
      <c r="U144" s="163">
        <v>1536</v>
      </c>
      <c r="V144" s="163">
        <v>1197</v>
      </c>
      <c r="W144" s="163">
        <v>2905</v>
      </c>
      <c r="X144" s="163">
        <v>3245</v>
      </c>
      <c r="Y144" s="163">
        <v>3064</v>
      </c>
      <c r="Z144" s="164">
        <f t="shared" si="126"/>
        <v>-5.5778120184899804E-2</v>
      </c>
      <c r="AA144" s="165">
        <f t="shared" si="119"/>
        <v>0.99479166666666674</v>
      </c>
      <c r="AB144" s="164">
        <f t="shared" si="127"/>
        <v>7.1594807039844477E-4</v>
      </c>
    </row>
    <row r="145" spans="1:28" x14ac:dyDescent="0.25">
      <c r="A145" s="56"/>
      <c r="B145" s="162" t="s">
        <v>131</v>
      </c>
      <c r="C145" s="163">
        <v>532</v>
      </c>
      <c r="D145" s="163">
        <v>815</v>
      </c>
      <c r="E145" s="163">
        <v>64</v>
      </c>
      <c r="F145" s="163">
        <v>49</v>
      </c>
      <c r="G145" s="163">
        <v>93</v>
      </c>
      <c r="H145" s="163">
        <v>54</v>
      </c>
      <c r="I145" s="164">
        <f t="shared" si="120"/>
        <v>-0.41935483870967738</v>
      </c>
      <c r="J145" s="165">
        <f t="shared" si="121"/>
        <v>-0.89849624060150379</v>
      </c>
      <c r="K145" s="164">
        <f t="shared" si="122"/>
        <v>7.1164059514239401E-5</v>
      </c>
      <c r="L145" s="163">
        <v>3806</v>
      </c>
      <c r="M145" s="163">
        <v>2465</v>
      </c>
      <c r="N145" s="163">
        <v>689</v>
      </c>
      <c r="O145" s="163">
        <v>1637</v>
      </c>
      <c r="P145" s="163">
        <v>2212</v>
      </c>
      <c r="Q145" s="163">
        <v>1992</v>
      </c>
      <c r="R145" s="164">
        <f t="shared" si="123"/>
        <v>-9.9457504520795714E-2</v>
      </c>
      <c r="S145" s="165">
        <f t="shared" si="124"/>
        <v>-0.47661586967945346</v>
      </c>
      <c r="T145" s="164">
        <f t="shared" si="125"/>
        <v>5.6577568357461165E-4</v>
      </c>
      <c r="U145" s="163">
        <v>4338</v>
      </c>
      <c r="V145" s="163">
        <v>790</v>
      </c>
      <c r="W145" s="163">
        <v>1686</v>
      </c>
      <c r="X145" s="163">
        <v>2305</v>
      </c>
      <c r="Y145" s="163">
        <v>2046</v>
      </c>
      <c r="Z145" s="164">
        <f t="shared" si="126"/>
        <v>-0.11236442516268985</v>
      </c>
      <c r="AA145" s="165">
        <f t="shared" si="119"/>
        <v>-0.52835408022130015</v>
      </c>
      <c r="AB145" s="164">
        <f t="shared" si="127"/>
        <v>4.7807759531175517E-4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4306</v>
      </c>
      <c r="D146" s="169">
        <f t="shared" si="128"/>
        <v>1145</v>
      </c>
      <c r="E146" s="169">
        <f t="shared" si="128"/>
        <v>3684</v>
      </c>
      <c r="F146" s="169">
        <f t="shared" si="128"/>
        <v>7526</v>
      </c>
      <c r="G146" s="169">
        <f t="shared" si="128"/>
        <v>8151</v>
      </c>
      <c r="H146" s="169">
        <f t="shared" si="128"/>
        <v>9833</v>
      </c>
      <c r="I146" s="170">
        <f t="shared" si="120"/>
        <v>0.20635504846031161</v>
      </c>
      <c r="J146" s="171">
        <f t="shared" si="121"/>
        <v>1.2835578262888991</v>
      </c>
      <c r="K146" s="170">
        <f t="shared" si="122"/>
        <v>1.2958448096361408E-2</v>
      </c>
      <c r="L146" s="169">
        <f t="shared" ref="L146:Q146" si="129">L138-SUM(L139:L145)</f>
        <v>29300</v>
      </c>
      <c r="M146" s="169">
        <f t="shared" si="129"/>
        <v>11097</v>
      </c>
      <c r="N146" s="169">
        <f t="shared" si="129"/>
        <v>18478</v>
      </c>
      <c r="O146" s="169">
        <f t="shared" si="129"/>
        <v>47264</v>
      </c>
      <c r="P146" s="169">
        <f t="shared" si="129"/>
        <v>51497</v>
      </c>
      <c r="Q146" s="169">
        <f t="shared" si="129"/>
        <v>53308</v>
      </c>
      <c r="R146" s="170">
        <f t="shared" si="123"/>
        <v>3.5167097112453138E-2</v>
      </c>
      <c r="S146" s="171">
        <f t="shared" si="124"/>
        <v>0.81938566552901015</v>
      </c>
      <c r="T146" s="170">
        <f t="shared" si="125"/>
        <v>1.5140748062246686E-2</v>
      </c>
      <c r="U146" s="169">
        <f>U138-SUM(U139:U145)</f>
        <v>33606</v>
      </c>
      <c r="V146" s="169">
        <f>V138-SUM(V139:V145)</f>
        <v>27312</v>
      </c>
      <c r="W146" s="169">
        <f>W138-SUM(W139:W145)</f>
        <v>54790</v>
      </c>
      <c r="X146" s="169">
        <f>X138-SUM(X139:X145)</f>
        <v>59648</v>
      </c>
      <c r="Y146" s="169">
        <f>Y138-SUM(Y139:Y145)</f>
        <v>63141</v>
      </c>
      <c r="Z146" s="170">
        <f t="shared" si="126"/>
        <v>5.8560219957081605E-2</v>
      </c>
      <c r="AA146" s="171">
        <f t="shared" si="119"/>
        <v>0.87886091769326913</v>
      </c>
      <c r="AB146" s="170">
        <f t="shared" si="127"/>
        <v>1.4753811068220692E-2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27519</v>
      </c>
      <c r="D148" s="176">
        <f t="shared" si="130"/>
        <v>10903</v>
      </c>
      <c r="E148" s="176">
        <f t="shared" si="130"/>
        <v>15189</v>
      </c>
      <c r="F148" s="176">
        <f t="shared" si="130"/>
        <v>30370</v>
      </c>
      <c r="G148" s="176">
        <f t="shared" si="130"/>
        <v>30695</v>
      </c>
      <c r="H148" s="176">
        <f t="shared" si="130"/>
        <v>35796</v>
      </c>
      <c r="I148" s="177">
        <f>IFERROR(H148/G148-1,"-")</f>
        <v>0.16618341749470589</v>
      </c>
      <c r="J148" s="177">
        <f>IFERROR(H148/C148-1,"-")</f>
        <v>0.30077401068352771</v>
      </c>
      <c r="K148" s="177">
        <f>H148/H$8</f>
        <v>4.717386434021692E-2</v>
      </c>
      <c r="L148" s="176">
        <f t="shared" ref="L148:Q148" si="131">L149+L152</f>
        <v>94097</v>
      </c>
      <c r="M148" s="176">
        <f t="shared" si="131"/>
        <v>27129</v>
      </c>
      <c r="N148" s="176">
        <f t="shared" si="131"/>
        <v>55599</v>
      </c>
      <c r="O148" s="176">
        <f t="shared" si="131"/>
        <v>77698</v>
      </c>
      <c r="P148" s="176">
        <f t="shared" si="131"/>
        <v>83047</v>
      </c>
      <c r="Q148" s="176">
        <f t="shared" si="131"/>
        <v>81300</v>
      </c>
      <c r="R148" s="177">
        <f>IFERROR(Q148/P148-1,"-")</f>
        <v>-2.1036280660348905E-2</v>
      </c>
      <c r="S148" s="177">
        <f>IFERROR(Q148/L148-1,"-")</f>
        <v>-0.13599795955237681</v>
      </c>
      <c r="T148" s="177">
        <f>Q148/Q$8</f>
        <v>2.3091146121795143E-2</v>
      </c>
      <c r="U148" s="176">
        <f>U149+U152</f>
        <v>121616</v>
      </c>
      <c r="V148" s="176">
        <f>V149+V152</f>
        <v>70788</v>
      </c>
      <c r="W148" s="176">
        <f>W149+W152</f>
        <v>108068</v>
      </c>
      <c r="X148" s="176">
        <f>X149+X152</f>
        <v>113742</v>
      </c>
      <c r="Y148" s="176">
        <f>Y149+Y152</f>
        <v>117096</v>
      </c>
      <c r="Z148" s="177">
        <f>IFERROR(Y148/X148-1,"-")</f>
        <v>2.948778815213382E-2</v>
      </c>
      <c r="AA148" s="177">
        <f t="shared" ref="AA148:AA160" si="132">IFERROR(Y148/U148-1,"-")</f>
        <v>-3.7166162347059606E-2</v>
      </c>
      <c r="AB148" s="177">
        <f>Y148/Y$8</f>
        <v>2.7361179912329073E-2</v>
      </c>
    </row>
    <row r="149" spans="1:28" x14ac:dyDescent="0.25">
      <c r="A149" s="56"/>
      <c r="B149" s="157" t="s">
        <v>97</v>
      </c>
      <c r="C149" s="158">
        <v>17412</v>
      </c>
      <c r="D149" s="158">
        <v>7450</v>
      </c>
      <c r="E149" s="158">
        <v>8139</v>
      </c>
      <c r="F149" s="158">
        <v>18008</v>
      </c>
      <c r="G149" s="158">
        <v>17683</v>
      </c>
      <c r="H149" s="158">
        <v>18511</v>
      </c>
      <c r="I149" s="159">
        <f>IFERROR(H149/G149-1,"-")</f>
        <v>4.6824633829101403E-2</v>
      </c>
      <c r="J149" s="160">
        <f>IFERROR(H149/C149-1,"-")</f>
        <v>6.3117390305536425E-2</v>
      </c>
      <c r="K149" s="159">
        <f>H149/H$8</f>
        <v>2.4394776030890474E-2</v>
      </c>
      <c r="L149" s="158">
        <v>36028</v>
      </c>
      <c r="M149" s="158">
        <v>11710</v>
      </c>
      <c r="N149" s="158">
        <v>31999</v>
      </c>
      <c r="O149" s="158">
        <v>38624</v>
      </c>
      <c r="P149" s="158">
        <v>38986</v>
      </c>
      <c r="Q149" s="158">
        <v>34388</v>
      </c>
      <c r="R149" s="159">
        <f>IFERROR(Q149/P149-1,"-")</f>
        <v>-0.11793977325193661</v>
      </c>
      <c r="S149" s="160">
        <f>IFERROR(Q149/L149-1,"-")</f>
        <v>-4.5520150993671571E-2</v>
      </c>
      <c r="T149" s="159">
        <f>Q149/Q$8</f>
        <v>9.7670151640380249E-3</v>
      </c>
      <c r="U149" s="158">
        <v>53440</v>
      </c>
      <c r="V149" s="158">
        <v>40138</v>
      </c>
      <c r="W149" s="158">
        <v>56632</v>
      </c>
      <c r="X149" s="158">
        <v>56669</v>
      </c>
      <c r="Y149" s="158">
        <v>52899</v>
      </c>
      <c r="Z149" s="159">
        <f>IFERROR(Y149/X149-1,"-")</f>
        <v>-6.6526672431135192E-2</v>
      </c>
      <c r="AA149" s="160">
        <f t="shared" si="132"/>
        <v>-1.012350299401199E-2</v>
      </c>
      <c r="AB149" s="159">
        <f>Y149/Y$8</f>
        <v>1.2360619117495864E-2</v>
      </c>
    </row>
    <row r="150" spans="1:28" x14ac:dyDescent="0.25">
      <c r="A150" s="56"/>
      <c r="B150" s="162" t="s">
        <v>103</v>
      </c>
      <c r="C150" s="163">
        <v>6183</v>
      </c>
      <c r="D150" s="163">
        <v>2742</v>
      </c>
      <c r="E150" s="163">
        <v>4159</v>
      </c>
      <c r="F150" s="163">
        <v>6621</v>
      </c>
      <c r="G150" s="163">
        <v>5819</v>
      </c>
      <c r="H150" s="163">
        <v>5597</v>
      </c>
      <c r="I150" s="164">
        <f>IFERROR(H150/G150-1,"-")</f>
        <v>-3.8150885031792425E-2</v>
      </c>
      <c r="J150" s="165">
        <f>IFERROR(H150/C150-1,"-")</f>
        <v>-9.4775998706129738E-2</v>
      </c>
      <c r="K150" s="164">
        <f>H150/H$8</f>
        <v>7.3760229833555171E-3</v>
      </c>
      <c r="L150" s="163">
        <v>26435</v>
      </c>
      <c r="M150" s="163">
        <v>9259</v>
      </c>
      <c r="N150" s="163">
        <v>28141</v>
      </c>
      <c r="O150" s="163">
        <v>34603</v>
      </c>
      <c r="P150" s="163">
        <v>36698</v>
      </c>
      <c r="Q150" s="163">
        <v>31174</v>
      </c>
      <c r="R150" s="164">
        <f>IFERROR(Q150/P150-1,"-")</f>
        <v>-0.15052591421875849</v>
      </c>
      <c r="S150" s="165">
        <f>IFERROR(Q150/L150-1,"-")</f>
        <v>0.17926990731984116</v>
      </c>
      <c r="T150" s="164">
        <f>Q150/Q$8</f>
        <v>8.8541622287926433E-3</v>
      </c>
      <c r="U150" s="163">
        <v>32618</v>
      </c>
      <c r="V150" s="163">
        <v>32300</v>
      </c>
      <c r="W150" s="163">
        <v>41224</v>
      </c>
      <c r="X150" s="163">
        <v>42517</v>
      </c>
      <c r="Y150" s="163">
        <v>36771</v>
      </c>
      <c r="Z150" s="164">
        <f>IFERROR(Y150/X150-1,"-")</f>
        <v>-0.1351459416233507</v>
      </c>
      <c r="AA150" s="165">
        <f t="shared" si="132"/>
        <v>0.12732233735974008</v>
      </c>
      <c r="AB150" s="164">
        <f>Y150/Y$8</f>
        <v>8.5920778383228504E-3</v>
      </c>
    </row>
    <row r="151" spans="1:28" x14ac:dyDescent="0.25">
      <c r="A151" s="56"/>
      <c r="B151" s="162" t="s">
        <v>100</v>
      </c>
      <c r="C151" s="163">
        <v>11229</v>
      </c>
      <c r="D151" s="163">
        <v>4708</v>
      </c>
      <c r="E151" s="163">
        <v>3980</v>
      </c>
      <c r="F151" s="163">
        <v>11387</v>
      </c>
      <c r="G151" s="163">
        <v>11864</v>
      </c>
      <c r="H151" s="163">
        <v>12914</v>
      </c>
      <c r="I151" s="164">
        <f>IFERROR(H151/G151-1,"-")</f>
        <v>8.8503034389750601E-2</v>
      </c>
      <c r="J151" s="165">
        <f>IFERROR(H151/C151-1,"-")</f>
        <v>0.15005788583132951</v>
      </c>
      <c r="K151" s="164">
        <f>H151/H$8</f>
        <v>1.7018753047534956E-2</v>
      </c>
      <c r="L151" s="163">
        <v>9593</v>
      </c>
      <c r="M151" s="163">
        <v>2451</v>
      </c>
      <c r="N151" s="163">
        <v>3858</v>
      </c>
      <c r="O151" s="163">
        <v>4021</v>
      </c>
      <c r="P151" s="163">
        <v>2288</v>
      </c>
      <c r="Q151" s="163">
        <v>3214</v>
      </c>
      <c r="R151" s="164">
        <f>IFERROR(Q151/P151-1,"-")</f>
        <v>0.4047202797202798</v>
      </c>
      <c r="S151" s="165">
        <f>IFERROR(Q151/L151-1,"-")</f>
        <v>-0.66496403627645151</v>
      </c>
      <c r="T151" s="164">
        <f>Q151/Q$8</f>
        <v>9.1285293524538246E-4</v>
      </c>
      <c r="U151" s="163">
        <v>20822</v>
      </c>
      <c r="V151" s="163">
        <v>7838</v>
      </c>
      <c r="W151" s="163">
        <v>15408</v>
      </c>
      <c r="X151" s="163">
        <v>14152</v>
      </c>
      <c r="Y151" s="163">
        <v>16128</v>
      </c>
      <c r="Z151" s="164">
        <f>IFERROR(Y151/X151-1,"-")</f>
        <v>0.13962690785754672</v>
      </c>
      <c r="AA151" s="165">
        <f t="shared" si="132"/>
        <v>-0.22543463644222461</v>
      </c>
      <c r="AB151" s="164">
        <f>Y151/Y$8</f>
        <v>3.7685412791730144E-3</v>
      </c>
    </row>
    <row r="152" spans="1:28" x14ac:dyDescent="0.25">
      <c r="A152" s="56"/>
      <c r="B152" s="157" t="s">
        <v>107</v>
      </c>
      <c r="C152" s="158">
        <v>10107</v>
      </c>
      <c r="D152" s="158">
        <v>3453</v>
      </c>
      <c r="E152" s="158">
        <v>7050</v>
      </c>
      <c r="F152" s="158">
        <v>12362</v>
      </c>
      <c r="G152" s="158">
        <v>13012</v>
      </c>
      <c r="H152" s="158">
        <v>17285</v>
      </c>
      <c r="I152" s="159">
        <f>IFERROR(H152/G152-1,"-")</f>
        <v>0.3283891792191822</v>
      </c>
      <c r="J152" s="160">
        <f>IFERROR(H152/C152-1,"-")</f>
        <v>0.71020085089541896</v>
      </c>
      <c r="K152" s="159">
        <f>H152/H$8</f>
        <v>2.2779088309326446E-2</v>
      </c>
      <c r="L152" s="158">
        <v>58069</v>
      </c>
      <c r="M152" s="158">
        <v>15419</v>
      </c>
      <c r="N152" s="158">
        <v>23600</v>
      </c>
      <c r="O152" s="158">
        <v>39074</v>
      </c>
      <c r="P152" s="158">
        <v>44061</v>
      </c>
      <c r="Q152" s="158">
        <v>46912</v>
      </c>
      <c r="R152" s="159">
        <f>IFERROR(Q152/P152-1,"-")</f>
        <v>6.4705748848187694E-2</v>
      </c>
      <c r="S152" s="160">
        <f>IFERROR(Q152/L152-1,"-")</f>
        <v>-0.19213349635778121</v>
      </c>
      <c r="T152" s="159">
        <f>Q152/Q$8</f>
        <v>1.332413095775712E-2</v>
      </c>
      <c r="U152" s="158">
        <v>68176</v>
      </c>
      <c r="V152" s="158">
        <v>30650</v>
      </c>
      <c r="W152" s="158">
        <v>51436</v>
      </c>
      <c r="X152" s="158">
        <v>57073</v>
      </c>
      <c r="Y152" s="158">
        <v>64197</v>
      </c>
      <c r="Z152" s="159">
        <f>IFERROR(Y152/X152-1,"-")</f>
        <v>0.12482259562314924</v>
      </c>
      <c r="AA152" s="160">
        <f t="shared" si="132"/>
        <v>-5.8363647031213328E-2</v>
      </c>
      <c r="AB152" s="159">
        <f>Y152/Y$8</f>
        <v>1.5000560794833211E-2</v>
      </c>
    </row>
    <row r="153" spans="1:28" s="56" customFormat="1" x14ac:dyDescent="0.25">
      <c r="B153" s="162" t="s">
        <v>110</v>
      </c>
      <c r="C153" s="163">
        <v>1074</v>
      </c>
      <c r="D153" s="163">
        <v>412</v>
      </c>
      <c r="E153" s="163">
        <v>401</v>
      </c>
      <c r="F153" s="163">
        <v>974</v>
      </c>
      <c r="G153" s="163">
        <v>983</v>
      </c>
      <c r="H153" s="163">
        <v>1429</v>
      </c>
      <c r="I153" s="164">
        <f t="shared" ref="I153:I160" si="133">IFERROR(H153/G153-1,"-")</f>
        <v>0.45371312309257372</v>
      </c>
      <c r="J153" s="165">
        <f t="shared" ref="J153:J160" si="134">IFERROR(H153/C153-1,"-")</f>
        <v>0.33054003724394776</v>
      </c>
      <c r="K153" s="164">
        <f t="shared" ref="K153:K160" si="135">H153/H$8</f>
        <v>1.8832118712194094E-3</v>
      </c>
      <c r="L153" s="163">
        <v>20546</v>
      </c>
      <c r="M153" s="163">
        <v>5103</v>
      </c>
      <c r="N153" s="163">
        <v>5197</v>
      </c>
      <c r="O153" s="163">
        <v>18197</v>
      </c>
      <c r="P153" s="163">
        <v>17767</v>
      </c>
      <c r="Q153" s="163">
        <v>18362</v>
      </c>
      <c r="R153" s="164">
        <f t="shared" ref="R153:R160" si="136">IFERROR(Q153/P153-1,"-")</f>
        <v>3.3489052738222558E-2</v>
      </c>
      <c r="S153" s="165">
        <f t="shared" ref="S153:S160" si="137">IFERROR(Q153/L153-1,"-")</f>
        <v>-0.10629806288328625</v>
      </c>
      <c r="T153" s="164">
        <f t="shared" ref="T153:T160" si="138">Q153/Q$8</f>
        <v>5.2152475410627607E-3</v>
      </c>
      <c r="U153" s="163">
        <v>21620</v>
      </c>
      <c r="V153" s="163">
        <v>5598</v>
      </c>
      <c r="W153" s="163">
        <v>19171</v>
      </c>
      <c r="X153" s="163">
        <v>18750</v>
      </c>
      <c r="Y153" s="163">
        <v>19791</v>
      </c>
      <c r="Z153" s="164">
        <f t="shared" ref="Z153:Z160" si="139">IFERROR(Y153/X153-1,"-")</f>
        <v>5.5520000000000014E-2</v>
      </c>
      <c r="AA153" s="165">
        <f t="shared" si="132"/>
        <v>-8.4597594819611488E-2</v>
      </c>
      <c r="AB153" s="164">
        <f t="shared" ref="AB153:AB160" si="140">Y153/Y$8</f>
        <v>4.6244543933601891E-3</v>
      </c>
    </row>
    <row r="154" spans="1:28" s="56" customFormat="1" x14ac:dyDescent="0.25">
      <c r="B154" s="162" t="s">
        <v>113</v>
      </c>
      <c r="C154" s="163">
        <v>1972</v>
      </c>
      <c r="D154" s="163">
        <v>629</v>
      </c>
      <c r="E154" s="163">
        <v>1400</v>
      </c>
      <c r="F154" s="163">
        <v>2438</v>
      </c>
      <c r="G154" s="163">
        <v>2568</v>
      </c>
      <c r="H154" s="163">
        <v>2962</v>
      </c>
      <c r="I154" s="164">
        <f t="shared" si="133"/>
        <v>0.15342679127725867</v>
      </c>
      <c r="J154" s="165">
        <f t="shared" si="134"/>
        <v>0.50202839756592299</v>
      </c>
      <c r="K154" s="164">
        <f t="shared" si="135"/>
        <v>3.903480449651428E-3</v>
      </c>
      <c r="L154" s="163">
        <v>14400</v>
      </c>
      <c r="M154" s="163">
        <v>3882</v>
      </c>
      <c r="N154" s="163">
        <v>6636</v>
      </c>
      <c r="O154" s="163">
        <v>7498</v>
      </c>
      <c r="P154" s="163">
        <v>7764</v>
      </c>
      <c r="Q154" s="163">
        <v>7140</v>
      </c>
      <c r="R154" s="164">
        <f t="shared" si="136"/>
        <v>-8.037094281298296E-2</v>
      </c>
      <c r="S154" s="165">
        <f t="shared" si="137"/>
        <v>-0.50416666666666665</v>
      </c>
      <c r="T154" s="164">
        <f t="shared" si="138"/>
        <v>2.0279309140174332E-3</v>
      </c>
      <c r="U154" s="163">
        <v>16372</v>
      </c>
      <c r="V154" s="163">
        <v>8036</v>
      </c>
      <c r="W154" s="163">
        <v>9936</v>
      </c>
      <c r="X154" s="163">
        <v>10332</v>
      </c>
      <c r="Y154" s="163">
        <v>10102</v>
      </c>
      <c r="Z154" s="164">
        <f t="shared" si="139"/>
        <v>-2.2260936895083239E-2</v>
      </c>
      <c r="AA154" s="165">
        <f t="shared" si="132"/>
        <v>-0.38297092597117033</v>
      </c>
      <c r="AB154" s="164">
        <f t="shared" si="140"/>
        <v>2.3604789187875617E-3</v>
      </c>
    </row>
    <row r="155" spans="1:28" x14ac:dyDescent="0.25">
      <c r="A155" s="56"/>
      <c r="B155" s="162" t="s">
        <v>116</v>
      </c>
      <c r="C155" s="163">
        <v>1295</v>
      </c>
      <c r="D155" s="163">
        <v>522</v>
      </c>
      <c r="E155" s="163">
        <v>1370</v>
      </c>
      <c r="F155" s="163">
        <v>2211</v>
      </c>
      <c r="G155" s="163">
        <v>2245</v>
      </c>
      <c r="H155" s="163">
        <v>2884</v>
      </c>
      <c r="I155" s="164">
        <f t="shared" si="133"/>
        <v>0.2846325167037862</v>
      </c>
      <c r="J155" s="165">
        <f t="shared" si="134"/>
        <v>1.2270270270270269</v>
      </c>
      <c r="K155" s="164">
        <f t="shared" si="135"/>
        <v>3.8006879192419708E-3</v>
      </c>
      <c r="L155" s="163">
        <v>8444</v>
      </c>
      <c r="M155" s="163">
        <v>1705</v>
      </c>
      <c r="N155" s="163">
        <v>3754</v>
      </c>
      <c r="O155" s="163">
        <v>4261</v>
      </c>
      <c r="P155" s="163">
        <v>7004</v>
      </c>
      <c r="Q155" s="163">
        <v>8840</v>
      </c>
      <c r="R155" s="164">
        <f t="shared" si="136"/>
        <v>0.26213592233009719</v>
      </c>
      <c r="S155" s="165">
        <f t="shared" si="137"/>
        <v>4.6897205116058771E-2</v>
      </c>
      <c r="T155" s="164">
        <f t="shared" si="138"/>
        <v>2.5107716078311081E-3</v>
      </c>
      <c r="U155" s="163">
        <v>9739</v>
      </c>
      <c r="V155" s="163">
        <v>5124</v>
      </c>
      <c r="W155" s="163">
        <v>6472</v>
      </c>
      <c r="X155" s="163">
        <v>9249</v>
      </c>
      <c r="Y155" s="163">
        <v>11724</v>
      </c>
      <c r="Z155" s="164">
        <f t="shared" si="139"/>
        <v>0.26759649691858578</v>
      </c>
      <c r="AA155" s="165">
        <f t="shared" si="132"/>
        <v>0.2038196940137591</v>
      </c>
      <c r="AB155" s="164">
        <f t="shared" si="140"/>
        <v>2.739482760232169E-3</v>
      </c>
    </row>
    <row r="156" spans="1:28" x14ac:dyDescent="0.25">
      <c r="A156" s="56"/>
      <c r="B156" s="162" t="s">
        <v>123</v>
      </c>
      <c r="C156" s="163">
        <v>534</v>
      </c>
      <c r="D156" s="163">
        <v>243</v>
      </c>
      <c r="E156" s="163">
        <v>317</v>
      </c>
      <c r="F156" s="163">
        <v>761</v>
      </c>
      <c r="G156" s="163">
        <v>634</v>
      </c>
      <c r="H156" s="163">
        <v>898</v>
      </c>
      <c r="I156" s="164">
        <f t="shared" si="133"/>
        <v>0.41640378548895907</v>
      </c>
      <c r="J156" s="165">
        <f t="shared" si="134"/>
        <v>0.68164794007490648</v>
      </c>
      <c r="K156" s="164">
        <f t="shared" si="135"/>
        <v>1.1834319526627219E-3</v>
      </c>
      <c r="L156" s="163">
        <v>1018</v>
      </c>
      <c r="M156" s="163">
        <v>327</v>
      </c>
      <c r="N156" s="163">
        <v>589</v>
      </c>
      <c r="O156" s="163">
        <v>856</v>
      </c>
      <c r="P156" s="163">
        <v>868</v>
      </c>
      <c r="Q156" s="163">
        <v>969</v>
      </c>
      <c r="R156" s="164">
        <f t="shared" si="136"/>
        <v>0.11635944700460832</v>
      </c>
      <c r="S156" s="165">
        <f t="shared" si="137"/>
        <v>-4.8133595284872266E-2</v>
      </c>
      <c r="T156" s="164">
        <f t="shared" si="138"/>
        <v>2.7521919547379454E-4</v>
      </c>
      <c r="U156" s="163">
        <v>1552</v>
      </c>
      <c r="V156" s="163">
        <v>906</v>
      </c>
      <c r="W156" s="163">
        <v>1617</v>
      </c>
      <c r="X156" s="163">
        <v>1502</v>
      </c>
      <c r="Y156" s="163">
        <v>1867</v>
      </c>
      <c r="Z156" s="164">
        <f t="shared" si="139"/>
        <v>0.24300932090545935</v>
      </c>
      <c r="AA156" s="165">
        <f t="shared" si="132"/>
        <v>0.20296391752577314</v>
      </c>
      <c r="AB156" s="164">
        <f t="shared" si="140"/>
        <v>4.3625164733482254E-4</v>
      </c>
    </row>
    <row r="157" spans="1:28" x14ac:dyDescent="0.25">
      <c r="A157" s="56"/>
      <c r="B157" s="162" t="s">
        <v>119</v>
      </c>
      <c r="C157" s="163">
        <v>433</v>
      </c>
      <c r="D157" s="163">
        <v>218</v>
      </c>
      <c r="E157" s="163">
        <v>351</v>
      </c>
      <c r="F157" s="163">
        <v>597</v>
      </c>
      <c r="G157" s="163">
        <v>569</v>
      </c>
      <c r="H157" s="163">
        <v>772</v>
      </c>
      <c r="I157" s="164">
        <f t="shared" si="133"/>
        <v>0.35676625659050965</v>
      </c>
      <c r="J157" s="165">
        <f t="shared" si="134"/>
        <v>0.78290993071593529</v>
      </c>
      <c r="K157" s="164">
        <f t="shared" si="135"/>
        <v>1.0173824804628299E-3</v>
      </c>
      <c r="L157" s="163">
        <v>2553</v>
      </c>
      <c r="M157" s="163">
        <v>974</v>
      </c>
      <c r="N157" s="163">
        <v>1393</v>
      </c>
      <c r="O157" s="163">
        <v>2346</v>
      </c>
      <c r="P157" s="163">
        <v>2305</v>
      </c>
      <c r="Q157" s="163">
        <v>2540</v>
      </c>
      <c r="R157" s="164">
        <f t="shared" si="136"/>
        <v>0.10195227765726678</v>
      </c>
      <c r="S157" s="165">
        <f t="shared" si="137"/>
        <v>-5.0920485703094265E-3</v>
      </c>
      <c r="T157" s="164">
        <f t="shared" si="138"/>
        <v>7.2142080134513734E-4</v>
      </c>
      <c r="U157" s="163">
        <v>2986</v>
      </c>
      <c r="V157" s="163">
        <v>1744</v>
      </c>
      <c r="W157" s="163">
        <v>2943</v>
      </c>
      <c r="X157" s="163">
        <v>2874</v>
      </c>
      <c r="Y157" s="163">
        <v>3312</v>
      </c>
      <c r="Z157" s="164">
        <f t="shared" si="139"/>
        <v>0.15240083507306879</v>
      </c>
      <c r="AA157" s="165">
        <f t="shared" si="132"/>
        <v>0.10917615539182846</v>
      </c>
      <c r="AB157" s="164">
        <f t="shared" si="140"/>
        <v>7.7389686983017267E-4</v>
      </c>
    </row>
    <row r="158" spans="1:28" x14ac:dyDescent="0.25">
      <c r="A158" s="56"/>
      <c r="B158" s="162" t="s">
        <v>128</v>
      </c>
      <c r="C158" s="163">
        <v>159</v>
      </c>
      <c r="D158" s="163">
        <v>56</v>
      </c>
      <c r="E158" s="163">
        <v>71</v>
      </c>
      <c r="F158" s="163">
        <v>195</v>
      </c>
      <c r="G158" s="163">
        <v>156</v>
      </c>
      <c r="H158" s="163">
        <v>110</v>
      </c>
      <c r="I158" s="164">
        <f t="shared" si="133"/>
        <v>-0.29487179487179482</v>
      </c>
      <c r="J158" s="165">
        <f t="shared" si="134"/>
        <v>-0.30817610062893086</v>
      </c>
      <c r="K158" s="164">
        <f t="shared" si="135"/>
        <v>1.449638249364136E-4</v>
      </c>
      <c r="L158" s="163">
        <v>251</v>
      </c>
      <c r="M158" s="163">
        <v>174</v>
      </c>
      <c r="N158" s="163">
        <v>211</v>
      </c>
      <c r="O158" s="163">
        <v>277</v>
      </c>
      <c r="P158" s="163">
        <v>276</v>
      </c>
      <c r="Q158" s="163">
        <v>264</v>
      </c>
      <c r="R158" s="164">
        <f t="shared" si="136"/>
        <v>-4.3478260869565188E-2</v>
      </c>
      <c r="S158" s="165">
        <f t="shared" si="137"/>
        <v>5.1792828685258918E-2</v>
      </c>
      <c r="T158" s="164">
        <f t="shared" si="138"/>
        <v>7.4982319509888295E-5</v>
      </c>
      <c r="U158" s="163">
        <v>410</v>
      </c>
      <c r="V158" s="163">
        <v>282</v>
      </c>
      <c r="W158" s="163">
        <v>472</v>
      </c>
      <c r="X158" s="163">
        <v>432</v>
      </c>
      <c r="Y158" s="163">
        <v>374</v>
      </c>
      <c r="Z158" s="164">
        <f t="shared" si="139"/>
        <v>-0.1342592592592593</v>
      </c>
      <c r="AA158" s="165">
        <f t="shared" si="132"/>
        <v>-8.7804878048780455E-2</v>
      </c>
      <c r="AB158" s="164">
        <f t="shared" si="140"/>
        <v>8.7390528175267074E-5</v>
      </c>
    </row>
    <row r="159" spans="1:28" x14ac:dyDescent="0.25">
      <c r="A159" s="56"/>
      <c r="B159" s="162" t="s">
        <v>131</v>
      </c>
      <c r="C159" s="163">
        <v>218</v>
      </c>
      <c r="D159" s="163">
        <v>67</v>
      </c>
      <c r="E159" s="163">
        <v>84</v>
      </c>
      <c r="F159" s="163">
        <v>99</v>
      </c>
      <c r="G159" s="163">
        <v>155</v>
      </c>
      <c r="H159" s="163">
        <v>126</v>
      </c>
      <c r="I159" s="164">
        <f t="shared" si="133"/>
        <v>-0.18709677419354842</v>
      </c>
      <c r="J159" s="165">
        <f t="shared" si="134"/>
        <v>-0.42201834862385323</v>
      </c>
      <c r="K159" s="164">
        <f t="shared" si="135"/>
        <v>1.6604947219989194E-4</v>
      </c>
      <c r="L159" s="163">
        <v>755</v>
      </c>
      <c r="M159" s="163">
        <v>228</v>
      </c>
      <c r="N159" s="163">
        <v>362</v>
      </c>
      <c r="O159" s="163">
        <v>555</v>
      </c>
      <c r="P159" s="163">
        <v>677</v>
      </c>
      <c r="Q159" s="163">
        <v>456</v>
      </c>
      <c r="R159" s="164">
        <f t="shared" si="136"/>
        <v>-0.3264401772525849</v>
      </c>
      <c r="S159" s="165">
        <f t="shared" si="137"/>
        <v>-0.39602649006622515</v>
      </c>
      <c r="T159" s="164">
        <f t="shared" si="138"/>
        <v>1.2951491551707977E-4</v>
      </c>
      <c r="U159" s="163">
        <v>973</v>
      </c>
      <c r="V159" s="163">
        <v>446</v>
      </c>
      <c r="W159" s="163">
        <v>654</v>
      </c>
      <c r="X159" s="163">
        <v>832</v>
      </c>
      <c r="Y159" s="163">
        <v>582</v>
      </c>
      <c r="Z159" s="164">
        <f t="shared" si="139"/>
        <v>-0.30048076923076927</v>
      </c>
      <c r="AA159" s="165">
        <f t="shared" si="132"/>
        <v>-0.40184994861253853</v>
      </c>
      <c r="AB159" s="164">
        <f t="shared" si="140"/>
        <v>1.3599274705349047E-4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4422</v>
      </c>
      <c r="D160" s="169">
        <f t="shared" si="141"/>
        <v>1306</v>
      </c>
      <c r="E160" s="169">
        <f t="shared" si="141"/>
        <v>3056</v>
      </c>
      <c r="F160" s="169">
        <f t="shared" si="141"/>
        <v>5087</v>
      </c>
      <c r="G160" s="169">
        <f t="shared" si="141"/>
        <v>5702</v>
      </c>
      <c r="H160" s="169">
        <f t="shared" si="141"/>
        <v>8104</v>
      </c>
      <c r="I160" s="170">
        <f t="shared" si="133"/>
        <v>0.42125569975447208</v>
      </c>
      <c r="J160" s="171">
        <f t="shared" si="134"/>
        <v>0.83265490728177305</v>
      </c>
      <c r="K160" s="170">
        <f t="shared" si="135"/>
        <v>1.0679880338951779E-2</v>
      </c>
      <c r="L160" s="169">
        <f t="shared" ref="L160:Q160" si="142">L152-SUM(L153:L159)</f>
        <v>10102</v>
      </c>
      <c r="M160" s="169">
        <f t="shared" si="142"/>
        <v>3026</v>
      </c>
      <c r="N160" s="169">
        <f t="shared" si="142"/>
        <v>5458</v>
      </c>
      <c r="O160" s="169">
        <f t="shared" si="142"/>
        <v>5084</v>
      </c>
      <c r="P160" s="169">
        <f t="shared" si="142"/>
        <v>7400</v>
      </c>
      <c r="Q160" s="169">
        <f t="shared" si="142"/>
        <v>8341</v>
      </c>
      <c r="R160" s="170">
        <f t="shared" si="136"/>
        <v>0.12716216216216214</v>
      </c>
      <c r="S160" s="171">
        <f t="shared" si="137"/>
        <v>-0.17432191645218764</v>
      </c>
      <c r="T160" s="170">
        <f t="shared" si="138"/>
        <v>2.3690436629999175E-3</v>
      </c>
      <c r="U160" s="169">
        <f>U152-SUM(U153:U159)</f>
        <v>14524</v>
      </c>
      <c r="V160" s="169">
        <f>V152-SUM(V153:V159)</f>
        <v>8514</v>
      </c>
      <c r="W160" s="169">
        <f>W152-SUM(W153:W159)</f>
        <v>10171</v>
      </c>
      <c r="X160" s="169">
        <f>X152-SUM(X153:X159)</f>
        <v>13102</v>
      </c>
      <c r="Y160" s="169">
        <f>Y152-SUM(Y153:Y159)</f>
        <v>16445</v>
      </c>
      <c r="Z160" s="170">
        <f t="shared" si="139"/>
        <v>0.25515188520836518</v>
      </c>
      <c r="AA160" s="171">
        <f t="shared" si="132"/>
        <v>0.13226383916276507</v>
      </c>
      <c r="AB160" s="170">
        <f t="shared" si="140"/>
        <v>3.8426129300595377E-3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0F600-A7B7-41A5-8630-D658D3FDD753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298" t="s">
        <v>62</v>
      </c>
      <c r="D6" s="299"/>
      <c r="E6" s="299"/>
      <c r="F6" s="299"/>
      <c r="G6" s="299"/>
      <c r="H6" s="299"/>
      <c r="I6" s="299"/>
      <c r="J6" s="299"/>
      <c r="K6" s="298" t="s">
        <v>61</v>
      </c>
      <c r="L6" s="299"/>
      <c r="M6" s="299"/>
      <c r="N6" s="299"/>
      <c r="O6" s="299"/>
      <c r="P6" s="299"/>
      <c r="Q6" s="299"/>
      <c r="R6" s="299"/>
      <c r="S6" s="298" t="s">
        <v>137</v>
      </c>
      <c r="T6" s="299"/>
      <c r="U6" s="299"/>
      <c r="V6" s="299"/>
      <c r="W6" s="299"/>
      <c r="X6" s="299"/>
      <c r="Y6" s="299"/>
      <c r="Z6" s="299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BA4E2-5C02-4B48-ACEF-FF8BD9DCDAED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6" t="s">
        <v>221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222</v>
      </c>
      <c r="F6" s="13" t="s">
        <v>223</v>
      </c>
      <c r="G6" s="13" t="s">
        <v>224</v>
      </c>
      <c r="H6" s="13" t="s">
        <v>225</v>
      </c>
      <c r="I6" s="13" t="s">
        <v>226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diciembre 2024</v>
      </c>
    </row>
    <row r="7" spans="2:14" x14ac:dyDescent="0.25">
      <c r="B7" s="267" t="s">
        <v>51</v>
      </c>
      <c r="C7" s="270" t="s">
        <v>8</v>
      </c>
      <c r="D7" s="15" t="s">
        <v>30</v>
      </c>
      <c r="E7" s="16">
        <v>20923</v>
      </c>
      <c r="F7" s="16">
        <v>18198</v>
      </c>
      <c r="G7" s="16">
        <v>23965</v>
      </c>
      <c r="H7" s="16">
        <v>20577</v>
      </c>
      <c r="I7" s="16">
        <v>24629</v>
      </c>
      <c r="J7" s="17">
        <f>I7/H7-1</f>
        <v>0.19691889002284113</v>
      </c>
      <c r="K7" s="16">
        <f>I7-H7</f>
        <v>4052</v>
      </c>
      <c r="L7" s="17">
        <f>I7/E7-1</f>
        <v>0.17712565119724699</v>
      </c>
      <c r="M7" s="16">
        <f>I7-E7</f>
        <v>3706</v>
      </c>
      <c r="N7" s="18">
        <f>I7/$I$7</f>
        <v>1</v>
      </c>
    </row>
    <row r="8" spans="2:14" x14ac:dyDescent="0.25">
      <c r="B8" s="268"/>
      <c r="C8" s="271"/>
      <c r="D8" s="19" t="s">
        <v>31</v>
      </c>
      <c r="E8" s="20">
        <v>20923</v>
      </c>
      <c r="F8" s="20">
        <v>18198</v>
      </c>
      <c r="G8" s="20">
        <v>23965</v>
      </c>
      <c r="H8" s="20">
        <v>20577</v>
      </c>
      <c r="I8" s="20">
        <v>24629</v>
      </c>
      <c r="J8" s="21">
        <f t="shared" ref="J8:J20" si="0">I8/H8-1</f>
        <v>0.19691889002284113</v>
      </c>
      <c r="K8" s="20">
        <f t="shared" ref="K8:K17" si="1">I8-H8</f>
        <v>4052</v>
      </c>
      <c r="L8" s="21">
        <f t="shared" ref="L8:L20" si="2">I8/E8-1</f>
        <v>0.17712565119724699</v>
      </c>
      <c r="M8" s="20">
        <f t="shared" ref="M8:M17" si="3">I8-E8</f>
        <v>3706</v>
      </c>
      <c r="N8" s="22">
        <f>I8/$I$7</f>
        <v>1</v>
      </c>
    </row>
    <row r="9" spans="2:14" x14ac:dyDescent="0.25">
      <c r="B9" s="268"/>
      <c r="C9" s="272"/>
      <c r="D9" s="23" t="s">
        <v>32</v>
      </c>
      <c r="E9" s="24" t="s">
        <v>227</v>
      </c>
      <c r="F9" s="24" t="s">
        <v>227</v>
      </c>
      <c r="G9" s="24" t="s">
        <v>227</v>
      </c>
      <c r="H9" s="24" t="s">
        <v>227</v>
      </c>
      <c r="I9" s="24" t="s">
        <v>227</v>
      </c>
      <c r="J9" s="25" t="str">
        <f>IFERROR(I9/H9-1,"-")</f>
        <v>-</v>
      </c>
      <c r="K9" s="24" t="str">
        <f>IFERROR(I9-H9,"-")</f>
        <v>-</v>
      </c>
      <c r="L9" s="25" t="str">
        <f>IFERROR(I9/E9-1,"-")</f>
        <v>-</v>
      </c>
      <c r="M9" s="24" t="str">
        <f>IFERROR(I9-E9,"-")</f>
        <v>-</v>
      </c>
      <c r="N9" s="25" t="str">
        <f>IFERROR(I9/$I$7,"-")</f>
        <v>-</v>
      </c>
    </row>
    <row r="10" spans="2:14" x14ac:dyDescent="0.25">
      <c r="B10" s="268"/>
      <c r="C10" s="273" t="s">
        <v>33</v>
      </c>
      <c r="D10" s="26" t="s">
        <v>30</v>
      </c>
      <c r="E10" s="27">
        <v>21585</v>
      </c>
      <c r="F10" s="27">
        <v>19039</v>
      </c>
      <c r="G10" s="27">
        <v>24713</v>
      </c>
      <c r="H10" s="27">
        <v>21639</v>
      </c>
      <c r="I10" s="27">
        <v>25345</v>
      </c>
      <c r="J10" s="28">
        <f t="shared" si="0"/>
        <v>0.17126484588012381</v>
      </c>
      <c r="K10" s="27">
        <f t="shared" si="1"/>
        <v>3706</v>
      </c>
      <c r="L10" s="28">
        <f t="shared" si="2"/>
        <v>0.17419504285383369</v>
      </c>
      <c r="M10" s="27">
        <f t="shared" si="3"/>
        <v>3760</v>
      </c>
      <c r="N10" s="18">
        <f>I10/$I$10</f>
        <v>1</v>
      </c>
    </row>
    <row r="11" spans="2:14" x14ac:dyDescent="0.25">
      <c r="B11" s="268"/>
      <c r="C11" s="274"/>
      <c r="D11" s="4" t="s">
        <v>31</v>
      </c>
      <c r="E11" s="29">
        <v>21585</v>
      </c>
      <c r="F11" s="29">
        <v>19039</v>
      </c>
      <c r="G11" s="29">
        <v>24713</v>
      </c>
      <c r="H11" s="29">
        <v>21639</v>
      </c>
      <c r="I11" s="29">
        <v>25345</v>
      </c>
      <c r="J11" s="30">
        <f t="shared" si="0"/>
        <v>0.17126484588012381</v>
      </c>
      <c r="K11" s="29">
        <f t="shared" si="1"/>
        <v>3706</v>
      </c>
      <c r="L11" s="30">
        <f t="shared" si="2"/>
        <v>0.17419504285383369</v>
      </c>
      <c r="M11" s="29">
        <f t="shared" si="3"/>
        <v>3760</v>
      </c>
      <c r="N11" s="31">
        <f>I11/$I$10</f>
        <v>1</v>
      </c>
    </row>
    <row r="12" spans="2:14" x14ac:dyDescent="0.25">
      <c r="B12" s="268"/>
      <c r="C12" s="275"/>
      <c r="D12" s="32" t="s">
        <v>32</v>
      </c>
      <c r="E12" s="33" t="s">
        <v>227</v>
      </c>
      <c r="F12" s="33" t="s">
        <v>227</v>
      </c>
      <c r="G12" s="33" t="s">
        <v>227</v>
      </c>
      <c r="H12" s="33" t="s">
        <v>227</v>
      </c>
      <c r="I12" s="33" t="s">
        <v>227</v>
      </c>
      <c r="J12" s="34" t="str">
        <f>IFERROR(I12/H12-1,"-")</f>
        <v>-</v>
      </c>
      <c r="K12" s="33" t="str">
        <f>IFERROR(I12-H12,"-")</f>
        <v>-</v>
      </c>
      <c r="L12" s="34" t="str">
        <f>IFERROR(I12/E12-1,"-")</f>
        <v>-</v>
      </c>
      <c r="M12" s="33" t="str">
        <f>IFERROR(I12-E12,"-")</f>
        <v>-</v>
      </c>
      <c r="N12" s="34" t="str">
        <f>IFERROR(I12/$I$10,"-")</f>
        <v>-</v>
      </c>
    </row>
    <row r="13" spans="2:14" x14ac:dyDescent="0.25">
      <c r="B13" s="268"/>
      <c r="C13" s="270" t="s">
        <v>21</v>
      </c>
      <c r="D13" s="15" t="s">
        <v>30</v>
      </c>
      <c r="E13" s="16">
        <v>48947</v>
      </c>
      <c r="F13" s="16">
        <v>46745</v>
      </c>
      <c r="G13" s="16">
        <v>54058</v>
      </c>
      <c r="H13" s="16">
        <v>53126</v>
      </c>
      <c r="I13" s="16">
        <v>55215</v>
      </c>
      <c r="J13" s="17">
        <f t="shared" si="0"/>
        <v>3.9321612769642078E-2</v>
      </c>
      <c r="K13" s="16">
        <f t="shared" si="1"/>
        <v>2089</v>
      </c>
      <c r="L13" s="17">
        <f t="shared" si="2"/>
        <v>0.12805687784746778</v>
      </c>
      <c r="M13" s="16">
        <f t="shared" si="3"/>
        <v>6268</v>
      </c>
      <c r="N13" s="18">
        <f>I13/$I$13</f>
        <v>1</v>
      </c>
    </row>
    <row r="14" spans="2:14" x14ac:dyDescent="0.25">
      <c r="B14" s="268"/>
      <c r="C14" s="271"/>
      <c r="D14" s="19" t="s">
        <v>31</v>
      </c>
      <c r="E14" s="20">
        <v>48947</v>
      </c>
      <c r="F14" s="20">
        <v>46745</v>
      </c>
      <c r="G14" s="20">
        <v>54058</v>
      </c>
      <c r="H14" s="20">
        <v>53126</v>
      </c>
      <c r="I14" s="20">
        <v>55215</v>
      </c>
      <c r="J14" s="21">
        <f t="shared" si="0"/>
        <v>3.9321612769642078E-2</v>
      </c>
      <c r="K14" s="20">
        <f t="shared" si="1"/>
        <v>2089</v>
      </c>
      <c r="L14" s="21">
        <f t="shared" si="2"/>
        <v>0.12805687784746778</v>
      </c>
      <c r="M14" s="20">
        <f t="shared" si="3"/>
        <v>6268</v>
      </c>
      <c r="N14" s="22">
        <f>I14/$I$13</f>
        <v>1</v>
      </c>
    </row>
    <row r="15" spans="2:14" x14ac:dyDescent="0.25">
      <c r="B15" s="268"/>
      <c r="C15" s="272"/>
      <c r="D15" s="23" t="s">
        <v>32</v>
      </c>
      <c r="E15" s="24" t="s">
        <v>227</v>
      </c>
      <c r="F15" s="24" t="s">
        <v>227</v>
      </c>
      <c r="G15" s="24" t="s">
        <v>227</v>
      </c>
      <c r="H15" s="24" t="s">
        <v>227</v>
      </c>
      <c r="I15" s="24" t="s">
        <v>227</v>
      </c>
      <c r="J15" s="25" t="str">
        <f>IFERROR(I15/H15-1,"-")</f>
        <v>-</v>
      </c>
      <c r="K15" s="24" t="str">
        <f>IFERROR(I15-H15,"-")</f>
        <v>-</v>
      </c>
      <c r="L15" s="25" t="str">
        <f>IFERROR(I15/E15-1,"-")</f>
        <v>-</v>
      </c>
      <c r="M15" s="24" t="str">
        <f>IFERROR(I15-E15,"-")</f>
        <v>-</v>
      </c>
      <c r="N15" s="25" t="str">
        <f>IFERROR(I15/$I$13,"-")</f>
        <v>-</v>
      </c>
    </row>
    <row r="16" spans="2:14" x14ac:dyDescent="0.25">
      <c r="B16" s="268"/>
      <c r="C16" s="273" t="s">
        <v>22</v>
      </c>
      <c r="D16" s="26" t="s">
        <v>30</v>
      </c>
      <c r="E16" s="35">
        <v>2.3393872771591071</v>
      </c>
      <c r="F16" s="35">
        <v>2.5686888669084516</v>
      </c>
      <c r="G16" s="35">
        <v>2.2557062382641351</v>
      </c>
      <c r="H16" s="35">
        <v>2.5818146474218788</v>
      </c>
      <c r="I16" s="35">
        <v>2.241869341020748</v>
      </c>
      <c r="J16" s="36">
        <f t="shared" si="0"/>
        <v>-0.13166913695395988</v>
      </c>
      <c r="K16" s="37">
        <f t="shared" si="1"/>
        <v>-0.33994530640113085</v>
      </c>
      <c r="L16" s="36">
        <f t="shared" si="2"/>
        <v>-4.1685246855228897E-2</v>
      </c>
      <c r="M16" s="37">
        <f t="shared" si="3"/>
        <v>-9.7517936138359129E-2</v>
      </c>
      <c r="N16" s="38"/>
    </row>
    <row r="17" spans="2:14" x14ac:dyDescent="0.25">
      <c r="B17" s="268"/>
      <c r="C17" s="274"/>
      <c r="D17" s="4" t="s">
        <v>31</v>
      </c>
      <c r="E17" s="39">
        <f>E14/E8</f>
        <v>2.3393872771591071</v>
      </c>
      <c r="F17" s="39">
        <f t="shared" ref="F17:I17" si="4">F14/F8</f>
        <v>2.5686888669084516</v>
      </c>
      <c r="G17" s="39">
        <f t="shared" si="4"/>
        <v>2.2557062382641351</v>
      </c>
      <c r="H17" s="39">
        <f t="shared" si="4"/>
        <v>2.5818146474218788</v>
      </c>
      <c r="I17" s="39">
        <f t="shared" si="4"/>
        <v>2.241869341020748</v>
      </c>
      <c r="J17" s="40">
        <f t="shared" si="0"/>
        <v>-0.13166913695395988</v>
      </c>
      <c r="K17" s="41">
        <f t="shared" si="1"/>
        <v>-0.33994530640113085</v>
      </c>
      <c r="L17" s="40">
        <f t="shared" si="2"/>
        <v>-4.1685246855228897E-2</v>
      </c>
      <c r="M17" s="41">
        <f t="shared" si="3"/>
        <v>-9.7517936138359129E-2</v>
      </c>
      <c r="N17" s="42"/>
    </row>
    <row r="18" spans="2:14" x14ac:dyDescent="0.25">
      <c r="B18" s="268"/>
      <c r="C18" s="275"/>
      <c r="D18" s="32" t="s">
        <v>32</v>
      </c>
      <c r="E18" s="43" t="str">
        <f>IFERROR(E15/E9,"-")</f>
        <v>-</v>
      </c>
      <c r="F18" s="43" t="str">
        <f t="shared" ref="F18:I18" si="5">IFERROR(F15/F9,"-")</f>
        <v>-</v>
      </c>
      <c r="G18" s="43" t="str">
        <f t="shared" si="5"/>
        <v>-</v>
      </c>
      <c r="H18" s="43" t="str">
        <f t="shared" si="5"/>
        <v>-</v>
      </c>
      <c r="I18" s="43" t="str">
        <f t="shared" si="5"/>
        <v>-</v>
      </c>
      <c r="J18" s="34" t="str">
        <f>IFERROR(I18/H18-1,"-")</f>
        <v>-</v>
      </c>
      <c r="K18" s="33" t="str">
        <f>IFERROR(I18-H18,"-")</f>
        <v>-</v>
      </c>
      <c r="L18" s="34" t="str">
        <f>IFERROR(I18/E18-1,"-")</f>
        <v>-</v>
      </c>
      <c r="M18" s="33" t="str">
        <f>IFERROR(I18-E18,"-")</f>
        <v>-</v>
      </c>
      <c r="N18" s="34"/>
    </row>
    <row r="19" spans="2:14" x14ac:dyDescent="0.25">
      <c r="B19" s="268"/>
      <c r="C19" s="276" t="s">
        <v>34</v>
      </c>
      <c r="D19" s="15" t="s">
        <v>30</v>
      </c>
      <c r="E19" s="18">
        <v>0.58310000000000006</v>
      </c>
      <c r="F19" s="18">
        <v>0.60489999999999999</v>
      </c>
      <c r="G19" s="18">
        <v>0.61580000000000001</v>
      </c>
      <c r="H19" s="18">
        <v>0.62139999999999995</v>
      </c>
      <c r="I19" s="18">
        <v>0.66480000000000006</v>
      </c>
      <c r="J19" s="17">
        <f t="shared" si="0"/>
        <v>6.984229159961397E-2</v>
      </c>
      <c r="K19" s="44">
        <f>(I19-H19)*100</f>
        <v>4.3400000000000105</v>
      </c>
      <c r="L19" s="17">
        <f t="shared" si="2"/>
        <v>0.14011318813239582</v>
      </c>
      <c r="M19" s="44">
        <f>(I19-E19)*100</f>
        <v>8.17</v>
      </c>
      <c r="N19" s="18"/>
    </row>
    <row r="20" spans="2:14" x14ac:dyDescent="0.25">
      <c r="B20" s="268"/>
      <c r="C20" s="277"/>
      <c r="D20" s="19" t="s">
        <v>31</v>
      </c>
      <c r="E20" s="22">
        <v>0.58310000000000006</v>
      </c>
      <c r="F20" s="22">
        <v>0.60489999999999999</v>
      </c>
      <c r="G20" s="22">
        <v>0.61580000000000001</v>
      </c>
      <c r="H20" s="22">
        <v>0.62139999999999995</v>
      </c>
      <c r="I20" s="22">
        <v>0.66480000000000006</v>
      </c>
      <c r="J20" s="21">
        <f t="shared" si="0"/>
        <v>6.984229159961397E-2</v>
      </c>
      <c r="K20" s="45">
        <f>(I20-H20)*100</f>
        <v>4.3400000000000105</v>
      </c>
      <c r="L20" s="21">
        <f t="shared" si="2"/>
        <v>0.14011318813239582</v>
      </c>
      <c r="M20" s="45">
        <f>(I20-E20)*100</f>
        <v>8.17</v>
      </c>
      <c r="N20" s="22"/>
    </row>
    <row r="21" spans="2:14" x14ac:dyDescent="0.25">
      <c r="B21" s="268"/>
      <c r="C21" s="278"/>
      <c r="D21" s="23" t="s">
        <v>32</v>
      </c>
      <c r="E21" s="25" t="s">
        <v>227</v>
      </c>
      <c r="F21" s="25" t="s">
        <v>227</v>
      </c>
      <c r="G21" s="25" t="s">
        <v>227</v>
      </c>
      <c r="H21" s="25" t="s">
        <v>227</v>
      </c>
      <c r="I21" s="25" t="s">
        <v>227</v>
      </c>
      <c r="J21" s="25" t="str">
        <f>IFERROR(I21/H21-1,"-")</f>
        <v>-</v>
      </c>
      <c r="K21" s="24" t="str">
        <f>IFERROR(I21-H21,"-")</f>
        <v>-</v>
      </c>
      <c r="L21" s="25" t="str">
        <f>IFERROR(I21/E21-1,"-")</f>
        <v>-</v>
      </c>
      <c r="M21" s="24" t="str">
        <f>IFERROR(I21-E21,"-")</f>
        <v>-</v>
      </c>
      <c r="N21" s="46"/>
    </row>
    <row r="22" spans="2:14" x14ac:dyDescent="0.25">
      <c r="B22" s="268"/>
      <c r="C22" s="279" t="s">
        <v>35</v>
      </c>
      <c r="D22" s="26" t="s">
        <v>30</v>
      </c>
      <c r="E22" s="27">
        <v>2708</v>
      </c>
      <c r="F22" s="27">
        <v>2493</v>
      </c>
      <c r="G22" s="27">
        <v>2832</v>
      </c>
      <c r="H22" s="27">
        <v>2758</v>
      </c>
      <c r="I22" s="27">
        <v>2679</v>
      </c>
      <c r="J22" s="36">
        <f>I22/H22-1</f>
        <v>-2.8643944887599693E-2</v>
      </c>
      <c r="K22" s="27">
        <f>I22-H22</f>
        <v>-79</v>
      </c>
      <c r="L22" s="36">
        <f>I22/E22-1</f>
        <v>-1.0709010339734149E-2</v>
      </c>
      <c r="M22" s="27">
        <f>I22-E22</f>
        <v>-29</v>
      </c>
      <c r="N22" s="38">
        <f>I22/$I$22</f>
        <v>1</v>
      </c>
    </row>
    <row r="23" spans="2:14" x14ac:dyDescent="0.25">
      <c r="B23" s="268"/>
      <c r="C23" s="280"/>
      <c r="D23" s="4" t="s">
        <v>31</v>
      </c>
      <c r="E23" s="29">
        <v>2708</v>
      </c>
      <c r="F23" s="29">
        <v>2493</v>
      </c>
      <c r="G23" s="29">
        <v>2832</v>
      </c>
      <c r="H23" s="29">
        <v>2758</v>
      </c>
      <c r="I23" s="29">
        <v>2679</v>
      </c>
      <c r="J23" s="40">
        <f>I23/H23-1</f>
        <v>-2.8643944887599693E-2</v>
      </c>
      <c r="K23" s="29">
        <f>I23-H23</f>
        <v>-79</v>
      </c>
      <c r="L23" s="40">
        <f>I23/E23-1</f>
        <v>-1.0709010339734149E-2</v>
      </c>
      <c r="M23" s="29">
        <f>I23-E23</f>
        <v>-29</v>
      </c>
      <c r="N23" s="42">
        <f>I23/$I$22</f>
        <v>1</v>
      </c>
    </row>
    <row r="24" spans="2:14" x14ac:dyDescent="0.25">
      <c r="B24" s="269"/>
      <c r="C24" s="281"/>
      <c r="D24" s="32" t="s">
        <v>32</v>
      </c>
      <c r="E24" s="33" t="s">
        <v>227</v>
      </c>
      <c r="F24" s="33" t="s">
        <v>227</v>
      </c>
      <c r="G24" s="33" t="s">
        <v>227</v>
      </c>
      <c r="H24" s="33" t="s">
        <v>227</v>
      </c>
      <c r="I24" s="33" t="s">
        <v>227</v>
      </c>
      <c r="J24" s="34" t="str">
        <f>IFERROR(I24/H24-1,"-")</f>
        <v>-</v>
      </c>
      <c r="K24" s="33" t="str">
        <f>IFERROR(I24-H24,"-")</f>
        <v>-</v>
      </c>
      <c r="L24" s="34" t="str">
        <f>IFERROR(I24/E24-1,"-")</f>
        <v>-</v>
      </c>
      <c r="M24" s="33" t="str">
        <f>IFERROR(I24-E24,"-")</f>
        <v>-</v>
      </c>
      <c r="N24" s="34" t="str">
        <f>IFERROR(I24/$I$22,"-")</f>
        <v>-</v>
      </c>
    </row>
    <row r="25" spans="2:14" ht="7.5" customHeight="1" x14ac:dyDescent="0.25">
      <c r="B25" s="263"/>
      <c r="C25" s="263"/>
      <c r="D25" s="263"/>
      <c r="E25" s="263"/>
      <c r="F25" s="263"/>
      <c r="G25" s="263"/>
      <c r="H25" s="263"/>
      <c r="I25" s="263"/>
      <c r="J25" s="263"/>
      <c r="K25" s="263"/>
      <c r="L25" s="263"/>
      <c r="M25" s="263"/>
      <c r="N25" s="47"/>
    </row>
    <row r="26" spans="2:14" ht="24.75" customHeight="1" x14ac:dyDescent="0.25">
      <c r="B26" s="264" t="s">
        <v>36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</row>
    <row r="29" spans="2:14" ht="21.75" customHeight="1" thickBot="1" x14ac:dyDescent="0.3">
      <c r="B29" s="266" t="s">
        <v>221</v>
      </c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228</v>
      </c>
      <c r="F31" s="13" t="s">
        <v>229</v>
      </c>
      <c r="G31" s="13" t="s">
        <v>230</v>
      </c>
      <c r="H31" s="13" t="s">
        <v>231</v>
      </c>
      <c r="I31" s="13" t="s">
        <v>232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diciembre 2024</v>
      </c>
    </row>
    <row r="32" spans="2:14" ht="15" customHeight="1" x14ac:dyDescent="0.25">
      <c r="B32" s="267" t="s">
        <v>51</v>
      </c>
      <c r="C32" s="270" t="s">
        <v>8</v>
      </c>
      <c r="D32" s="15" t="s">
        <v>30</v>
      </c>
      <c r="E32" s="49">
        <v>220415</v>
      </c>
      <c r="F32" s="49">
        <v>164258</v>
      </c>
      <c r="G32" s="49">
        <v>229131</v>
      </c>
      <c r="H32" s="49">
        <v>239109</v>
      </c>
      <c r="I32" s="49">
        <v>250871</v>
      </c>
      <c r="J32" s="17">
        <f>I32/H32-1</f>
        <v>4.9190954752853289E-2</v>
      </c>
      <c r="K32" s="16">
        <f>I32-H32</f>
        <v>11762</v>
      </c>
      <c r="L32" s="17">
        <f>I32/E32-1</f>
        <v>0.1381757139940567</v>
      </c>
      <c r="M32" s="16">
        <f>I32-E32</f>
        <v>30456</v>
      </c>
      <c r="N32" s="18">
        <f>I32/$I$32</f>
        <v>1</v>
      </c>
    </row>
    <row r="33" spans="1:14" x14ac:dyDescent="0.25">
      <c r="B33" s="268"/>
      <c r="C33" s="271"/>
      <c r="D33" s="19" t="s">
        <v>31</v>
      </c>
      <c r="E33" s="50">
        <v>220415</v>
      </c>
      <c r="F33" s="50">
        <v>164258</v>
      </c>
      <c r="G33" s="50">
        <v>229131</v>
      </c>
      <c r="H33" s="50">
        <v>239109</v>
      </c>
      <c r="I33" s="50">
        <v>250871</v>
      </c>
      <c r="J33" s="21">
        <f t="shared" ref="J33:J45" si="6">I33/H33-1</f>
        <v>4.9190954752853289E-2</v>
      </c>
      <c r="K33" s="20">
        <f t="shared" ref="K33:K42" si="7">I33-H33</f>
        <v>11762</v>
      </c>
      <c r="L33" s="21">
        <f t="shared" ref="L33:L45" si="8">I33/E33-1</f>
        <v>0.1381757139940567</v>
      </c>
      <c r="M33" s="20">
        <f t="shared" ref="M33:M42" si="9">I33-E33</f>
        <v>30456</v>
      </c>
      <c r="N33" s="22">
        <f>I33/$I$32</f>
        <v>1</v>
      </c>
    </row>
    <row r="34" spans="1:14" x14ac:dyDescent="0.25">
      <c r="B34" s="268"/>
      <c r="C34" s="272"/>
      <c r="D34" s="23" t="s">
        <v>32</v>
      </c>
      <c r="E34" s="24" t="s">
        <v>227</v>
      </c>
      <c r="F34" s="24" t="s">
        <v>227</v>
      </c>
      <c r="G34" s="24" t="s">
        <v>227</v>
      </c>
      <c r="H34" s="24" t="s">
        <v>227</v>
      </c>
      <c r="I34" s="24" t="s">
        <v>227</v>
      </c>
      <c r="J34" s="25" t="str">
        <f>IFERROR(I34/H34-1,"-")</f>
        <v>-</v>
      </c>
      <c r="K34" s="24" t="str">
        <f>IFERROR(I34-H34,"-")</f>
        <v>-</v>
      </c>
      <c r="L34" s="25" t="str">
        <f>IFERROR(I34/E34-1,"-")</f>
        <v>-</v>
      </c>
      <c r="M34" s="24" t="str">
        <f>IFERROR(I34-E34,"-")</f>
        <v>-</v>
      </c>
      <c r="N34" s="25" t="str">
        <f>IFERROR(I34/I32,"-")</f>
        <v>-</v>
      </c>
    </row>
    <row r="35" spans="1:14" x14ac:dyDescent="0.25">
      <c r="B35" s="268"/>
      <c r="C35" s="273" t="s">
        <v>33</v>
      </c>
      <c r="D35" s="26" t="s">
        <v>30</v>
      </c>
      <c r="E35" s="51">
        <v>229274</v>
      </c>
      <c r="F35" s="51">
        <v>169647</v>
      </c>
      <c r="G35" s="51">
        <v>238716</v>
      </c>
      <c r="H35" s="51">
        <v>249533</v>
      </c>
      <c r="I35" s="51">
        <v>261230</v>
      </c>
      <c r="J35" s="28">
        <f t="shared" si="6"/>
        <v>4.6875563552716493E-2</v>
      </c>
      <c r="K35" s="27">
        <f t="shared" si="7"/>
        <v>11697</v>
      </c>
      <c r="L35" s="28">
        <f t="shared" si="8"/>
        <v>0.13937908354196282</v>
      </c>
      <c r="M35" s="27">
        <f t="shared" si="9"/>
        <v>31956</v>
      </c>
      <c r="N35" s="18">
        <f>I35/$I$35</f>
        <v>1</v>
      </c>
    </row>
    <row r="36" spans="1:14" x14ac:dyDescent="0.25">
      <c r="B36" s="268"/>
      <c r="C36" s="274"/>
      <c r="D36" s="4" t="s">
        <v>31</v>
      </c>
      <c r="E36" s="52">
        <v>229274</v>
      </c>
      <c r="F36" s="52">
        <v>169647</v>
      </c>
      <c r="G36" s="52">
        <v>238716</v>
      </c>
      <c r="H36" s="52">
        <v>249533</v>
      </c>
      <c r="I36" s="52">
        <v>261230</v>
      </c>
      <c r="J36" s="30">
        <f t="shared" si="6"/>
        <v>4.6875563552716493E-2</v>
      </c>
      <c r="K36" s="29">
        <f t="shared" si="7"/>
        <v>11697</v>
      </c>
      <c r="L36" s="30">
        <f t="shared" si="8"/>
        <v>0.13937908354196282</v>
      </c>
      <c r="M36" s="29">
        <f t="shared" si="9"/>
        <v>31956</v>
      </c>
      <c r="N36" s="31">
        <f>I36/$I$35</f>
        <v>1</v>
      </c>
    </row>
    <row r="37" spans="1:14" x14ac:dyDescent="0.25">
      <c r="B37" s="268"/>
      <c r="C37" s="275"/>
      <c r="D37" s="32" t="s">
        <v>32</v>
      </c>
      <c r="E37" s="33" t="s">
        <v>227</v>
      </c>
      <c r="F37" s="33" t="s">
        <v>227</v>
      </c>
      <c r="G37" s="33" t="s">
        <v>227</v>
      </c>
      <c r="H37" s="33" t="s">
        <v>227</v>
      </c>
      <c r="I37" s="33" t="s">
        <v>227</v>
      </c>
      <c r="J37" s="34" t="str">
        <f>IFERROR(I37/H37-1,"-")</f>
        <v>-</v>
      </c>
      <c r="K37" s="33" t="str">
        <f>IFERROR(I37-H37,"-")</f>
        <v>-</v>
      </c>
      <c r="L37" s="34" t="str">
        <f>IFERROR(I37/E37-1,"-")</f>
        <v>-</v>
      </c>
      <c r="M37" s="33" t="str">
        <f>IFERROR(I37-E37,"-")</f>
        <v>-</v>
      </c>
      <c r="N37" s="34" t="str">
        <f>IFERROR(I37/I35,"-")</f>
        <v>-</v>
      </c>
    </row>
    <row r="38" spans="1:14" x14ac:dyDescent="0.25">
      <c r="B38" s="268"/>
      <c r="C38" s="270" t="s">
        <v>21</v>
      </c>
      <c r="D38" s="15" t="s">
        <v>30</v>
      </c>
      <c r="E38" s="49">
        <v>503437</v>
      </c>
      <c r="F38" s="49">
        <v>359169</v>
      </c>
      <c r="G38" s="49">
        <v>543499</v>
      </c>
      <c r="H38" s="49">
        <v>576462</v>
      </c>
      <c r="I38" s="49">
        <v>584273</v>
      </c>
      <c r="J38" s="17">
        <f t="shared" si="6"/>
        <v>1.3549895743344642E-2</v>
      </c>
      <c r="K38" s="16">
        <f t="shared" si="7"/>
        <v>7811</v>
      </c>
      <c r="L38" s="17">
        <f t="shared" si="8"/>
        <v>0.16056825382321915</v>
      </c>
      <c r="M38" s="16">
        <f t="shared" si="9"/>
        <v>80836</v>
      </c>
      <c r="N38" s="18">
        <f>I38/$I$38</f>
        <v>1</v>
      </c>
    </row>
    <row r="39" spans="1:14" x14ac:dyDescent="0.25">
      <c r="B39" s="268"/>
      <c r="C39" s="271"/>
      <c r="D39" s="19" t="s">
        <v>31</v>
      </c>
      <c r="E39" s="50">
        <v>503437</v>
      </c>
      <c r="F39" s="50">
        <v>359169</v>
      </c>
      <c r="G39" s="50">
        <v>543499</v>
      </c>
      <c r="H39" s="50">
        <v>576462</v>
      </c>
      <c r="I39" s="50">
        <v>584273</v>
      </c>
      <c r="J39" s="21">
        <f t="shared" si="6"/>
        <v>1.3549895743344642E-2</v>
      </c>
      <c r="K39" s="20">
        <f t="shared" si="7"/>
        <v>7811</v>
      </c>
      <c r="L39" s="21">
        <f t="shared" si="8"/>
        <v>0.16056825382321915</v>
      </c>
      <c r="M39" s="20">
        <f t="shared" si="9"/>
        <v>80836</v>
      </c>
      <c r="N39" s="22">
        <f>I39/$I$38</f>
        <v>1</v>
      </c>
    </row>
    <row r="40" spans="1:14" x14ac:dyDescent="0.25">
      <c r="B40" s="268"/>
      <c r="C40" s="272"/>
      <c r="D40" s="23" t="s">
        <v>32</v>
      </c>
      <c r="E40" s="24" t="s">
        <v>227</v>
      </c>
      <c r="F40" s="24" t="s">
        <v>227</v>
      </c>
      <c r="G40" s="24" t="s">
        <v>227</v>
      </c>
      <c r="H40" s="24" t="s">
        <v>227</v>
      </c>
      <c r="I40" s="24" t="s">
        <v>227</v>
      </c>
      <c r="J40" s="25" t="str">
        <f>IFERROR(I40/H40-1,"-")</f>
        <v>-</v>
      </c>
      <c r="K40" s="24" t="str">
        <f>IFERROR(I40-H40,"-")</f>
        <v>-</v>
      </c>
      <c r="L40" s="25" t="str">
        <f>IFERROR(I40/E40-1,"-")</f>
        <v>-</v>
      </c>
      <c r="M40" s="24" t="str">
        <f>IFERROR(I40-E40,"-")</f>
        <v>-</v>
      </c>
      <c r="N40" s="25" t="str">
        <f>IFERROR(I40/I38,"-")</f>
        <v>-</v>
      </c>
    </row>
    <row r="41" spans="1:14" x14ac:dyDescent="0.25">
      <c r="B41" s="268"/>
      <c r="C41" s="273" t="s">
        <v>22</v>
      </c>
      <c r="D41" s="26" t="s">
        <v>30</v>
      </c>
      <c r="E41" s="53">
        <v>2.2840414672322664</v>
      </c>
      <c r="F41" s="53">
        <v>2.1866149593931499</v>
      </c>
      <c r="G41" s="53">
        <v>2.3720011696365835</v>
      </c>
      <c r="H41" s="53">
        <v>2.410875374829053</v>
      </c>
      <c r="I41" s="53">
        <v>2.328977841201255</v>
      </c>
      <c r="J41" s="36">
        <f t="shared" si="6"/>
        <v>-3.3970040294432513E-2</v>
      </c>
      <c r="K41" s="37">
        <f t="shared" si="7"/>
        <v>-8.1897533627798058E-2</v>
      </c>
      <c r="L41" s="36">
        <f t="shared" si="8"/>
        <v>1.9674062232959866E-2</v>
      </c>
      <c r="M41" s="37">
        <f t="shared" si="9"/>
        <v>4.493637396898853E-2</v>
      </c>
      <c r="N41" s="38"/>
    </row>
    <row r="42" spans="1:14" x14ac:dyDescent="0.25">
      <c r="B42" s="268"/>
      <c r="C42" s="274"/>
      <c r="D42" s="4" t="s">
        <v>31</v>
      </c>
      <c r="E42" s="54">
        <f t="shared" ref="E42:I42" si="10">E39/E33</f>
        <v>2.2840414672322664</v>
      </c>
      <c r="F42" s="54">
        <f t="shared" si="10"/>
        <v>2.1866149593931499</v>
      </c>
      <c r="G42" s="54">
        <f t="shared" si="10"/>
        <v>2.3720011696365835</v>
      </c>
      <c r="H42" s="54">
        <f t="shared" si="10"/>
        <v>2.410875374829053</v>
      </c>
      <c r="I42" s="54">
        <f t="shared" si="10"/>
        <v>2.328977841201255</v>
      </c>
      <c r="J42" s="40">
        <f t="shared" si="6"/>
        <v>-3.3970040294432513E-2</v>
      </c>
      <c r="K42" s="41">
        <f t="shared" si="7"/>
        <v>-8.1897533627798058E-2</v>
      </c>
      <c r="L42" s="40">
        <f t="shared" si="8"/>
        <v>1.9674062232959866E-2</v>
      </c>
      <c r="M42" s="41">
        <f t="shared" si="9"/>
        <v>4.493637396898853E-2</v>
      </c>
      <c r="N42" s="42"/>
    </row>
    <row r="43" spans="1:14" x14ac:dyDescent="0.25">
      <c r="B43" s="268"/>
      <c r="C43" s="275"/>
      <c r="D43" s="32" t="s">
        <v>32</v>
      </c>
      <c r="E43" s="43" t="str">
        <f>IFERROR(E40/E34,"-")</f>
        <v>-</v>
      </c>
      <c r="F43" s="43" t="str">
        <f t="shared" ref="F43:I43" si="11">IFERROR(F40/F34,"-")</f>
        <v>-</v>
      </c>
      <c r="G43" s="43" t="str">
        <f t="shared" si="11"/>
        <v>-</v>
      </c>
      <c r="H43" s="43" t="str">
        <f t="shared" si="11"/>
        <v>-</v>
      </c>
      <c r="I43" s="43" t="str">
        <f t="shared" si="11"/>
        <v>-</v>
      </c>
      <c r="J43" s="34" t="str">
        <f>IFERROR(I43/H43-1,"-")</f>
        <v>-</v>
      </c>
      <c r="K43" s="33" t="str">
        <f>IFERROR(I43-H43,"-")</f>
        <v>-</v>
      </c>
      <c r="L43" s="34" t="str">
        <f>IFERROR(I43/E43-1,"-")</f>
        <v>-</v>
      </c>
      <c r="M43" s="33" t="str">
        <f>IFERROR(I43-E43,"-")</f>
        <v>-</v>
      </c>
      <c r="N43" s="55"/>
    </row>
    <row r="44" spans="1:14" x14ac:dyDescent="0.25">
      <c r="A44" s="56"/>
      <c r="B44" s="268"/>
      <c r="C44" s="276" t="s">
        <v>34</v>
      </c>
      <c r="D44" s="15" t="s">
        <v>30</v>
      </c>
      <c r="E44" s="57">
        <v>0.51296533102376651</v>
      </c>
      <c r="F44" s="57">
        <v>0.43287194104141685</v>
      </c>
      <c r="G44" s="57">
        <v>0.55540181632567553</v>
      </c>
      <c r="H44" s="57">
        <v>0.56942335787332776</v>
      </c>
      <c r="I44" s="57">
        <v>0.58812285219043858</v>
      </c>
      <c r="J44" s="57">
        <f t="shared" si="6"/>
        <v>3.283935240547442E-2</v>
      </c>
      <c r="K44" s="44">
        <f>(I44-H44)*100</f>
        <v>1.8699494317110821</v>
      </c>
      <c r="L44" s="17">
        <f t="shared" si="8"/>
        <v>0.14651579087552391</v>
      </c>
      <c r="M44" s="44">
        <f>(I44-E44)*100</f>
        <v>7.5157521166672066</v>
      </c>
      <c r="N44" s="18"/>
    </row>
    <row r="45" spans="1:14" x14ac:dyDescent="0.25">
      <c r="B45" s="268"/>
      <c r="C45" s="277"/>
      <c r="D45" s="19" t="s">
        <v>31</v>
      </c>
      <c r="E45" s="58">
        <v>0.51296533102376651</v>
      </c>
      <c r="F45" s="58">
        <v>0.43287194104141685</v>
      </c>
      <c r="G45" s="58">
        <v>0.55540181632567553</v>
      </c>
      <c r="H45" s="58">
        <v>0.56942335787332776</v>
      </c>
      <c r="I45" s="58">
        <v>0.58812285219043858</v>
      </c>
      <c r="J45" s="58">
        <f t="shared" si="6"/>
        <v>3.283935240547442E-2</v>
      </c>
      <c r="K45" s="45">
        <f>(I45-H45)*100</f>
        <v>1.8699494317110821</v>
      </c>
      <c r="L45" s="21">
        <f t="shared" si="8"/>
        <v>0.14651579087552391</v>
      </c>
      <c r="M45" s="45">
        <f>(I45-E45)*100</f>
        <v>7.5157521166672066</v>
      </c>
      <c r="N45" s="22"/>
    </row>
    <row r="46" spans="1:14" x14ac:dyDescent="0.25">
      <c r="B46" s="268"/>
      <c r="C46" s="278"/>
      <c r="D46" s="23" t="s">
        <v>32</v>
      </c>
      <c r="E46" s="59" t="s">
        <v>227</v>
      </c>
      <c r="F46" s="59" t="s">
        <v>227</v>
      </c>
      <c r="G46" s="59" t="s">
        <v>227</v>
      </c>
      <c r="H46" s="59" t="s">
        <v>227</v>
      </c>
      <c r="I46" s="59" t="s">
        <v>227</v>
      </c>
      <c r="J46" s="25" t="str">
        <f>IFERROR(I46/H46-1,"-")</f>
        <v>-</v>
      </c>
      <c r="K46" s="24" t="str">
        <f>IFERROR(I46-H46,"-")</f>
        <v>-</v>
      </c>
      <c r="L46" s="25" t="str">
        <f>IFERROR(I46/E46-1,"-")</f>
        <v>-</v>
      </c>
      <c r="M46" s="24" t="str">
        <f>IFERROR(I46-E46,"-")</f>
        <v>-</v>
      </c>
      <c r="N46" s="46"/>
    </row>
    <row r="47" spans="1:14" x14ac:dyDescent="0.25">
      <c r="B47" s="268"/>
      <c r="C47" s="279" t="s">
        <v>37</v>
      </c>
      <c r="D47" s="26" t="s">
        <v>30</v>
      </c>
      <c r="E47" s="51">
        <v>2689.5833333333335</v>
      </c>
      <c r="F47" s="51">
        <v>2270</v>
      </c>
      <c r="G47" s="51">
        <v>2680.25</v>
      </c>
      <c r="H47" s="51">
        <v>2774.0833333333335</v>
      </c>
      <c r="I47" s="51">
        <v>2714.3333333333335</v>
      </c>
      <c r="J47" s="36">
        <f>I47/H47-1</f>
        <v>-2.1538646399711592E-2</v>
      </c>
      <c r="K47" s="27">
        <f>I47-H47</f>
        <v>-59.75</v>
      </c>
      <c r="L47" s="36">
        <f>I47/E47-1</f>
        <v>9.2021688613477259E-3</v>
      </c>
      <c r="M47" s="27">
        <f>I47-E47</f>
        <v>24.75</v>
      </c>
      <c r="N47" s="38">
        <f>I47/$I$22</f>
        <v>1.0131890008709719</v>
      </c>
    </row>
    <row r="48" spans="1:14" x14ac:dyDescent="0.25">
      <c r="B48" s="268"/>
      <c r="C48" s="274"/>
      <c r="D48" s="4" t="s">
        <v>31</v>
      </c>
      <c r="E48" s="52">
        <v>2689.5833333333335</v>
      </c>
      <c r="F48" s="52">
        <v>2270</v>
      </c>
      <c r="G48" s="52">
        <v>2680.25</v>
      </c>
      <c r="H48" s="52">
        <v>2774.0833333333335</v>
      </c>
      <c r="I48" s="52">
        <v>2714.3333333333335</v>
      </c>
      <c r="J48" s="40">
        <f>I48/H48-1</f>
        <v>-2.1538646399711592E-2</v>
      </c>
      <c r="K48" s="29">
        <f>I48-H48</f>
        <v>-59.75</v>
      </c>
      <c r="L48" s="40">
        <f>I48/E48-1</f>
        <v>9.2021688613477259E-3</v>
      </c>
      <c r="M48" s="29">
        <f>I48-E48</f>
        <v>24.75</v>
      </c>
      <c r="N48" s="42">
        <f>I48/$I$22</f>
        <v>1.0131890008709719</v>
      </c>
    </row>
    <row r="49" spans="2:14" x14ac:dyDescent="0.25">
      <c r="B49" s="269"/>
      <c r="C49" s="275"/>
      <c r="D49" s="32" t="s">
        <v>32</v>
      </c>
      <c r="E49" s="33" t="e">
        <v>#REF!</v>
      </c>
      <c r="F49" s="33" t="e">
        <v>#REF!</v>
      </c>
      <c r="G49" s="33" t="e">
        <v>#REF!</v>
      </c>
      <c r="H49" s="33" t="e">
        <v>#REF!</v>
      </c>
      <c r="I49" s="33" t="e">
        <v>#REF!</v>
      </c>
      <c r="J49" s="34" t="str">
        <f>IFERROR(I49/H49-1,"-")</f>
        <v>-</v>
      </c>
      <c r="K49" s="33" t="str">
        <f>IFERROR(I49-H49,"-")</f>
        <v>-</v>
      </c>
      <c r="L49" s="34" t="str">
        <f>IFERROR(I49/E49-1,"-")</f>
        <v>-</v>
      </c>
      <c r="M49" s="33" t="str">
        <f>IFERROR(I49-E49,"-")</f>
        <v>-</v>
      </c>
      <c r="N49" s="34" t="str">
        <f>IFERROR(I49/I47,"-")</f>
        <v>-</v>
      </c>
    </row>
    <row r="50" spans="2:14" ht="6" customHeight="1" x14ac:dyDescent="0.25">
      <c r="B50" s="263"/>
      <c r="C50" s="263"/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47"/>
    </row>
    <row r="51" spans="2:14" ht="28.5" customHeight="1" x14ac:dyDescent="0.25">
      <c r="B51" s="264" t="s">
        <v>38</v>
      </c>
      <c r="C51" s="265"/>
      <c r="D51" s="265"/>
      <c r="E51" s="265"/>
      <c r="F51" s="265"/>
      <c r="G51" s="265"/>
      <c r="H51" s="265"/>
      <c r="I51" s="265"/>
      <c r="J51" s="265"/>
      <c r="K51" s="265"/>
      <c r="L51" s="265"/>
      <c r="M51" s="265"/>
    </row>
    <row r="52" spans="2:14" x14ac:dyDescent="0.25">
      <c r="B52" s="60"/>
    </row>
    <row r="54" spans="2:14" ht="21.75" thickBot="1" x14ac:dyDescent="0.3">
      <c r="B54" s="266" t="s">
        <v>221</v>
      </c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CONCATENATE("var. ",RIGHT(I56,2),"/",RIGHT(E56,2))</f>
        <v>var. 24/20</v>
      </c>
      <c r="M56" s="14" t="str">
        <f>CONCATENATE("dif. ",RIGHT(I56,2),"/",RIGHT(E56,2))</f>
        <v>dif. 24/20</v>
      </c>
      <c r="N56" s="14" t="str">
        <f>CONCATENATE("cuota ",I56)</f>
        <v>cuota 2024</v>
      </c>
    </row>
    <row r="57" spans="2:14" x14ac:dyDescent="0.25">
      <c r="B57" s="267" t="s">
        <v>51</v>
      </c>
      <c r="C57" s="270" t="s">
        <v>8</v>
      </c>
      <c r="D57" s="15" t="s">
        <v>30</v>
      </c>
      <c r="E57" s="49">
        <v>103516</v>
      </c>
      <c r="F57" s="49">
        <v>164258</v>
      </c>
      <c r="G57" s="49">
        <v>229131</v>
      </c>
      <c r="H57" s="49">
        <v>239109</v>
      </c>
      <c r="I57" s="49">
        <v>250871</v>
      </c>
      <c r="J57" s="17">
        <f t="shared" ref="J57:J73" si="12">I57/H57-1</f>
        <v>4.9190954752853289E-2</v>
      </c>
      <c r="K57" s="16">
        <f t="shared" ref="K57:K73" si="13">I57-H57</f>
        <v>11762</v>
      </c>
      <c r="L57" s="17">
        <f t="shared" ref="L57:L73" si="14">I57/E57-1</f>
        <v>1.4234997488310985</v>
      </c>
      <c r="M57" s="16">
        <f t="shared" ref="M57:M73" si="15">I57-E57</f>
        <v>147355</v>
      </c>
      <c r="N57" s="17">
        <f>I57/$I$57</f>
        <v>1</v>
      </c>
    </row>
    <row r="58" spans="2:14" x14ac:dyDescent="0.25">
      <c r="B58" s="268"/>
      <c r="C58" s="271"/>
      <c r="D58" s="19" t="s">
        <v>31</v>
      </c>
      <c r="E58" s="50">
        <v>103516</v>
      </c>
      <c r="F58" s="50">
        <v>164258</v>
      </c>
      <c r="G58" s="50">
        <v>229131</v>
      </c>
      <c r="H58" s="50">
        <v>239109</v>
      </c>
      <c r="I58" s="50">
        <v>250871</v>
      </c>
      <c r="J58" s="21">
        <f t="shared" si="12"/>
        <v>4.9190954752853289E-2</v>
      </c>
      <c r="K58" s="20">
        <f t="shared" si="13"/>
        <v>11762</v>
      </c>
      <c r="L58" s="21">
        <f t="shared" si="14"/>
        <v>1.4234997488310985</v>
      </c>
      <c r="M58" s="20">
        <f t="shared" si="15"/>
        <v>147355</v>
      </c>
      <c r="N58" s="21">
        <f t="shared" ref="N58" si="16">I58/$I$57</f>
        <v>1</v>
      </c>
    </row>
    <row r="59" spans="2:14" x14ac:dyDescent="0.25">
      <c r="B59" s="268"/>
      <c r="C59" s="272"/>
      <c r="D59" s="23" t="s">
        <v>32</v>
      </c>
      <c r="E59" s="24" t="s">
        <v>227</v>
      </c>
      <c r="F59" s="24" t="s">
        <v>227</v>
      </c>
      <c r="G59" s="24" t="s">
        <v>227</v>
      </c>
      <c r="H59" s="24" t="s">
        <v>227</v>
      </c>
      <c r="I59" s="24" t="s">
        <v>227</v>
      </c>
      <c r="J59" s="25" t="str">
        <f>IFERROR(I59/H59-1,"-")</f>
        <v>-</v>
      </c>
      <c r="K59" s="24" t="str">
        <f>IFERROR(I59-H59,"-")</f>
        <v>-</v>
      </c>
      <c r="L59" s="25" t="str">
        <f>IFERROR(I59/E59-1,"-")</f>
        <v>-</v>
      </c>
      <c r="M59" s="24" t="str">
        <f>IFERROR(I59-E59,"-")</f>
        <v>-</v>
      </c>
      <c r="N59" s="25" t="str">
        <f>IFERROR(I59/I57,"-")</f>
        <v>-</v>
      </c>
    </row>
    <row r="60" spans="2:14" x14ac:dyDescent="0.25">
      <c r="B60" s="268"/>
      <c r="C60" s="273" t="s">
        <v>33</v>
      </c>
      <c r="D60" s="26" t="s">
        <v>30</v>
      </c>
      <c r="E60" s="51">
        <v>103516</v>
      </c>
      <c r="F60" s="51">
        <v>164258</v>
      </c>
      <c r="G60" s="51">
        <v>229131</v>
      </c>
      <c r="H60" s="51">
        <v>239109</v>
      </c>
      <c r="I60" s="51">
        <v>250871</v>
      </c>
      <c r="J60" s="36">
        <f t="shared" si="12"/>
        <v>4.9190954752853289E-2</v>
      </c>
      <c r="K60" s="51">
        <f t="shared" si="13"/>
        <v>11762</v>
      </c>
      <c r="L60" s="36">
        <f t="shared" si="14"/>
        <v>1.4234997488310985</v>
      </c>
      <c r="M60" s="51">
        <f t="shared" si="15"/>
        <v>147355</v>
      </c>
      <c r="N60" s="36">
        <f>I60/$I$60</f>
        <v>1</v>
      </c>
    </row>
    <row r="61" spans="2:14" x14ac:dyDescent="0.25">
      <c r="B61" s="268"/>
      <c r="C61" s="274"/>
      <c r="D61" s="4" t="s">
        <v>31</v>
      </c>
      <c r="E61" s="52">
        <v>103516</v>
      </c>
      <c r="F61" s="52">
        <v>164258</v>
      </c>
      <c r="G61" s="52">
        <v>229131</v>
      </c>
      <c r="H61" s="52">
        <v>239109</v>
      </c>
      <c r="I61" s="52">
        <v>250871</v>
      </c>
      <c r="J61" s="40">
        <f t="shared" si="12"/>
        <v>4.9190954752853289E-2</v>
      </c>
      <c r="K61" s="52">
        <f t="shared" si="13"/>
        <v>11762</v>
      </c>
      <c r="L61" s="40">
        <f t="shared" si="14"/>
        <v>1.4234997488310985</v>
      </c>
      <c r="M61" s="52">
        <f t="shared" si="15"/>
        <v>147355</v>
      </c>
      <c r="N61" s="40">
        <f t="shared" ref="N61" si="17">I61/$I$60</f>
        <v>1</v>
      </c>
    </row>
    <row r="62" spans="2:14" x14ac:dyDescent="0.25">
      <c r="B62" s="268"/>
      <c r="C62" s="275"/>
      <c r="D62" s="32" t="s">
        <v>32</v>
      </c>
      <c r="E62" s="33" t="s">
        <v>227</v>
      </c>
      <c r="F62" s="33" t="s">
        <v>227</v>
      </c>
      <c r="G62" s="33" t="s">
        <v>227</v>
      </c>
      <c r="H62" s="33" t="s">
        <v>227</v>
      </c>
      <c r="I62" s="33" t="s">
        <v>227</v>
      </c>
      <c r="J62" s="34" t="str">
        <f>IFERROR(I62/H62-1,"-")</f>
        <v>-</v>
      </c>
      <c r="K62" s="33" t="str">
        <f>IFERROR(I62-H62,"-")</f>
        <v>-</v>
      </c>
      <c r="L62" s="34" t="str">
        <f>IFERROR(I62/E62-1,"-")</f>
        <v>-</v>
      </c>
      <c r="M62" s="33" t="str">
        <f>IFERROR(I62-E62,"-")</f>
        <v>-</v>
      </c>
      <c r="N62" s="61" t="str">
        <f>IFERROR(I62/I60,"-")</f>
        <v>-</v>
      </c>
    </row>
    <row r="63" spans="2:14" x14ac:dyDescent="0.25">
      <c r="B63" s="268"/>
      <c r="C63" s="270" t="s">
        <v>21</v>
      </c>
      <c r="D63" s="15" t="s">
        <v>30</v>
      </c>
      <c r="E63" s="49">
        <v>216673</v>
      </c>
      <c r="F63" s="49">
        <v>359169</v>
      </c>
      <c r="G63" s="49">
        <v>543499</v>
      </c>
      <c r="H63" s="49">
        <v>576462</v>
      </c>
      <c r="I63" s="49">
        <v>584273</v>
      </c>
      <c r="J63" s="17">
        <f t="shared" si="12"/>
        <v>1.3549895743344642E-2</v>
      </c>
      <c r="K63" s="16">
        <f t="shared" si="13"/>
        <v>7811</v>
      </c>
      <c r="L63" s="17">
        <f t="shared" si="14"/>
        <v>1.6965657926922137</v>
      </c>
      <c r="M63" s="16">
        <f t="shared" si="15"/>
        <v>367600</v>
      </c>
      <c r="N63" s="17">
        <f>I63/$I$63</f>
        <v>1</v>
      </c>
    </row>
    <row r="64" spans="2:14" x14ac:dyDescent="0.25">
      <c r="B64" s="268"/>
      <c r="C64" s="271"/>
      <c r="D64" s="19" t="s">
        <v>31</v>
      </c>
      <c r="E64" s="50">
        <v>216673</v>
      </c>
      <c r="F64" s="50">
        <v>359169</v>
      </c>
      <c r="G64" s="50">
        <v>543499</v>
      </c>
      <c r="H64" s="50">
        <v>576462</v>
      </c>
      <c r="I64" s="50">
        <v>584273</v>
      </c>
      <c r="J64" s="21">
        <f t="shared" si="12"/>
        <v>1.3549895743344642E-2</v>
      </c>
      <c r="K64" s="20">
        <f t="shared" si="13"/>
        <v>7811</v>
      </c>
      <c r="L64" s="21">
        <f t="shared" si="14"/>
        <v>1.6965657926922137</v>
      </c>
      <c r="M64" s="20">
        <f t="shared" si="15"/>
        <v>367600</v>
      </c>
      <c r="N64" s="21">
        <f t="shared" ref="N64" si="18">I64/$I$63</f>
        <v>1</v>
      </c>
    </row>
    <row r="65" spans="2:14" x14ac:dyDescent="0.25">
      <c r="B65" s="268"/>
      <c r="C65" s="272"/>
      <c r="D65" s="23" t="s">
        <v>32</v>
      </c>
      <c r="E65" s="24" t="s">
        <v>227</v>
      </c>
      <c r="F65" s="24" t="s">
        <v>227</v>
      </c>
      <c r="G65" s="24" t="s">
        <v>227</v>
      </c>
      <c r="H65" s="24" t="s">
        <v>227</v>
      </c>
      <c r="I65" s="24" t="s">
        <v>227</v>
      </c>
      <c r="J65" s="25" t="str">
        <f>IFERROR(I65/H65-1,"-")</f>
        <v>-</v>
      </c>
      <c r="K65" s="24" t="str">
        <f>IFERROR(I65-H65,"-")</f>
        <v>-</v>
      </c>
      <c r="L65" s="25" t="str">
        <f>IFERROR(I65/E65-1,"-")</f>
        <v>-</v>
      </c>
      <c r="M65" s="24" t="str">
        <f>IFERROR(I65-E65,"-")</f>
        <v>-</v>
      </c>
      <c r="N65" s="25" t="str">
        <f>IFERROR(I65/I63,"-")</f>
        <v>-</v>
      </c>
    </row>
    <row r="66" spans="2:14" x14ac:dyDescent="0.25">
      <c r="B66" s="268"/>
      <c r="C66" s="273" t="s">
        <v>22</v>
      </c>
      <c r="D66" s="26" t="s">
        <v>30</v>
      </c>
      <c r="E66" s="53">
        <v>2.0931353607171839</v>
      </c>
      <c r="F66" s="53">
        <v>2.1866149593931499</v>
      </c>
      <c r="G66" s="53">
        <v>2.3720011696365835</v>
      </c>
      <c r="H66" s="53">
        <v>2.410875374829053</v>
      </c>
      <c r="I66" s="53">
        <v>2.328977841201255</v>
      </c>
      <c r="J66" s="36">
        <f t="shared" si="12"/>
        <v>-3.3970040294432513E-2</v>
      </c>
      <c r="K66" s="37">
        <f t="shared" si="13"/>
        <v>-8.1897533627798058E-2</v>
      </c>
      <c r="L66" s="36">
        <f t="shared" si="14"/>
        <v>0.11267426125908209</v>
      </c>
      <c r="M66" s="37">
        <f t="shared" si="15"/>
        <v>0.23584248048407108</v>
      </c>
      <c r="N66" s="36"/>
    </row>
    <row r="67" spans="2:14" x14ac:dyDescent="0.25">
      <c r="B67" s="268"/>
      <c r="C67" s="274"/>
      <c r="D67" s="4" t="s">
        <v>31</v>
      </c>
      <c r="E67" s="54">
        <f t="shared" ref="E67:I67" si="19">E64/E58</f>
        <v>2.0931353607171839</v>
      </c>
      <c r="F67" s="54">
        <f t="shared" si="19"/>
        <v>2.1866149593931499</v>
      </c>
      <c r="G67" s="54">
        <f t="shared" si="19"/>
        <v>2.3720011696365835</v>
      </c>
      <c r="H67" s="54">
        <f t="shared" si="19"/>
        <v>2.410875374829053</v>
      </c>
      <c r="I67" s="54">
        <f t="shared" si="19"/>
        <v>2.328977841201255</v>
      </c>
      <c r="J67" s="40">
        <f t="shared" si="12"/>
        <v>-3.3970040294432513E-2</v>
      </c>
      <c r="K67" s="41">
        <f t="shared" si="13"/>
        <v>-8.1897533627798058E-2</v>
      </c>
      <c r="L67" s="40">
        <f t="shared" si="14"/>
        <v>0.11267426125908209</v>
      </c>
      <c r="M67" s="41">
        <f t="shared" si="15"/>
        <v>0.23584248048407108</v>
      </c>
      <c r="N67" s="40"/>
    </row>
    <row r="68" spans="2:14" x14ac:dyDescent="0.25">
      <c r="B68" s="268"/>
      <c r="C68" s="275"/>
      <c r="D68" s="32" t="s">
        <v>32</v>
      </c>
      <c r="E68" s="43" t="str">
        <f>IFERROR(E65/E59,"-")</f>
        <v>-</v>
      </c>
      <c r="F68" s="43" t="str">
        <f t="shared" ref="F68:I68" si="20">IFERROR(F65/F59,"-")</f>
        <v>-</v>
      </c>
      <c r="G68" s="43" t="str">
        <f t="shared" si="20"/>
        <v>-</v>
      </c>
      <c r="H68" s="43" t="str">
        <f t="shared" si="20"/>
        <v>-</v>
      </c>
      <c r="I68" s="43" t="str">
        <f t="shared" si="20"/>
        <v>-</v>
      </c>
      <c r="J68" s="34" t="str">
        <f>IFERROR(I68/H68-1,"-")</f>
        <v>-</v>
      </c>
      <c r="K68" s="33" t="str">
        <f>IFERROR(I68-H68,"-")</f>
        <v>-</v>
      </c>
      <c r="L68" s="34" t="str">
        <f>IFERROR(I68/E68-1,"-")</f>
        <v>-</v>
      </c>
      <c r="M68" s="33" t="str">
        <f>IFERROR(I68-E68,"-")</f>
        <v>-</v>
      </c>
      <c r="N68" s="61" t="str">
        <f>IFERROR(I68/I66,"-")</f>
        <v>-</v>
      </c>
    </row>
    <row r="69" spans="2:14" x14ac:dyDescent="0.25">
      <c r="B69" s="268"/>
      <c r="C69" s="276" t="s">
        <v>34</v>
      </c>
      <c r="D69" s="15" t="s">
        <v>30</v>
      </c>
      <c r="E69" s="57">
        <v>0.43917828766012645</v>
      </c>
      <c r="F69" s="57">
        <v>0.43287194104141685</v>
      </c>
      <c r="G69" s="57">
        <v>0.55540181632567553</v>
      </c>
      <c r="H69" s="57">
        <v>0.56942335787332776</v>
      </c>
      <c r="I69" s="57">
        <v>0.58812285219043858</v>
      </c>
      <c r="J69" s="57">
        <f t="shared" si="12"/>
        <v>3.283935240547442E-2</v>
      </c>
      <c r="K69" s="44">
        <f t="shared" si="13"/>
        <v>1.8699494317110821E-2</v>
      </c>
      <c r="L69" s="17">
        <f t="shared" si="14"/>
        <v>0.3391437343678021</v>
      </c>
      <c r="M69" s="44">
        <f t="shared" si="15"/>
        <v>0.14894456453031213</v>
      </c>
      <c r="N69" s="17"/>
    </row>
    <row r="70" spans="2:14" x14ac:dyDescent="0.25">
      <c r="B70" s="268"/>
      <c r="C70" s="277"/>
      <c r="D70" s="19" t="s">
        <v>31</v>
      </c>
      <c r="E70" s="58">
        <v>0.43917828766012645</v>
      </c>
      <c r="F70" s="58">
        <v>0.43287194104141685</v>
      </c>
      <c r="G70" s="58">
        <v>0.55540181632567553</v>
      </c>
      <c r="H70" s="58">
        <v>0.56942335787332776</v>
      </c>
      <c r="I70" s="58">
        <v>0.58812285219043858</v>
      </c>
      <c r="J70" s="58">
        <f t="shared" si="12"/>
        <v>3.283935240547442E-2</v>
      </c>
      <c r="K70" s="45">
        <f t="shared" si="13"/>
        <v>1.8699494317110821E-2</v>
      </c>
      <c r="L70" s="21">
        <f t="shared" si="14"/>
        <v>0.3391437343678021</v>
      </c>
      <c r="M70" s="45">
        <f t="shared" si="15"/>
        <v>0.14894456453031213</v>
      </c>
      <c r="N70" s="21"/>
    </row>
    <row r="71" spans="2:14" x14ac:dyDescent="0.25">
      <c r="B71" s="268"/>
      <c r="C71" s="278"/>
      <c r="D71" s="23" t="s">
        <v>32</v>
      </c>
      <c r="E71" s="59" t="s">
        <v>227</v>
      </c>
      <c r="F71" s="59" t="s">
        <v>227</v>
      </c>
      <c r="G71" s="59" t="s">
        <v>227</v>
      </c>
      <c r="H71" s="59" t="s">
        <v>227</v>
      </c>
      <c r="I71" s="59" t="s">
        <v>227</v>
      </c>
      <c r="J71" s="25" t="str">
        <f>IFERROR(I71/H71-1,"-")</f>
        <v>-</v>
      </c>
      <c r="K71" s="24" t="str">
        <f>IFERROR(I71-H71,"-")</f>
        <v>-</v>
      </c>
      <c r="L71" s="25" t="str">
        <f>IFERROR(I71/E71-1,"-")</f>
        <v>-</v>
      </c>
      <c r="M71" s="24" t="str">
        <f>IFERROR(I71-E71,"-")</f>
        <v>-</v>
      </c>
      <c r="N71" s="25" t="str">
        <f>IFERROR(I71/I69,"-")</f>
        <v>-</v>
      </c>
    </row>
    <row r="72" spans="2:14" x14ac:dyDescent="0.25">
      <c r="B72" s="268"/>
      <c r="C72" s="279" t="s">
        <v>39</v>
      </c>
      <c r="D72" s="26" t="s">
        <v>30</v>
      </c>
      <c r="E72" s="51">
        <v>1526</v>
      </c>
      <c r="F72" s="51">
        <v>2270</v>
      </c>
      <c r="G72" s="51">
        <v>2680</v>
      </c>
      <c r="H72" s="51">
        <v>2774</v>
      </c>
      <c r="I72" s="51">
        <v>2714</v>
      </c>
      <c r="J72" s="36">
        <f t="shared" si="12"/>
        <v>-2.1629416005767843E-2</v>
      </c>
      <c r="K72" s="27">
        <f t="shared" si="13"/>
        <v>-60</v>
      </c>
      <c r="L72" s="36">
        <f t="shared" si="14"/>
        <v>0.77850589777195278</v>
      </c>
      <c r="M72" s="27">
        <f t="shared" si="15"/>
        <v>1188</v>
      </c>
      <c r="N72" s="36">
        <f>I72/$I$72</f>
        <v>1</v>
      </c>
    </row>
    <row r="73" spans="2:14" x14ac:dyDescent="0.25">
      <c r="B73" s="268"/>
      <c r="C73" s="274"/>
      <c r="D73" s="4" t="s">
        <v>31</v>
      </c>
      <c r="E73" s="52">
        <v>1526</v>
      </c>
      <c r="F73" s="52">
        <v>2270</v>
      </c>
      <c r="G73" s="52">
        <v>2680</v>
      </c>
      <c r="H73" s="52">
        <v>2774</v>
      </c>
      <c r="I73" s="52">
        <v>2714</v>
      </c>
      <c r="J73" s="40">
        <f t="shared" si="12"/>
        <v>-2.1629416005767843E-2</v>
      </c>
      <c r="K73" s="29">
        <f t="shared" si="13"/>
        <v>-60</v>
      </c>
      <c r="L73" s="40">
        <f t="shared" si="14"/>
        <v>0.77850589777195278</v>
      </c>
      <c r="M73" s="29">
        <f t="shared" si="15"/>
        <v>1188</v>
      </c>
      <c r="N73" s="40">
        <f t="shared" ref="N73" si="21">I73/$I$72</f>
        <v>1</v>
      </c>
    </row>
    <row r="74" spans="2:14" x14ac:dyDescent="0.25">
      <c r="B74" s="269"/>
      <c r="C74" s="275"/>
      <c r="D74" s="32" t="s">
        <v>32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34" t="str">
        <f>IFERROR(I74/E74-1,"-")</f>
        <v>-</v>
      </c>
      <c r="M74" s="33">
        <f>IFERROR(I74-E74,"-")</f>
        <v>0</v>
      </c>
      <c r="N74" s="61">
        <f>IFERROR(I74/I72,"-")</f>
        <v>0</v>
      </c>
    </row>
    <row r="75" spans="2:14" x14ac:dyDescent="0.25">
      <c r="B75" s="263"/>
      <c r="C75" s="263"/>
      <c r="D75" s="263"/>
      <c r="E75" s="263"/>
      <c r="F75" s="263"/>
      <c r="G75" s="263"/>
      <c r="H75" s="263"/>
      <c r="I75" s="263"/>
      <c r="J75" s="263"/>
      <c r="K75" s="263"/>
      <c r="L75" s="263"/>
      <c r="M75" s="263"/>
      <c r="N75" s="47"/>
    </row>
    <row r="76" spans="2:14" ht="27" customHeight="1" x14ac:dyDescent="0.25">
      <c r="B76" s="264" t="s">
        <v>36</v>
      </c>
      <c r="C76" s="265"/>
      <c r="D76" s="265"/>
      <c r="E76" s="265"/>
      <c r="F76" s="265"/>
      <c r="G76" s="265"/>
      <c r="H76" s="265"/>
      <c r="I76" s="265"/>
      <c r="J76" s="265"/>
      <c r="K76" s="265"/>
      <c r="L76" s="265"/>
      <c r="M76" s="265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9F7C6-16BB-49CA-B318-A7E16F1F2627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3BD60-E1F6-48E1-AE5C-3D7A0DE934B2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6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6"/>
      <c r="D5" s="266"/>
      <c r="E5" s="266"/>
      <c r="F5" s="266"/>
      <c r="G5" s="266"/>
      <c r="H5" s="266"/>
      <c r="I5" s="266"/>
      <c r="J5" s="266"/>
      <c r="L5" s="266" t="s">
        <v>266</v>
      </c>
      <c r="M5" s="266"/>
      <c r="N5" s="266"/>
      <c r="O5" s="266"/>
      <c r="P5" s="266"/>
      <c r="Q5" s="266"/>
      <c r="R5" s="266"/>
      <c r="S5" s="266"/>
      <c r="T5" s="266"/>
    </row>
    <row r="6" spans="1:20" ht="6" customHeight="1" x14ac:dyDescent="0.25"/>
    <row r="7" spans="1:20" ht="15.75" x14ac:dyDescent="0.25">
      <c r="B7" s="143"/>
      <c r="C7" s="298" t="s">
        <v>43</v>
      </c>
      <c r="D7" s="299"/>
      <c r="E7" s="299"/>
      <c r="F7" s="299"/>
      <c r="G7" s="299"/>
      <c r="H7" s="299"/>
      <c r="I7" s="299"/>
      <c r="J7" s="299"/>
    </row>
    <row r="8" spans="1:20" s="144" customFormat="1" ht="72" customHeight="1" x14ac:dyDescent="0.25">
      <c r="A8"/>
      <c r="B8" s="183"/>
      <c r="C8" s="172" t="s">
        <v>222</v>
      </c>
      <c r="D8" s="172" t="s">
        <v>223</v>
      </c>
      <c r="E8" s="172" t="s">
        <v>224</v>
      </c>
      <c r="F8" s="172" t="s">
        <v>225</v>
      </c>
      <c r="G8" s="172" t="s">
        <v>226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222</v>
      </c>
      <c r="N8" s="172" t="s">
        <v>223</v>
      </c>
      <c r="O8" s="172" t="s">
        <v>224</v>
      </c>
      <c r="P8" s="172" t="s">
        <v>225</v>
      </c>
      <c r="Q8" s="172" t="s">
        <v>226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51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468289</v>
      </c>
      <c r="D10" s="176">
        <v>370663</v>
      </c>
      <c r="E10" s="176">
        <v>494720</v>
      </c>
      <c r="F10" s="176">
        <v>510044</v>
      </c>
      <c r="G10" s="176">
        <v>517738</v>
      </c>
      <c r="H10" s="177">
        <f t="shared" ref="H10:H22" si="0">IFERROR(G10/F10-1,"-")</f>
        <v>1.5084973061147755E-2</v>
      </c>
      <c r="I10" s="177">
        <f t="shared" ref="I10:I22" si="1">IFERROR(G10/C10-1,"-")</f>
        <v>0.10559504921106422</v>
      </c>
      <c r="J10" s="177">
        <f t="shared" ref="J10:J22" si="2">G10/G$10</f>
        <v>1</v>
      </c>
      <c r="L10" s="154" t="s">
        <v>68</v>
      </c>
      <c r="M10" s="176">
        <v>21585</v>
      </c>
      <c r="N10" s="176">
        <v>19039</v>
      </c>
      <c r="O10" s="176">
        <v>24713</v>
      </c>
      <c r="P10" s="176">
        <v>21639</v>
      </c>
      <c r="Q10" s="176">
        <v>25345</v>
      </c>
      <c r="R10" s="177">
        <f t="shared" ref="R10:R22" si="3">IFERROR(Q10/P10-1,"-")</f>
        <v>0.17126484588012381</v>
      </c>
      <c r="S10" s="177">
        <f t="shared" ref="S10:S22" si="4">IFERROR(Q10/M10-1,"-")</f>
        <v>0.17419504285383369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76737</v>
      </c>
      <c r="D11" s="158">
        <v>63685</v>
      </c>
      <c r="E11" s="158">
        <v>74177</v>
      </c>
      <c r="F11" s="158">
        <v>71872</v>
      </c>
      <c r="G11" s="158">
        <v>73314</v>
      </c>
      <c r="H11" s="159">
        <f t="shared" si="0"/>
        <v>2.006344612644706E-2</v>
      </c>
      <c r="I11" s="160">
        <f t="shared" si="1"/>
        <v>-4.4606904101020417E-2</v>
      </c>
      <c r="J11" s="159">
        <f t="shared" si="2"/>
        <v>0.14160444085618595</v>
      </c>
      <c r="K11" s="79"/>
      <c r="L11" s="157" t="s">
        <v>97</v>
      </c>
      <c r="M11" s="158">
        <v>10546</v>
      </c>
      <c r="N11" s="158">
        <v>10127</v>
      </c>
      <c r="O11" s="158">
        <v>11037</v>
      </c>
      <c r="P11" s="158">
        <v>10903</v>
      </c>
      <c r="Q11" s="158">
        <v>13443</v>
      </c>
      <c r="R11" s="159">
        <f t="shared" si="3"/>
        <v>0.23296340456755016</v>
      </c>
      <c r="S11" s="160">
        <f t="shared" si="4"/>
        <v>0.2747013085530059</v>
      </c>
      <c r="T11" s="159">
        <f t="shared" si="5"/>
        <v>0.53040047346616692</v>
      </c>
    </row>
    <row r="12" spans="1:20" x14ac:dyDescent="0.25">
      <c r="B12" s="162" t="s">
        <v>103</v>
      </c>
      <c r="C12" s="163">
        <v>28670</v>
      </c>
      <c r="D12" s="163">
        <v>28042</v>
      </c>
      <c r="E12" s="163">
        <v>26909</v>
      </c>
      <c r="F12" s="163">
        <v>27496</v>
      </c>
      <c r="G12" s="163">
        <v>27000</v>
      </c>
      <c r="H12" s="164">
        <f t="shared" si="0"/>
        <v>-1.8038987489089275E-2</v>
      </c>
      <c r="I12" s="165">
        <f t="shared" si="1"/>
        <v>-5.824904080920823E-2</v>
      </c>
      <c r="J12" s="164">
        <f t="shared" si="2"/>
        <v>5.2149929114725983E-2</v>
      </c>
      <c r="K12" s="79"/>
      <c r="L12" s="162" t="s">
        <v>103</v>
      </c>
      <c r="M12" s="163">
        <v>6071</v>
      </c>
      <c r="N12" s="163">
        <v>5476</v>
      </c>
      <c r="O12" s="163">
        <v>5871</v>
      </c>
      <c r="P12" s="163">
        <v>5317</v>
      </c>
      <c r="Q12" s="163">
        <v>7289</v>
      </c>
      <c r="R12" s="164">
        <f t="shared" si="3"/>
        <v>0.37088583787850293</v>
      </c>
      <c r="S12" s="165">
        <f t="shared" si="4"/>
        <v>0.20062592653599087</v>
      </c>
      <c r="T12" s="164">
        <f t="shared" si="5"/>
        <v>0.28759124087591242</v>
      </c>
    </row>
    <row r="13" spans="1:20" x14ac:dyDescent="0.25">
      <c r="B13" s="162" t="s">
        <v>100</v>
      </c>
      <c r="C13" s="163">
        <v>48067</v>
      </c>
      <c r="D13" s="163">
        <v>35643</v>
      </c>
      <c r="E13" s="163">
        <v>47268</v>
      </c>
      <c r="F13" s="163">
        <v>44376</v>
      </c>
      <c r="G13" s="163">
        <v>46314</v>
      </c>
      <c r="H13" s="164">
        <f t="shared" si="0"/>
        <v>4.3672255273120575E-2</v>
      </c>
      <c r="I13" s="165">
        <f t="shared" si="1"/>
        <v>-3.6469927393013912E-2</v>
      </c>
      <c r="J13" s="164">
        <f t="shared" si="2"/>
        <v>8.9454511741459963E-2</v>
      </c>
      <c r="K13" s="79"/>
      <c r="L13" s="162" t="s">
        <v>100</v>
      </c>
      <c r="M13" s="163">
        <v>4475</v>
      </c>
      <c r="N13" s="163">
        <v>4651</v>
      </c>
      <c r="O13" s="163">
        <v>5166</v>
      </c>
      <c r="P13" s="163">
        <v>5586</v>
      </c>
      <c r="Q13" s="163">
        <v>6154</v>
      </c>
      <c r="R13" s="164">
        <f t="shared" si="3"/>
        <v>0.10168277837450779</v>
      </c>
      <c r="S13" s="165">
        <f t="shared" si="4"/>
        <v>0.37519553072625689</v>
      </c>
      <c r="T13" s="164">
        <f>Q13/Q$10</f>
        <v>0.2428092325902545</v>
      </c>
    </row>
    <row r="14" spans="1:20" x14ac:dyDescent="0.25">
      <c r="B14" s="157" t="s">
        <v>107</v>
      </c>
      <c r="C14" s="158">
        <v>391552</v>
      </c>
      <c r="D14" s="158">
        <v>306978</v>
      </c>
      <c r="E14" s="158">
        <v>420543</v>
      </c>
      <c r="F14" s="158">
        <v>438172</v>
      </c>
      <c r="G14" s="158">
        <v>444424</v>
      </c>
      <c r="H14" s="159">
        <f t="shared" si="0"/>
        <v>1.4268369498735556E-2</v>
      </c>
      <c r="I14" s="160">
        <f t="shared" si="1"/>
        <v>0.13503187316116372</v>
      </c>
      <c r="J14" s="159">
        <f t="shared" si="2"/>
        <v>0.85839555914381405</v>
      </c>
      <c r="K14" s="79"/>
      <c r="L14" s="157" t="s">
        <v>107</v>
      </c>
      <c r="M14" s="158">
        <v>11039</v>
      </c>
      <c r="N14" s="158">
        <v>8912</v>
      </c>
      <c r="O14" s="158">
        <v>13676</v>
      </c>
      <c r="P14" s="158">
        <v>10736</v>
      </c>
      <c r="Q14" s="158">
        <v>11902</v>
      </c>
      <c r="R14" s="159">
        <f t="shared" si="3"/>
        <v>0.10860655737704916</v>
      </c>
      <c r="S14" s="160">
        <f t="shared" si="4"/>
        <v>7.8177371138690166E-2</v>
      </c>
      <c r="T14" s="159">
        <f t="shared" si="5"/>
        <v>0.46959952653383308</v>
      </c>
    </row>
    <row r="15" spans="1:20" x14ac:dyDescent="0.25">
      <c r="B15" s="162" t="s">
        <v>110</v>
      </c>
      <c r="C15" s="163">
        <v>159417</v>
      </c>
      <c r="D15" s="163">
        <v>98582</v>
      </c>
      <c r="E15" s="163">
        <v>176212</v>
      </c>
      <c r="F15" s="163">
        <v>183489</v>
      </c>
      <c r="G15" s="163">
        <v>188380</v>
      </c>
      <c r="H15" s="164">
        <f t="shared" si="0"/>
        <v>2.6655548833990128E-2</v>
      </c>
      <c r="I15" s="165">
        <f t="shared" si="1"/>
        <v>0.18168074923000677</v>
      </c>
      <c r="J15" s="164">
        <f t="shared" si="2"/>
        <v>0.36385198691229925</v>
      </c>
      <c r="K15" s="79"/>
      <c r="L15" s="162" t="s">
        <v>110</v>
      </c>
      <c r="M15" s="163">
        <v>1180</v>
      </c>
      <c r="N15" s="163">
        <v>736</v>
      </c>
      <c r="O15" s="163">
        <v>1377</v>
      </c>
      <c r="P15" s="163">
        <v>1218</v>
      </c>
      <c r="Q15" s="163">
        <v>1253</v>
      </c>
      <c r="R15" s="164">
        <f t="shared" si="3"/>
        <v>2.8735632183908066E-2</v>
      </c>
      <c r="S15" s="165">
        <f t="shared" si="4"/>
        <v>6.1864406779660985E-2</v>
      </c>
      <c r="T15" s="164">
        <f t="shared" si="5"/>
        <v>4.9437758926810023E-2</v>
      </c>
    </row>
    <row r="16" spans="1:20" x14ac:dyDescent="0.25">
      <c r="B16" s="162" t="s">
        <v>113</v>
      </c>
      <c r="C16" s="163">
        <v>51611</v>
      </c>
      <c r="D16" s="163">
        <v>44325</v>
      </c>
      <c r="E16" s="163">
        <v>49706</v>
      </c>
      <c r="F16" s="163">
        <v>53926</v>
      </c>
      <c r="G16" s="163">
        <v>53434</v>
      </c>
      <c r="H16" s="164">
        <f t="shared" si="0"/>
        <v>-9.1236138411897594E-3</v>
      </c>
      <c r="I16" s="165">
        <f t="shared" si="1"/>
        <v>3.5321927496076322E-2</v>
      </c>
      <c r="J16" s="164">
        <f t="shared" si="2"/>
        <v>0.10320664119689882</v>
      </c>
      <c r="K16" s="79"/>
      <c r="L16" s="162" t="s">
        <v>113</v>
      </c>
      <c r="M16" s="163">
        <v>1274</v>
      </c>
      <c r="N16" s="163">
        <v>1499</v>
      </c>
      <c r="O16" s="163">
        <v>2104</v>
      </c>
      <c r="P16" s="163">
        <v>1962</v>
      </c>
      <c r="Q16" s="163">
        <v>1950</v>
      </c>
      <c r="R16" s="164">
        <f t="shared" si="3"/>
        <v>-6.1162079510703737E-3</v>
      </c>
      <c r="S16" s="165">
        <f t="shared" si="4"/>
        <v>0.53061224489795911</v>
      </c>
      <c r="T16" s="164">
        <f t="shared" si="5"/>
        <v>7.6938252120733866E-2</v>
      </c>
    </row>
    <row r="17" spans="2:24" x14ac:dyDescent="0.25">
      <c r="B17" s="162" t="s">
        <v>116</v>
      </c>
      <c r="C17" s="163">
        <v>13307</v>
      </c>
      <c r="D17" s="163">
        <v>17014</v>
      </c>
      <c r="E17" s="163">
        <v>21044</v>
      </c>
      <c r="F17" s="163">
        <v>18453</v>
      </c>
      <c r="G17" s="163">
        <v>18497</v>
      </c>
      <c r="H17" s="164">
        <f t="shared" si="0"/>
        <v>2.3844361350457977E-3</v>
      </c>
      <c r="I17" s="165">
        <f t="shared" si="1"/>
        <v>0.39002029007289396</v>
      </c>
      <c r="J17" s="164">
        <f t="shared" si="2"/>
        <v>3.5726564401299496E-2</v>
      </c>
      <c r="K17" s="79"/>
      <c r="L17" s="162" t="s">
        <v>116</v>
      </c>
      <c r="M17" s="163">
        <v>640</v>
      </c>
      <c r="N17" s="163">
        <v>772</v>
      </c>
      <c r="O17" s="163">
        <v>1043</v>
      </c>
      <c r="P17" s="163">
        <v>765</v>
      </c>
      <c r="Q17" s="163">
        <v>903</v>
      </c>
      <c r="R17" s="164">
        <f t="shared" si="3"/>
        <v>0.18039215686274512</v>
      </c>
      <c r="S17" s="165">
        <f t="shared" si="4"/>
        <v>0.41093749999999996</v>
      </c>
      <c r="T17" s="164">
        <f t="shared" si="5"/>
        <v>3.562832905898599E-2</v>
      </c>
    </row>
    <row r="18" spans="2:24" x14ac:dyDescent="0.25">
      <c r="B18" s="162" t="s">
        <v>123</v>
      </c>
      <c r="C18" s="163">
        <v>12625</v>
      </c>
      <c r="D18" s="163">
        <v>16793</v>
      </c>
      <c r="E18" s="163">
        <v>14051</v>
      </c>
      <c r="F18" s="163">
        <v>16422</v>
      </c>
      <c r="G18" s="163">
        <v>15950</v>
      </c>
      <c r="H18" s="164">
        <f t="shared" si="0"/>
        <v>-2.8741931555230749E-2</v>
      </c>
      <c r="I18" s="165">
        <f t="shared" si="1"/>
        <v>0.26336633663366338</v>
      </c>
      <c r="J18" s="164">
        <f t="shared" si="2"/>
        <v>3.0807087754810347E-2</v>
      </c>
      <c r="K18" s="79"/>
      <c r="L18" s="162" t="s">
        <v>123</v>
      </c>
      <c r="M18" s="163">
        <v>398</v>
      </c>
      <c r="N18" s="163">
        <v>270</v>
      </c>
      <c r="O18" s="163">
        <v>311</v>
      </c>
      <c r="P18" s="163">
        <v>320</v>
      </c>
      <c r="Q18" s="163">
        <v>252</v>
      </c>
      <c r="R18" s="164">
        <f t="shared" si="3"/>
        <v>-0.21250000000000002</v>
      </c>
      <c r="S18" s="165">
        <f t="shared" si="4"/>
        <v>-0.36683417085427139</v>
      </c>
      <c r="T18" s="164">
        <f t="shared" si="5"/>
        <v>9.9427895048333007E-3</v>
      </c>
    </row>
    <row r="19" spans="2:24" x14ac:dyDescent="0.25">
      <c r="B19" s="162" t="s">
        <v>119</v>
      </c>
      <c r="C19" s="163">
        <v>15482</v>
      </c>
      <c r="D19" s="163">
        <v>18106</v>
      </c>
      <c r="E19" s="163">
        <v>16505</v>
      </c>
      <c r="F19" s="163">
        <v>17446</v>
      </c>
      <c r="G19" s="163">
        <v>17683</v>
      </c>
      <c r="H19" s="164">
        <f t="shared" si="0"/>
        <v>1.3584775879857958E-2</v>
      </c>
      <c r="I19" s="165">
        <f t="shared" si="1"/>
        <v>0.142165094948973</v>
      </c>
      <c r="J19" s="164">
        <f t="shared" si="2"/>
        <v>3.4154340612433318E-2</v>
      </c>
      <c r="K19" s="79"/>
      <c r="L19" s="162" t="s">
        <v>119</v>
      </c>
      <c r="M19" s="163">
        <v>173</v>
      </c>
      <c r="N19" s="163">
        <v>206</v>
      </c>
      <c r="O19" s="163">
        <v>295</v>
      </c>
      <c r="P19" s="163">
        <v>245</v>
      </c>
      <c r="Q19" s="163">
        <v>320</v>
      </c>
      <c r="R19" s="164">
        <f t="shared" si="3"/>
        <v>0.30612244897959173</v>
      </c>
      <c r="S19" s="165">
        <f t="shared" si="4"/>
        <v>0.8497109826589595</v>
      </c>
      <c r="T19" s="164">
        <f t="shared" si="5"/>
        <v>1.2625764450581969E-2</v>
      </c>
    </row>
    <row r="20" spans="2:24" x14ac:dyDescent="0.25">
      <c r="B20" s="162" t="s">
        <v>128</v>
      </c>
      <c r="C20" s="163">
        <v>10370</v>
      </c>
      <c r="D20" s="163">
        <v>8711</v>
      </c>
      <c r="E20" s="163">
        <v>10052</v>
      </c>
      <c r="F20" s="163">
        <v>9909</v>
      </c>
      <c r="G20" s="163">
        <v>9178</v>
      </c>
      <c r="H20" s="164">
        <f t="shared" si="0"/>
        <v>-7.3771319002926661E-2</v>
      </c>
      <c r="I20" s="165">
        <f t="shared" si="1"/>
        <v>-0.11494696239151403</v>
      </c>
      <c r="J20" s="164">
        <f t="shared" si="2"/>
        <v>1.7727112941294632E-2</v>
      </c>
      <c r="K20" s="79"/>
      <c r="L20" s="162" t="s">
        <v>128</v>
      </c>
      <c r="M20" s="163">
        <v>208</v>
      </c>
      <c r="N20" s="163">
        <v>185</v>
      </c>
      <c r="O20" s="163">
        <v>174</v>
      </c>
      <c r="P20" s="163">
        <v>200</v>
      </c>
      <c r="Q20" s="163">
        <v>161</v>
      </c>
      <c r="R20" s="164">
        <f t="shared" si="3"/>
        <v>-0.19499999999999995</v>
      </c>
      <c r="S20" s="165">
        <f t="shared" si="4"/>
        <v>-0.22596153846153844</v>
      </c>
      <c r="T20" s="164">
        <f t="shared" si="5"/>
        <v>6.3523377391990531E-3</v>
      </c>
    </row>
    <row r="21" spans="2:24" x14ac:dyDescent="0.25">
      <c r="B21" s="162" t="s">
        <v>131</v>
      </c>
      <c r="C21" s="163">
        <v>20674</v>
      </c>
      <c r="D21" s="163">
        <v>9345</v>
      </c>
      <c r="E21" s="163">
        <v>13825</v>
      </c>
      <c r="F21" s="163">
        <v>15442</v>
      </c>
      <c r="G21" s="163">
        <v>13034</v>
      </c>
      <c r="H21" s="164">
        <f t="shared" si="0"/>
        <v>-0.15593834995466904</v>
      </c>
      <c r="I21" s="165">
        <f t="shared" si="1"/>
        <v>-0.36954629002611972</v>
      </c>
      <c r="J21" s="164">
        <f t="shared" si="2"/>
        <v>2.5174895410419944E-2</v>
      </c>
      <c r="K21" s="79"/>
      <c r="L21" s="162" t="s">
        <v>131</v>
      </c>
      <c r="M21" s="163">
        <v>394</v>
      </c>
      <c r="N21" s="163">
        <v>330</v>
      </c>
      <c r="O21" s="163">
        <v>359</v>
      </c>
      <c r="P21" s="163">
        <v>370</v>
      </c>
      <c r="Q21" s="163">
        <v>471</v>
      </c>
      <c r="R21" s="164">
        <f t="shared" si="3"/>
        <v>0.27297297297297307</v>
      </c>
      <c r="S21" s="165">
        <f t="shared" si="4"/>
        <v>0.19543147208121825</v>
      </c>
      <c r="T21" s="164">
        <f t="shared" si="5"/>
        <v>1.8583547050700335E-2</v>
      </c>
    </row>
    <row r="22" spans="2:24" x14ac:dyDescent="0.25">
      <c r="B22" s="168" t="s">
        <v>145</v>
      </c>
      <c r="C22" s="169">
        <f>C14-SUM(C15:C21)</f>
        <v>108066</v>
      </c>
      <c r="D22" s="169">
        <f>D14-SUM(D15:D21)</f>
        <v>94102</v>
      </c>
      <c r="E22" s="169">
        <f>E14-SUM(E15:E21)</f>
        <v>119148</v>
      </c>
      <c r="F22" s="169">
        <f>F14-SUM(F15:F21)</f>
        <v>123085</v>
      </c>
      <c r="G22" s="169">
        <f>G14-SUM(G15:G21)</f>
        <v>128268</v>
      </c>
      <c r="H22" s="170">
        <f t="shared" si="0"/>
        <v>4.2109111589551995E-2</v>
      </c>
      <c r="I22" s="171">
        <f t="shared" si="1"/>
        <v>0.18694131364166333</v>
      </c>
      <c r="J22" s="170">
        <f t="shared" si="2"/>
        <v>0.24774692991435823</v>
      </c>
      <c r="K22" s="79"/>
      <c r="L22" s="168" t="s">
        <v>145</v>
      </c>
      <c r="M22" s="169">
        <f>M14-SUM(M15:M21)</f>
        <v>6772</v>
      </c>
      <c r="N22" s="169">
        <f>N14-SUM(N15:N21)</f>
        <v>4914</v>
      </c>
      <c r="O22" s="169">
        <f>O14-SUM(O15:O21)</f>
        <v>8013</v>
      </c>
      <c r="P22" s="169">
        <f>P14-SUM(P15:P21)</f>
        <v>5656</v>
      </c>
      <c r="Q22" s="169">
        <f>Q14-SUM(Q15:Q21)</f>
        <v>6592</v>
      </c>
      <c r="R22" s="170">
        <f t="shared" si="3"/>
        <v>0.16548797736916554</v>
      </c>
      <c r="S22" s="171">
        <f t="shared" si="4"/>
        <v>-2.6580035440047278E-2</v>
      </c>
      <c r="T22" s="170">
        <f t="shared" si="5"/>
        <v>0.26009074768198853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168680</v>
      </c>
      <c r="D24" s="176">
        <v>138324</v>
      </c>
      <c r="E24" s="176">
        <v>183582</v>
      </c>
      <c r="F24" s="176">
        <v>191226</v>
      </c>
      <c r="G24" s="176">
        <v>188893</v>
      </c>
      <c r="H24" s="177">
        <f t="shared" ref="H24:H36" si="6">IFERROR(G24/F24-1,"-")</f>
        <v>-1.2200223818936706E-2</v>
      </c>
      <c r="I24" s="177">
        <f t="shared" ref="I24:I36" si="7">IFERROR(G24/C24-1,"-")</f>
        <v>0.11983044818591426</v>
      </c>
      <c r="J24" s="177">
        <f t="shared" ref="J24:J36" si="8">G24/G$10</f>
        <v>0.36484283556547908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13494</v>
      </c>
      <c r="D25" s="158">
        <v>14724</v>
      </c>
      <c r="E25" s="158">
        <v>13898</v>
      </c>
      <c r="F25" s="158">
        <v>12676</v>
      </c>
      <c r="G25" s="158">
        <v>11833</v>
      </c>
      <c r="H25" s="159">
        <f t="shared" si="6"/>
        <v>-6.6503628905017376E-2</v>
      </c>
      <c r="I25" s="160">
        <f t="shared" si="7"/>
        <v>-0.12309174447902771</v>
      </c>
      <c r="J25" s="159">
        <f t="shared" si="8"/>
        <v>2.2855189304242688E-2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6129</v>
      </c>
      <c r="D26" s="163">
        <v>5642</v>
      </c>
      <c r="E26" s="163">
        <v>4802</v>
      </c>
      <c r="F26" s="163">
        <v>4381</v>
      </c>
      <c r="G26" s="163">
        <v>3470</v>
      </c>
      <c r="H26" s="164">
        <f t="shared" si="6"/>
        <v>-0.20794339191965305</v>
      </c>
      <c r="I26" s="165">
        <f t="shared" si="7"/>
        <v>-0.43383912546908143</v>
      </c>
      <c r="J26" s="164">
        <f t="shared" si="8"/>
        <v>6.7022316306703392E-3</v>
      </c>
    </row>
    <row r="27" spans="2:24" x14ac:dyDescent="0.25">
      <c r="B27" s="162" t="s">
        <v>100</v>
      </c>
      <c r="C27" s="163">
        <v>7365</v>
      </c>
      <c r="D27" s="163">
        <v>9082</v>
      </c>
      <c r="E27" s="163">
        <v>9096</v>
      </c>
      <c r="F27" s="163">
        <v>8295</v>
      </c>
      <c r="G27" s="163">
        <v>8363</v>
      </c>
      <c r="H27" s="164">
        <f t="shared" si="6"/>
        <v>8.1977094635321546E-3</v>
      </c>
      <c r="I27" s="165">
        <f t="shared" si="7"/>
        <v>0.13550577053632051</v>
      </c>
      <c r="J27" s="164">
        <f t="shared" si="8"/>
        <v>1.6152957673572346E-2</v>
      </c>
    </row>
    <row r="28" spans="2:24" x14ac:dyDescent="0.25">
      <c r="B28" s="157" t="s">
        <v>107</v>
      </c>
      <c r="C28" s="158">
        <v>155186</v>
      </c>
      <c r="D28" s="158">
        <v>123600</v>
      </c>
      <c r="E28" s="158">
        <v>169684</v>
      </c>
      <c r="F28" s="158">
        <v>178550</v>
      </c>
      <c r="G28" s="158">
        <v>177060</v>
      </c>
      <c r="H28" s="159">
        <f t="shared" si="6"/>
        <v>-8.3450014001680284E-3</v>
      </c>
      <c r="I28" s="160">
        <f t="shared" si="7"/>
        <v>0.14095343652133563</v>
      </c>
      <c r="J28" s="159">
        <f t="shared" si="8"/>
        <v>0.3419876462612364</v>
      </c>
    </row>
    <row r="29" spans="2:24" x14ac:dyDescent="0.25">
      <c r="B29" s="162" t="s">
        <v>110</v>
      </c>
      <c r="C29" s="163">
        <v>68914</v>
      </c>
      <c r="D29" s="163">
        <v>46456</v>
      </c>
      <c r="E29" s="163">
        <v>81345</v>
      </c>
      <c r="F29" s="163">
        <v>84217</v>
      </c>
      <c r="G29" s="163">
        <v>87505</v>
      </c>
      <c r="H29" s="164">
        <f t="shared" si="6"/>
        <v>3.9041998646354159E-2</v>
      </c>
      <c r="I29" s="165">
        <f t="shared" si="7"/>
        <v>0.2697710189511564</v>
      </c>
      <c r="J29" s="164">
        <f t="shared" si="8"/>
        <v>0.1690140573031147</v>
      </c>
    </row>
    <row r="30" spans="2:24" x14ac:dyDescent="0.25">
      <c r="B30" s="162" t="s">
        <v>113</v>
      </c>
      <c r="C30" s="163">
        <v>19696</v>
      </c>
      <c r="D30" s="163">
        <v>17963</v>
      </c>
      <c r="E30" s="163">
        <v>19026</v>
      </c>
      <c r="F30" s="163">
        <v>20673</v>
      </c>
      <c r="G30" s="163">
        <v>19549</v>
      </c>
      <c r="H30" s="164">
        <f t="shared" si="6"/>
        <v>-5.4370434866734429E-2</v>
      </c>
      <c r="I30" s="165">
        <f t="shared" si="7"/>
        <v>-7.4634443541835571E-3</v>
      </c>
      <c r="J30" s="164">
        <f t="shared" si="8"/>
        <v>3.7758480157917711E-2</v>
      </c>
    </row>
    <row r="31" spans="2:24" x14ac:dyDescent="0.25">
      <c r="B31" s="162" t="s">
        <v>116</v>
      </c>
      <c r="C31" s="163">
        <v>4667</v>
      </c>
      <c r="D31" s="163">
        <v>6058</v>
      </c>
      <c r="E31" s="163">
        <v>6680</v>
      </c>
      <c r="F31" s="163">
        <v>5621</v>
      </c>
      <c r="G31" s="163">
        <v>4990</v>
      </c>
      <c r="H31" s="164">
        <f t="shared" si="6"/>
        <v>-0.11225760540829033</v>
      </c>
      <c r="I31" s="165">
        <f t="shared" si="7"/>
        <v>6.9209342189843648E-2</v>
      </c>
      <c r="J31" s="164">
        <f t="shared" si="8"/>
        <v>9.6380794919438025E-3</v>
      </c>
    </row>
    <row r="32" spans="2:24" x14ac:dyDescent="0.25">
      <c r="B32" s="162" t="s">
        <v>123</v>
      </c>
      <c r="C32" s="163">
        <v>5693</v>
      </c>
      <c r="D32" s="163">
        <v>6762</v>
      </c>
      <c r="E32" s="163">
        <v>5674</v>
      </c>
      <c r="F32" s="163">
        <v>6281</v>
      </c>
      <c r="G32" s="163">
        <v>6190</v>
      </c>
      <c r="H32" s="164">
        <f t="shared" si="6"/>
        <v>-1.4488138831396324E-2</v>
      </c>
      <c r="I32" s="165">
        <f t="shared" si="7"/>
        <v>8.7300193219743472E-2</v>
      </c>
      <c r="J32" s="164">
        <f t="shared" si="8"/>
        <v>1.1955854119264956E-2</v>
      </c>
    </row>
    <row r="33" spans="2:10" x14ac:dyDescent="0.25">
      <c r="B33" s="162" t="s">
        <v>119</v>
      </c>
      <c r="C33" s="163">
        <v>7912</v>
      </c>
      <c r="D33" s="163">
        <v>10255</v>
      </c>
      <c r="E33" s="163">
        <v>8814</v>
      </c>
      <c r="F33" s="163">
        <v>9304</v>
      </c>
      <c r="G33" s="163">
        <v>9184</v>
      </c>
      <c r="H33" s="164">
        <f t="shared" si="6"/>
        <v>-1.2897678417884806E-2</v>
      </c>
      <c r="I33" s="165">
        <f t="shared" si="7"/>
        <v>0.16076845298281084</v>
      </c>
      <c r="J33" s="164">
        <f t="shared" si="8"/>
        <v>1.7738701814431237E-2</v>
      </c>
    </row>
    <row r="34" spans="2:10" x14ac:dyDescent="0.25">
      <c r="B34" s="162" t="s">
        <v>128</v>
      </c>
      <c r="C34" s="163">
        <v>3841</v>
      </c>
      <c r="D34" s="163">
        <v>2682</v>
      </c>
      <c r="E34" s="163">
        <v>3144</v>
      </c>
      <c r="F34" s="163">
        <v>3168</v>
      </c>
      <c r="G34" s="163">
        <v>2938</v>
      </c>
      <c r="H34" s="164">
        <f t="shared" si="6"/>
        <v>-7.2601010101010055E-2</v>
      </c>
      <c r="I34" s="165">
        <f t="shared" si="7"/>
        <v>-0.23509502733663112</v>
      </c>
      <c r="J34" s="164">
        <f t="shared" si="8"/>
        <v>5.6746848792246273E-3</v>
      </c>
    </row>
    <row r="35" spans="2:10" x14ac:dyDescent="0.25">
      <c r="B35" s="162" t="s">
        <v>131</v>
      </c>
      <c r="C35" s="163">
        <v>7100</v>
      </c>
      <c r="D35" s="163">
        <v>2364</v>
      </c>
      <c r="E35" s="163">
        <v>4911</v>
      </c>
      <c r="F35" s="163">
        <v>5778</v>
      </c>
      <c r="G35" s="163">
        <v>4099</v>
      </c>
      <c r="H35" s="164">
        <f t="shared" si="6"/>
        <v>-0.29058497750086532</v>
      </c>
      <c r="I35" s="165">
        <f t="shared" si="7"/>
        <v>-0.42267605633802818</v>
      </c>
      <c r="J35" s="164">
        <f t="shared" si="8"/>
        <v>7.9171318311578448E-3</v>
      </c>
    </row>
    <row r="36" spans="2:10" x14ac:dyDescent="0.25">
      <c r="B36" s="168" t="s">
        <v>145</v>
      </c>
      <c r="C36" s="169">
        <f>C28-SUM(C29:C35)</f>
        <v>37363</v>
      </c>
      <c r="D36" s="169">
        <f>D28-SUM(D29:D35)</f>
        <v>31060</v>
      </c>
      <c r="E36" s="169">
        <f>E28-SUM(E29:E35)</f>
        <v>40090</v>
      </c>
      <c r="F36" s="169">
        <f>F28-SUM(F29:F35)</f>
        <v>43508</v>
      </c>
      <c r="G36" s="169">
        <f>G28-SUM(G29:G35)</f>
        <v>42605</v>
      </c>
      <c r="H36" s="170">
        <f t="shared" si="6"/>
        <v>-2.0754803714259418E-2</v>
      </c>
      <c r="I36" s="171">
        <f t="shared" si="7"/>
        <v>0.14029922650750737</v>
      </c>
      <c r="J36" s="170">
        <f t="shared" si="8"/>
        <v>8.2290656664181491E-2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130095</v>
      </c>
      <c r="D38" s="176">
        <v>95019</v>
      </c>
      <c r="E38" s="176">
        <v>129320</v>
      </c>
      <c r="F38" s="176">
        <v>133580</v>
      </c>
      <c r="G38" s="176">
        <v>136620</v>
      </c>
      <c r="H38" s="177">
        <f t="shared" ref="H38:H50" si="9">IFERROR(G38/F38-1,"-")</f>
        <v>2.2757897888905587E-2</v>
      </c>
      <c r="I38" s="177">
        <f t="shared" ref="I38:I50" si="10">IFERROR(G38/C38-1,"-")</f>
        <v>5.015565548253198E-2</v>
      </c>
      <c r="J38" s="177">
        <f t="shared" ref="J38:J50" si="11">G38/G$10</f>
        <v>0.26387864132051347</v>
      </c>
    </row>
    <row r="39" spans="2:10" x14ac:dyDescent="0.25">
      <c r="B39" s="157" t="s">
        <v>97</v>
      </c>
      <c r="C39" s="158">
        <v>9228</v>
      </c>
      <c r="D39" s="158">
        <v>8040</v>
      </c>
      <c r="E39" s="158">
        <v>8569</v>
      </c>
      <c r="F39" s="158">
        <v>8464</v>
      </c>
      <c r="G39" s="158">
        <v>8382</v>
      </c>
      <c r="H39" s="159">
        <f t="shared" si="9"/>
        <v>-9.6880907372400848E-3</v>
      </c>
      <c r="I39" s="160">
        <f t="shared" si="10"/>
        <v>-9.1677503250975345E-2</v>
      </c>
      <c r="J39" s="159">
        <f t="shared" si="11"/>
        <v>1.6189655771838264E-2</v>
      </c>
    </row>
    <row r="40" spans="2:10" x14ac:dyDescent="0.25">
      <c r="B40" s="162" t="s">
        <v>103</v>
      </c>
      <c r="C40" s="163">
        <v>3242</v>
      </c>
      <c r="D40" s="163">
        <v>2767</v>
      </c>
      <c r="E40" s="163">
        <v>2051</v>
      </c>
      <c r="F40" s="163">
        <v>3093</v>
      </c>
      <c r="G40" s="163">
        <v>3103</v>
      </c>
      <c r="H40" s="164">
        <f t="shared" si="9"/>
        <v>3.2331070158422293E-3</v>
      </c>
      <c r="I40" s="165">
        <f t="shared" si="10"/>
        <v>-4.2874768661320117E-2</v>
      </c>
      <c r="J40" s="164">
        <f t="shared" si="11"/>
        <v>5.9933788904812857E-3</v>
      </c>
    </row>
    <row r="41" spans="2:10" x14ac:dyDescent="0.25">
      <c r="B41" s="162" t="s">
        <v>100</v>
      </c>
      <c r="C41" s="163">
        <v>5986</v>
      </c>
      <c r="D41" s="163">
        <v>5273</v>
      </c>
      <c r="E41" s="163">
        <v>6518</v>
      </c>
      <c r="F41" s="163">
        <v>5371</v>
      </c>
      <c r="G41" s="163">
        <v>5279</v>
      </c>
      <c r="H41" s="164">
        <f t="shared" si="9"/>
        <v>-1.7129026252094559E-2</v>
      </c>
      <c r="I41" s="165">
        <f t="shared" si="10"/>
        <v>-0.1181089208152355</v>
      </c>
      <c r="J41" s="164">
        <f t="shared" si="11"/>
        <v>1.0196276881356979E-2</v>
      </c>
    </row>
    <row r="42" spans="2:10" x14ac:dyDescent="0.25">
      <c r="B42" s="157" t="s">
        <v>107</v>
      </c>
      <c r="C42" s="158">
        <v>120867</v>
      </c>
      <c r="D42" s="158">
        <v>86979</v>
      </c>
      <c r="E42" s="158">
        <v>120751</v>
      </c>
      <c r="F42" s="158">
        <v>125116</v>
      </c>
      <c r="G42" s="158">
        <v>128238</v>
      </c>
      <c r="H42" s="159">
        <f t="shared" si="9"/>
        <v>2.4952843760989829E-2</v>
      </c>
      <c r="I42" s="160">
        <f t="shared" si="10"/>
        <v>6.0984387798158401E-2</v>
      </c>
      <c r="J42" s="159">
        <f t="shared" si="11"/>
        <v>0.24768898554867519</v>
      </c>
    </row>
    <row r="43" spans="2:10" x14ac:dyDescent="0.25">
      <c r="B43" s="162" t="s">
        <v>110</v>
      </c>
      <c r="C43" s="163">
        <v>56612</v>
      </c>
      <c r="D43" s="163">
        <v>30640</v>
      </c>
      <c r="E43" s="163">
        <v>56865</v>
      </c>
      <c r="F43" s="163">
        <v>58084</v>
      </c>
      <c r="G43" s="163">
        <v>59353</v>
      </c>
      <c r="H43" s="164">
        <f t="shared" si="9"/>
        <v>2.1847668893326899E-2</v>
      </c>
      <c r="I43" s="165">
        <f t="shared" si="10"/>
        <v>4.8417296686214861E-2</v>
      </c>
      <c r="J43" s="164">
        <f t="shared" si="11"/>
        <v>0.11463906454616041</v>
      </c>
    </row>
    <row r="44" spans="2:10" x14ac:dyDescent="0.25">
      <c r="B44" s="162" t="s">
        <v>113</v>
      </c>
      <c r="C44" s="163">
        <v>5327</v>
      </c>
      <c r="D44" s="163">
        <v>4886</v>
      </c>
      <c r="E44" s="163">
        <v>5775</v>
      </c>
      <c r="F44" s="163">
        <v>6051</v>
      </c>
      <c r="G44" s="163">
        <v>6345</v>
      </c>
      <c r="H44" s="164">
        <f t="shared" si="9"/>
        <v>4.8587010411502263E-2</v>
      </c>
      <c r="I44" s="165">
        <f t="shared" si="10"/>
        <v>0.19110193354608596</v>
      </c>
      <c r="J44" s="164">
        <f t="shared" si="11"/>
        <v>1.2255233341960605E-2</v>
      </c>
    </row>
    <row r="45" spans="2:10" x14ac:dyDescent="0.25">
      <c r="B45" s="162" t="s">
        <v>116</v>
      </c>
      <c r="C45" s="163">
        <v>2072</v>
      </c>
      <c r="D45" s="163">
        <v>2691</v>
      </c>
      <c r="E45" s="163">
        <v>3147</v>
      </c>
      <c r="F45" s="163">
        <v>2579</v>
      </c>
      <c r="G45" s="163">
        <v>2748</v>
      </c>
      <c r="H45" s="164">
        <f t="shared" si="9"/>
        <v>6.5529274912756952E-2</v>
      </c>
      <c r="I45" s="165">
        <f t="shared" si="10"/>
        <v>0.32625482625482616</v>
      </c>
      <c r="J45" s="164">
        <f t="shared" si="11"/>
        <v>5.3077038965654447E-3</v>
      </c>
    </row>
    <row r="46" spans="2:10" x14ac:dyDescent="0.25">
      <c r="B46" s="162" t="s">
        <v>123</v>
      </c>
      <c r="C46" s="163">
        <v>4677</v>
      </c>
      <c r="D46" s="163">
        <v>5438</v>
      </c>
      <c r="E46" s="163">
        <v>4711</v>
      </c>
      <c r="F46" s="163">
        <v>5766</v>
      </c>
      <c r="G46" s="163">
        <v>5340</v>
      </c>
      <c r="H46" s="164">
        <f t="shared" si="9"/>
        <v>-7.3881373569198772E-2</v>
      </c>
      <c r="I46" s="165">
        <f t="shared" si="10"/>
        <v>0.14175753688261716</v>
      </c>
      <c r="J46" s="164">
        <f t="shared" si="11"/>
        <v>1.0314097091579138E-2</v>
      </c>
    </row>
    <row r="47" spans="2:10" x14ac:dyDescent="0.25">
      <c r="B47" s="162" t="s">
        <v>119</v>
      </c>
      <c r="C47" s="163">
        <v>5244</v>
      </c>
      <c r="D47" s="163">
        <v>4793</v>
      </c>
      <c r="E47" s="163">
        <v>5091</v>
      </c>
      <c r="F47" s="163">
        <v>5487</v>
      </c>
      <c r="G47" s="163">
        <v>5338</v>
      </c>
      <c r="H47" s="164">
        <f t="shared" si="9"/>
        <v>-2.7155093858210355E-2</v>
      </c>
      <c r="I47" s="165">
        <f t="shared" si="10"/>
        <v>1.7925247902364605E-2</v>
      </c>
      <c r="J47" s="164">
        <f t="shared" si="11"/>
        <v>1.0310234133866936E-2</v>
      </c>
    </row>
    <row r="48" spans="2:10" x14ac:dyDescent="0.25">
      <c r="B48" s="162" t="s">
        <v>128</v>
      </c>
      <c r="C48" s="163">
        <v>4142</v>
      </c>
      <c r="D48" s="163">
        <v>3427</v>
      </c>
      <c r="E48" s="163">
        <v>3447</v>
      </c>
      <c r="F48" s="163">
        <v>3646</v>
      </c>
      <c r="G48" s="163">
        <v>3640</v>
      </c>
      <c r="H48" s="164">
        <f t="shared" si="9"/>
        <v>-1.645639056500281E-3</v>
      </c>
      <c r="I48" s="165">
        <f t="shared" si="10"/>
        <v>-0.12119748913568329</v>
      </c>
      <c r="J48" s="164">
        <f t="shared" si="11"/>
        <v>7.0305830362075022E-3</v>
      </c>
    </row>
    <row r="49" spans="2:10" x14ac:dyDescent="0.25">
      <c r="B49" s="162" t="s">
        <v>131</v>
      </c>
      <c r="C49" s="163">
        <v>8370</v>
      </c>
      <c r="D49" s="163">
        <v>4433</v>
      </c>
      <c r="E49" s="163">
        <v>5080</v>
      </c>
      <c r="F49" s="163">
        <v>5831</v>
      </c>
      <c r="G49" s="163">
        <v>4809</v>
      </c>
      <c r="H49" s="164">
        <f t="shared" si="9"/>
        <v>-0.1752701080432173</v>
      </c>
      <c r="I49" s="165">
        <f t="shared" si="10"/>
        <v>-0.42544802867383513</v>
      </c>
      <c r="J49" s="164">
        <f t="shared" si="11"/>
        <v>9.2884818189895267E-3</v>
      </c>
    </row>
    <row r="50" spans="2:10" x14ac:dyDescent="0.25">
      <c r="B50" s="168" t="s">
        <v>145</v>
      </c>
      <c r="C50" s="169">
        <f>C42-SUM(C43:C49)</f>
        <v>34423</v>
      </c>
      <c r="D50" s="169">
        <f>D42-SUM(D43:D49)</f>
        <v>30671</v>
      </c>
      <c r="E50" s="169">
        <f>E42-SUM(E43:E49)</f>
        <v>36635</v>
      </c>
      <c r="F50" s="169">
        <f>F42-SUM(F43:F49)</f>
        <v>37672</v>
      </c>
      <c r="G50" s="169">
        <f>G42-SUM(G43:G49)</f>
        <v>40665</v>
      </c>
      <c r="H50" s="170">
        <f t="shared" si="9"/>
        <v>7.9448927585474616E-2</v>
      </c>
      <c r="I50" s="171">
        <f t="shared" si="10"/>
        <v>0.18133224878714804</v>
      </c>
      <c r="J50" s="170">
        <f t="shared" si="11"/>
        <v>7.8543587683345628E-2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4174</v>
      </c>
      <c r="D52" s="176">
        <v>2907</v>
      </c>
      <c r="E52" s="176">
        <v>5119</v>
      </c>
      <c r="F52" s="176">
        <v>5933</v>
      </c>
      <c r="G52" s="176">
        <v>4890</v>
      </c>
      <c r="H52" s="177">
        <f t="shared" ref="H52:H64" si="12">IFERROR(G52/F52-1,"-")</f>
        <v>-0.17579639305578965</v>
      </c>
      <c r="I52" s="177">
        <f t="shared" ref="I52:I64" si="13">IFERROR(G52/C52-1,"-")</f>
        <v>0.17153809295639677</v>
      </c>
      <c r="J52" s="177">
        <f t="shared" ref="J52:J64" si="14">G52/G$10</f>
        <v>9.4449316063337056E-3</v>
      </c>
    </row>
    <row r="53" spans="2:10" x14ac:dyDescent="0.25">
      <c r="B53" s="157" t="s">
        <v>97</v>
      </c>
      <c r="C53" s="158">
        <v>512</v>
      </c>
      <c r="D53" s="158">
        <v>224</v>
      </c>
      <c r="E53" s="158">
        <v>1277</v>
      </c>
      <c r="F53" s="158">
        <v>2069</v>
      </c>
      <c r="G53" s="158">
        <v>1022</v>
      </c>
      <c r="H53" s="159">
        <f t="shared" si="12"/>
        <v>-0.50604156597390038</v>
      </c>
      <c r="I53" s="160">
        <f t="shared" si="13"/>
        <v>0.99609375</v>
      </c>
      <c r="J53" s="159">
        <f t="shared" si="14"/>
        <v>1.9739713909351832E-3</v>
      </c>
    </row>
    <row r="54" spans="2:10" x14ac:dyDescent="0.25">
      <c r="B54" s="162" t="s">
        <v>103</v>
      </c>
      <c r="C54" s="163">
        <v>298</v>
      </c>
      <c r="D54" s="163">
        <v>67</v>
      </c>
      <c r="E54" s="163">
        <v>779</v>
      </c>
      <c r="F54" s="163">
        <v>1543</v>
      </c>
      <c r="G54" s="163">
        <v>559</v>
      </c>
      <c r="H54" s="164">
        <f t="shared" si="12"/>
        <v>-0.63771872974724564</v>
      </c>
      <c r="I54" s="165">
        <f t="shared" si="13"/>
        <v>0.87583892617449655</v>
      </c>
      <c r="J54" s="164">
        <f t="shared" si="14"/>
        <v>1.0796966805604379E-3</v>
      </c>
    </row>
    <row r="55" spans="2:10" x14ac:dyDescent="0.25">
      <c r="B55" s="162" t="s">
        <v>100</v>
      </c>
      <c r="C55" s="163">
        <v>214</v>
      </c>
      <c r="D55" s="163">
        <v>157</v>
      </c>
      <c r="E55" s="163">
        <v>498</v>
      </c>
      <c r="F55" s="163">
        <v>526</v>
      </c>
      <c r="G55" s="163">
        <v>463</v>
      </c>
      <c r="H55" s="164">
        <f t="shared" si="12"/>
        <v>-0.11977186311787069</v>
      </c>
      <c r="I55" s="165">
        <f t="shared" si="13"/>
        <v>1.1635514018691588</v>
      </c>
      <c r="J55" s="164">
        <f t="shared" si="14"/>
        <v>8.9427471037474549E-4</v>
      </c>
    </row>
    <row r="56" spans="2:10" x14ac:dyDescent="0.25">
      <c r="B56" s="157" t="s">
        <v>107</v>
      </c>
      <c r="C56" s="158">
        <v>3662</v>
      </c>
      <c r="D56" s="158">
        <v>2683</v>
      </c>
      <c r="E56" s="158">
        <v>3842</v>
      </c>
      <c r="F56" s="158">
        <v>3864</v>
      </c>
      <c r="G56" s="158">
        <v>3868</v>
      </c>
      <c r="H56" s="159">
        <f t="shared" si="12"/>
        <v>1.0351966873705098E-3</v>
      </c>
      <c r="I56" s="160">
        <f t="shared" si="13"/>
        <v>5.625341343528123E-2</v>
      </c>
      <c r="J56" s="159">
        <f t="shared" si="14"/>
        <v>7.4709602153985224E-3</v>
      </c>
    </row>
    <row r="57" spans="2:10" x14ac:dyDescent="0.25">
      <c r="B57" s="162" t="s">
        <v>110</v>
      </c>
      <c r="C57" s="163">
        <v>927</v>
      </c>
      <c r="D57" s="163">
        <v>607</v>
      </c>
      <c r="E57" s="163">
        <v>1055</v>
      </c>
      <c r="F57" s="163">
        <v>993</v>
      </c>
      <c r="G57" s="163">
        <v>1063</v>
      </c>
      <c r="H57" s="164">
        <f t="shared" si="12"/>
        <v>7.0493454179254789E-2</v>
      </c>
      <c r="I57" s="165">
        <f t="shared" si="13"/>
        <v>0.14670981661272919</v>
      </c>
      <c r="J57" s="164">
        <f t="shared" si="14"/>
        <v>2.0531620240353231E-3</v>
      </c>
    </row>
    <row r="58" spans="2:10" x14ac:dyDescent="0.25">
      <c r="B58" s="162" t="s">
        <v>113</v>
      </c>
      <c r="C58" s="163">
        <v>1370</v>
      </c>
      <c r="D58" s="163">
        <v>1096</v>
      </c>
      <c r="E58" s="163">
        <v>910</v>
      </c>
      <c r="F58" s="163">
        <v>1013</v>
      </c>
      <c r="G58" s="163">
        <v>884</v>
      </c>
      <c r="H58" s="164">
        <f t="shared" si="12"/>
        <v>-0.1273445212240869</v>
      </c>
      <c r="I58" s="165">
        <f t="shared" si="13"/>
        <v>-0.35474452554744529</v>
      </c>
      <c r="J58" s="164">
        <f t="shared" si="14"/>
        <v>1.7074273087932506E-3</v>
      </c>
    </row>
    <row r="59" spans="2:10" x14ac:dyDescent="0.25">
      <c r="B59" s="162" t="s">
        <v>116</v>
      </c>
      <c r="C59" s="163">
        <v>141</v>
      </c>
      <c r="D59" s="163">
        <v>110</v>
      </c>
      <c r="E59" s="163">
        <v>374</v>
      </c>
      <c r="F59" s="163">
        <v>313</v>
      </c>
      <c r="G59" s="163">
        <v>170</v>
      </c>
      <c r="H59" s="164">
        <f t="shared" si="12"/>
        <v>-0.45686900958466459</v>
      </c>
      <c r="I59" s="165">
        <f t="shared" si="13"/>
        <v>0.20567375886524819</v>
      </c>
      <c r="J59" s="164">
        <f t="shared" si="14"/>
        <v>3.2835140553716358E-4</v>
      </c>
    </row>
    <row r="60" spans="2:10" x14ac:dyDescent="0.25">
      <c r="B60" s="162" t="s">
        <v>123</v>
      </c>
      <c r="C60" s="163">
        <v>51</v>
      </c>
      <c r="D60" s="163">
        <v>73</v>
      </c>
      <c r="E60" s="163">
        <v>69</v>
      </c>
      <c r="F60" s="163">
        <v>95</v>
      </c>
      <c r="G60" s="163">
        <v>123</v>
      </c>
      <c r="H60" s="164">
        <f t="shared" si="12"/>
        <v>0.29473684210526319</v>
      </c>
      <c r="I60" s="165">
        <f t="shared" si="13"/>
        <v>1.4117647058823528</v>
      </c>
      <c r="J60" s="164">
        <f t="shared" si="14"/>
        <v>2.3757189930041835E-4</v>
      </c>
    </row>
    <row r="61" spans="2:10" x14ac:dyDescent="0.25">
      <c r="B61" s="162" t="s">
        <v>119</v>
      </c>
      <c r="C61" s="163">
        <v>35</v>
      </c>
      <c r="D61" s="163">
        <v>62</v>
      </c>
      <c r="E61" s="163">
        <v>75</v>
      </c>
      <c r="F61" s="163">
        <v>92</v>
      </c>
      <c r="G61" s="163">
        <v>127</v>
      </c>
      <c r="H61" s="164">
        <f t="shared" si="12"/>
        <v>0.38043478260869557</v>
      </c>
      <c r="I61" s="165">
        <f t="shared" si="13"/>
        <v>2.6285714285714286</v>
      </c>
      <c r="J61" s="164">
        <f t="shared" si="14"/>
        <v>2.4529781472482223E-4</v>
      </c>
    </row>
    <row r="62" spans="2:10" x14ac:dyDescent="0.25">
      <c r="B62" s="162" t="s">
        <v>128</v>
      </c>
      <c r="C62" s="163">
        <v>43</v>
      </c>
      <c r="D62" s="163">
        <v>23</v>
      </c>
      <c r="E62" s="163">
        <v>47</v>
      </c>
      <c r="F62" s="163">
        <v>46</v>
      </c>
      <c r="G62" s="163">
        <v>36</v>
      </c>
      <c r="H62" s="164">
        <f t="shared" si="12"/>
        <v>-0.21739130434782605</v>
      </c>
      <c r="I62" s="165">
        <f t="shared" si="13"/>
        <v>-0.16279069767441856</v>
      </c>
      <c r="J62" s="164">
        <f t="shared" si="14"/>
        <v>6.9533238819634641E-5</v>
      </c>
    </row>
    <row r="63" spans="2:10" x14ac:dyDescent="0.25">
      <c r="B63" s="162" t="s">
        <v>131</v>
      </c>
      <c r="C63" s="163">
        <v>179</v>
      </c>
      <c r="D63" s="163">
        <v>28</v>
      </c>
      <c r="E63" s="163">
        <v>43</v>
      </c>
      <c r="F63" s="163">
        <v>28</v>
      </c>
      <c r="G63" s="163">
        <v>45</v>
      </c>
      <c r="H63" s="164">
        <f t="shared" si="12"/>
        <v>0.60714285714285721</v>
      </c>
      <c r="I63" s="165">
        <f t="shared" si="13"/>
        <v>-0.74860335195530725</v>
      </c>
      <c r="J63" s="164">
        <f t="shared" si="14"/>
        <v>8.6916548524543298E-5</v>
      </c>
    </row>
    <row r="64" spans="2:10" x14ac:dyDescent="0.25">
      <c r="B64" s="168" t="s">
        <v>145</v>
      </c>
      <c r="C64" s="169">
        <f>C56-SUM(C57:C63)</f>
        <v>916</v>
      </c>
      <c r="D64" s="169">
        <f>D56-SUM(D57:D63)</f>
        <v>684</v>
      </c>
      <c r="E64" s="169">
        <f>E56-SUM(E57:E63)</f>
        <v>1269</v>
      </c>
      <c r="F64" s="169">
        <f>F56-SUM(F57:F63)</f>
        <v>1284</v>
      </c>
      <c r="G64" s="169">
        <f>G56-SUM(G57:G63)</f>
        <v>1420</v>
      </c>
      <c r="H64" s="170">
        <f t="shared" si="12"/>
        <v>0.10591900311526481</v>
      </c>
      <c r="I64" s="171">
        <f t="shared" si="13"/>
        <v>0.55021834061135366</v>
      </c>
      <c r="J64" s="170">
        <f t="shared" si="14"/>
        <v>2.7426999756633664E-3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12078</v>
      </c>
      <c r="D66" s="176">
        <v>10801</v>
      </c>
      <c r="E66" s="176">
        <v>15987</v>
      </c>
      <c r="F66" s="176">
        <v>14525</v>
      </c>
      <c r="G66" s="176">
        <v>17482</v>
      </c>
      <c r="H66" s="177">
        <f t="shared" ref="H66:H78" si="15">IFERROR(G66/F66-1,"-")</f>
        <v>0.203580034423408</v>
      </c>
      <c r="I66" s="177">
        <f t="shared" ref="I66:I78" si="16">IFERROR(G66/C66-1,"-")</f>
        <v>0.44742507037588997</v>
      </c>
      <c r="J66" s="177">
        <f t="shared" ref="J66:J78" si="17">G66/G$10</f>
        <v>3.376611336235702E-2</v>
      </c>
    </row>
    <row r="67" spans="2:10" x14ac:dyDescent="0.25">
      <c r="B67" s="157" t="s">
        <v>97</v>
      </c>
      <c r="C67" s="158">
        <v>2542</v>
      </c>
      <c r="D67" s="158">
        <v>901</v>
      </c>
      <c r="E67" s="158">
        <v>913</v>
      </c>
      <c r="F67" s="158">
        <v>3913</v>
      </c>
      <c r="G67" s="158">
        <v>4285</v>
      </c>
      <c r="H67" s="159">
        <f t="shared" si="15"/>
        <v>9.5067722974699675E-2</v>
      </c>
      <c r="I67" s="160">
        <f t="shared" si="16"/>
        <v>0.68568056648308429</v>
      </c>
      <c r="J67" s="159">
        <f t="shared" si="17"/>
        <v>8.2763868983926226E-3</v>
      </c>
    </row>
    <row r="68" spans="2:10" x14ac:dyDescent="0.25">
      <c r="B68" s="162" t="s">
        <v>103</v>
      </c>
      <c r="C68" s="163">
        <v>941</v>
      </c>
      <c r="D68" s="163">
        <v>186</v>
      </c>
      <c r="E68" s="163">
        <v>154</v>
      </c>
      <c r="F68" s="163">
        <v>1878</v>
      </c>
      <c r="G68" s="163">
        <v>1587</v>
      </c>
      <c r="H68" s="164">
        <f t="shared" si="15"/>
        <v>-0.15495207667731625</v>
      </c>
      <c r="I68" s="165">
        <f t="shared" si="16"/>
        <v>0.68650371944739641</v>
      </c>
      <c r="J68" s="164">
        <f t="shared" si="17"/>
        <v>3.0652569446322272E-3</v>
      </c>
    </row>
    <row r="69" spans="2:10" x14ac:dyDescent="0.25">
      <c r="B69" s="162" t="s">
        <v>100</v>
      </c>
      <c r="C69" s="163">
        <v>1601</v>
      </c>
      <c r="D69" s="163">
        <v>715</v>
      </c>
      <c r="E69" s="163">
        <v>759</v>
      </c>
      <c r="F69" s="163">
        <v>2035</v>
      </c>
      <c r="G69" s="163">
        <v>2698</v>
      </c>
      <c r="H69" s="164">
        <f t="shared" si="15"/>
        <v>0.32579852579852586</v>
      </c>
      <c r="I69" s="165">
        <f t="shared" si="16"/>
        <v>0.68519675202998132</v>
      </c>
      <c r="J69" s="164">
        <f t="shared" si="17"/>
        <v>5.2111299537603963E-3</v>
      </c>
    </row>
    <row r="70" spans="2:10" x14ac:dyDescent="0.25">
      <c r="B70" s="157" t="s">
        <v>107</v>
      </c>
      <c r="C70" s="158">
        <v>9536</v>
      </c>
      <c r="D70" s="158">
        <v>9900</v>
      </c>
      <c r="E70" s="158">
        <v>15074</v>
      </c>
      <c r="F70" s="158">
        <v>10612</v>
      </c>
      <c r="G70" s="158">
        <v>13197</v>
      </c>
      <c r="H70" s="159">
        <f t="shared" si="15"/>
        <v>0.24359215981907267</v>
      </c>
      <c r="I70" s="160">
        <f t="shared" si="16"/>
        <v>0.38391359060402674</v>
      </c>
      <c r="J70" s="159">
        <f t="shared" si="17"/>
        <v>2.5489726463964399E-2</v>
      </c>
    </row>
    <row r="71" spans="2:10" x14ac:dyDescent="0.25">
      <c r="B71" s="162" t="s">
        <v>110</v>
      </c>
      <c r="C71" s="163">
        <v>4228</v>
      </c>
      <c r="D71" s="163">
        <v>2011</v>
      </c>
      <c r="E71" s="163">
        <v>5041</v>
      </c>
      <c r="F71" s="163">
        <v>4805</v>
      </c>
      <c r="G71" s="163">
        <v>5370</v>
      </c>
      <c r="H71" s="164">
        <f t="shared" si="15"/>
        <v>0.11758584807492189</v>
      </c>
      <c r="I71" s="165">
        <f t="shared" si="16"/>
        <v>0.27010406811731325</v>
      </c>
      <c r="J71" s="164">
        <f t="shared" si="17"/>
        <v>1.0372041457262168E-2</v>
      </c>
    </row>
    <row r="72" spans="2:10" x14ac:dyDescent="0.25">
      <c r="B72" s="162" t="s">
        <v>113</v>
      </c>
      <c r="C72" s="163">
        <v>1006</v>
      </c>
      <c r="D72" s="163">
        <v>466</v>
      </c>
      <c r="E72" s="163">
        <v>667</v>
      </c>
      <c r="F72" s="163">
        <v>1561</v>
      </c>
      <c r="G72" s="163">
        <v>1331</v>
      </c>
      <c r="H72" s="164">
        <f t="shared" si="15"/>
        <v>-0.14734144778987823</v>
      </c>
      <c r="I72" s="165">
        <f t="shared" si="16"/>
        <v>0.32306163021868795</v>
      </c>
      <c r="J72" s="164">
        <f t="shared" si="17"/>
        <v>2.5707983574703806E-3</v>
      </c>
    </row>
    <row r="73" spans="2:10" x14ac:dyDescent="0.25">
      <c r="B73" s="162" t="s">
        <v>116</v>
      </c>
      <c r="C73" s="163">
        <v>857</v>
      </c>
      <c r="D73" s="163">
        <v>1207</v>
      </c>
      <c r="E73" s="163">
        <v>2185</v>
      </c>
      <c r="F73" s="163">
        <v>582</v>
      </c>
      <c r="G73" s="163">
        <v>764</v>
      </c>
      <c r="H73" s="164">
        <f t="shared" si="15"/>
        <v>0.3127147766323024</v>
      </c>
      <c r="I73" s="165">
        <f t="shared" si="16"/>
        <v>-0.10851808634772464</v>
      </c>
      <c r="J73" s="164">
        <f t="shared" si="17"/>
        <v>1.4756498460611351E-3</v>
      </c>
    </row>
    <row r="74" spans="2:10" x14ac:dyDescent="0.25">
      <c r="B74" s="162" t="s">
        <v>123</v>
      </c>
      <c r="C74" s="163">
        <v>212</v>
      </c>
      <c r="D74" s="163">
        <v>1120</v>
      </c>
      <c r="E74" s="163">
        <v>379</v>
      </c>
      <c r="F74" s="163">
        <v>391</v>
      </c>
      <c r="G74" s="163">
        <v>532</v>
      </c>
      <c r="H74" s="164">
        <f t="shared" si="15"/>
        <v>0.36061381074168808</v>
      </c>
      <c r="I74" s="165">
        <f t="shared" si="16"/>
        <v>1.5094339622641511</v>
      </c>
      <c r="J74" s="164">
        <f t="shared" si="17"/>
        <v>1.0275467514457119E-3</v>
      </c>
    </row>
    <row r="75" spans="2:10" x14ac:dyDescent="0.25">
      <c r="B75" s="162" t="s">
        <v>119</v>
      </c>
      <c r="C75" s="163">
        <v>400</v>
      </c>
      <c r="D75" s="163">
        <v>350</v>
      </c>
      <c r="E75" s="163">
        <v>267</v>
      </c>
      <c r="F75" s="163">
        <v>122</v>
      </c>
      <c r="G75" s="163">
        <v>318</v>
      </c>
      <c r="H75" s="164">
        <f t="shared" si="15"/>
        <v>1.6065573770491803</v>
      </c>
      <c r="I75" s="165">
        <f t="shared" si="16"/>
        <v>-0.20499999999999996</v>
      </c>
      <c r="J75" s="164">
        <f t="shared" si="17"/>
        <v>6.14210276240106E-4</v>
      </c>
    </row>
    <row r="76" spans="2:10" x14ac:dyDescent="0.25">
      <c r="B76" s="162" t="s">
        <v>128</v>
      </c>
      <c r="C76" s="163">
        <v>350</v>
      </c>
      <c r="D76" s="163">
        <v>714</v>
      </c>
      <c r="E76" s="163">
        <v>896</v>
      </c>
      <c r="F76" s="163">
        <v>180</v>
      </c>
      <c r="G76" s="163">
        <v>384</v>
      </c>
      <c r="H76" s="164">
        <f t="shared" si="15"/>
        <v>1.1333333333333333</v>
      </c>
      <c r="I76" s="165">
        <f t="shared" si="16"/>
        <v>9.7142857142857197E-2</v>
      </c>
      <c r="J76" s="164">
        <f t="shared" si="17"/>
        <v>7.416878807427695E-4</v>
      </c>
    </row>
    <row r="77" spans="2:10" x14ac:dyDescent="0.25">
      <c r="B77" s="162" t="s">
        <v>131</v>
      </c>
      <c r="C77" s="163">
        <v>383</v>
      </c>
      <c r="D77" s="163">
        <v>175</v>
      </c>
      <c r="E77" s="163">
        <v>367</v>
      </c>
      <c r="F77" s="163">
        <v>50</v>
      </c>
      <c r="G77" s="163">
        <v>869</v>
      </c>
      <c r="H77" s="164">
        <f t="shared" si="15"/>
        <v>16.38</v>
      </c>
      <c r="I77" s="165">
        <f t="shared" si="16"/>
        <v>1.268929503916449</v>
      </c>
      <c r="J77" s="164">
        <f t="shared" si="17"/>
        <v>1.6784551259517362E-3</v>
      </c>
    </row>
    <row r="78" spans="2:10" x14ac:dyDescent="0.25">
      <c r="B78" s="168" t="s">
        <v>145</v>
      </c>
      <c r="C78" s="169">
        <f>C70-SUM(C71:C77)</f>
        <v>2100</v>
      </c>
      <c r="D78" s="169">
        <f>D70-SUM(D71:D77)</f>
        <v>3857</v>
      </c>
      <c r="E78" s="169">
        <f>E70-SUM(E71:E77)</f>
        <v>5272</v>
      </c>
      <c r="F78" s="169">
        <f>F70-SUM(F71:F77)</f>
        <v>2921</v>
      </c>
      <c r="G78" s="169">
        <f>G70-SUM(G71:G77)</f>
        <v>3629</v>
      </c>
      <c r="H78" s="170">
        <f t="shared" si="15"/>
        <v>0.24238274563505646</v>
      </c>
      <c r="I78" s="171">
        <f t="shared" si="16"/>
        <v>0.72809523809523813</v>
      </c>
      <c r="J78" s="170">
        <f t="shared" si="17"/>
        <v>7.0093367687903921E-3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74343</v>
      </c>
      <c r="D80" s="176">
        <v>51089</v>
      </c>
      <c r="E80" s="176">
        <v>71326</v>
      </c>
      <c r="F80" s="176">
        <v>74452</v>
      </c>
      <c r="G80" s="176">
        <v>79840</v>
      </c>
      <c r="H80" s="177">
        <f t="shared" ref="H80:H92" si="18">IFERROR(G80/F80-1,"-")</f>
        <v>7.2368774512437506E-2</v>
      </c>
      <c r="I80" s="177">
        <f t="shared" ref="I80:I92" si="19">IFERROR(G80/C80-1,"-")</f>
        <v>7.3941056992588461E-2</v>
      </c>
      <c r="J80" s="177">
        <f t="shared" ref="J80:J92" si="20">G80/G$10</f>
        <v>0.15420927187110084</v>
      </c>
    </row>
    <row r="81" spans="2:10" x14ac:dyDescent="0.25">
      <c r="B81" s="157" t="s">
        <v>97</v>
      </c>
      <c r="C81" s="158">
        <v>26033</v>
      </c>
      <c r="D81" s="158">
        <v>17161</v>
      </c>
      <c r="E81" s="158">
        <v>24742</v>
      </c>
      <c r="F81" s="158">
        <v>20881</v>
      </c>
      <c r="G81" s="158">
        <v>22516</v>
      </c>
      <c r="H81" s="159">
        <f t="shared" si="18"/>
        <v>7.8300847660552675E-2</v>
      </c>
      <c r="I81" s="160">
        <f t="shared" si="19"/>
        <v>-0.1350977605347059</v>
      </c>
      <c r="J81" s="159">
        <f t="shared" si="20"/>
        <v>4.3489177923969266E-2</v>
      </c>
    </row>
    <row r="82" spans="2:10" x14ac:dyDescent="0.25">
      <c r="B82" s="162" t="s">
        <v>103</v>
      </c>
      <c r="C82" s="163">
        <v>4393</v>
      </c>
      <c r="D82" s="163">
        <v>6495</v>
      </c>
      <c r="E82" s="163">
        <v>5994</v>
      </c>
      <c r="F82" s="163">
        <v>5109</v>
      </c>
      <c r="G82" s="163">
        <v>5683</v>
      </c>
      <c r="H82" s="164">
        <f t="shared" si="18"/>
        <v>0.11235075357212754</v>
      </c>
      <c r="I82" s="165">
        <f t="shared" si="19"/>
        <v>0.29364898702481224</v>
      </c>
      <c r="J82" s="164">
        <f t="shared" si="20"/>
        <v>1.0976594339221768E-2</v>
      </c>
    </row>
    <row r="83" spans="2:10" x14ac:dyDescent="0.25">
      <c r="B83" s="162" t="s">
        <v>100</v>
      </c>
      <c r="C83" s="163">
        <v>21640</v>
      </c>
      <c r="D83" s="163">
        <v>10666</v>
      </c>
      <c r="E83" s="163">
        <v>18748</v>
      </c>
      <c r="F83" s="163">
        <v>15772</v>
      </c>
      <c r="G83" s="163">
        <v>16833</v>
      </c>
      <c r="H83" s="164">
        <f t="shared" si="18"/>
        <v>6.7271113365457769E-2</v>
      </c>
      <c r="I83" s="165">
        <f t="shared" si="19"/>
        <v>-0.22213493530499073</v>
      </c>
      <c r="J83" s="164">
        <f t="shared" si="20"/>
        <v>3.2512583584747498E-2</v>
      </c>
    </row>
    <row r="84" spans="2:10" x14ac:dyDescent="0.25">
      <c r="B84" s="157" t="s">
        <v>107</v>
      </c>
      <c r="C84" s="158">
        <v>48310</v>
      </c>
      <c r="D84" s="158">
        <v>33928</v>
      </c>
      <c r="E84" s="158">
        <v>46584</v>
      </c>
      <c r="F84" s="158">
        <v>53571</v>
      </c>
      <c r="G84" s="158">
        <v>57324</v>
      </c>
      <c r="H84" s="159">
        <f t="shared" si="18"/>
        <v>7.0056560452483652E-2</v>
      </c>
      <c r="I84" s="160">
        <f t="shared" si="19"/>
        <v>0.18658662802732362</v>
      </c>
      <c r="J84" s="159">
        <f t="shared" si="20"/>
        <v>0.11072009394713156</v>
      </c>
    </row>
    <row r="85" spans="2:10" x14ac:dyDescent="0.25">
      <c r="B85" s="162" t="s">
        <v>110</v>
      </c>
      <c r="C85" s="163">
        <v>8152</v>
      </c>
      <c r="D85" s="163">
        <v>3274</v>
      </c>
      <c r="E85" s="163">
        <v>7693</v>
      </c>
      <c r="F85" s="163">
        <v>10029</v>
      </c>
      <c r="G85" s="163">
        <v>10687</v>
      </c>
      <c r="H85" s="164">
        <f t="shared" si="18"/>
        <v>6.5609731777844349E-2</v>
      </c>
      <c r="I85" s="165">
        <f t="shared" si="19"/>
        <v>0.3109666339548578</v>
      </c>
      <c r="J85" s="164">
        <f t="shared" si="20"/>
        <v>2.0641714535150985E-2</v>
      </c>
    </row>
    <row r="86" spans="2:10" x14ac:dyDescent="0.25">
      <c r="B86" s="162" t="s">
        <v>113</v>
      </c>
      <c r="C86" s="163">
        <v>17728</v>
      </c>
      <c r="D86" s="163">
        <v>13019</v>
      </c>
      <c r="E86" s="163">
        <v>16107</v>
      </c>
      <c r="F86" s="163">
        <v>16817</v>
      </c>
      <c r="G86" s="163">
        <v>18023</v>
      </c>
      <c r="H86" s="164">
        <f t="shared" si="18"/>
        <v>7.1713147410358502E-2</v>
      </c>
      <c r="I86" s="165">
        <f t="shared" si="19"/>
        <v>1.6640342960288823E-2</v>
      </c>
      <c r="J86" s="164">
        <f t="shared" si="20"/>
        <v>3.4811043423507645E-2</v>
      </c>
    </row>
    <row r="87" spans="2:10" x14ac:dyDescent="0.25">
      <c r="B87" s="162" t="s">
        <v>116</v>
      </c>
      <c r="C87" s="163">
        <v>2012</v>
      </c>
      <c r="D87" s="163">
        <v>2303</v>
      </c>
      <c r="E87" s="163">
        <v>3074</v>
      </c>
      <c r="F87" s="163">
        <v>4120</v>
      </c>
      <c r="G87" s="163">
        <v>4353</v>
      </c>
      <c r="H87" s="164">
        <f t="shared" si="18"/>
        <v>5.6553398058252435E-2</v>
      </c>
      <c r="I87" s="165">
        <f t="shared" si="19"/>
        <v>1.1635188866799204</v>
      </c>
      <c r="J87" s="164">
        <f t="shared" si="20"/>
        <v>8.4077274606074882E-3</v>
      </c>
    </row>
    <row r="88" spans="2:10" x14ac:dyDescent="0.25">
      <c r="B88" s="162" t="s">
        <v>123</v>
      </c>
      <c r="C88" s="163">
        <v>696</v>
      </c>
      <c r="D88" s="163">
        <v>1264</v>
      </c>
      <c r="E88" s="163">
        <v>1183</v>
      </c>
      <c r="F88" s="163">
        <v>1526</v>
      </c>
      <c r="G88" s="163">
        <v>2010</v>
      </c>
      <c r="H88" s="164">
        <f t="shared" si="18"/>
        <v>0.31716906946264745</v>
      </c>
      <c r="I88" s="165">
        <f t="shared" si="19"/>
        <v>1.8879310344827585</v>
      </c>
      <c r="J88" s="164">
        <f t="shared" si="20"/>
        <v>3.8822725007629341E-3</v>
      </c>
    </row>
    <row r="89" spans="2:10" x14ac:dyDescent="0.25">
      <c r="B89" s="162" t="s">
        <v>119</v>
      </c>
      <c r="C89" s="163">
        <v>503</v>
      </c>
      <c r="D89" s="163">
        <v>754</v>
      </c>
      <c r="E89" s="163">
        <v>761</v>
      </c>
      <c r="F89" s="163">
        <v>700</v>
      </c>
      <c r="G89" s="163">
        <v>943</v>
      </c>
      <c r="H89" s="164">
        <f t="shared" si="18"/>
        <v>0.3471428571428572</v>
      </c>
      <c r="I89" s="165">
        <f t="shared" si="19"/>
        <v>0.874751491053678</v>
      </c>
      <c r="J89" s="164">
        <f t="shared" si="20"/>
        <v>1.8213845613032074E-3</v>
      </c>
    </row>
    <row r="90" spans="2:10" x14ac:dyDescent="0.25">
      <c r="B90" s="162" t="s">
        <v>128</v>
      </c>
      <c r="C90" s="163">
        <v>1231</v>
      </c>
      <c r="D90" s="163">
        <v>839</v>
      </c>
      <c r="E90" s="163">
        <v>1387</v>
      </c>
      <c r="F90" s="163">
        <v>1516</v>
      </c>
      <c r="G90" s="163">
        <v>1023</v>
      </c>
      <c r="H90" s="164">
        <f t="shared" si="18"/>
        <v>-0.32519788918205805</v>
      </c>
      <c r="I90" s="165">
        <f t="shared" si="19"/>
        <v>-0.16896831844029248</v>
      </c>
      <c r="J90" s="164">
        <f t="shared" si="20"/>
        <v>1.9759028697912844E-3</v>
      </c>
    </row>
    <row r="91" spans="2:10" x14ac:dyDescent="0.25">
      <c r="B91" s="162" t="s">
        <v>131</v>
      </c>
      <c r="C91" s="163">
        <v>2686</v>
      </c>
      <c r="D91" s="163">
        <v>1182</v>
      </c>
      <c r="E91" s="163">
        <v>2067</v>
      </c>
      <c r="F91" s="163">
        <v>2178</v>
      </c>
      <c r="G91" s="163">
        <v>1721</v>
      </c>
      <c r="H91" s="164">
        <f t="shared" si="18"/>
        <v>-0.20982552800734622</v>
      </c>
      <c r="I91" s="165">
        <f t="shared" si="19"/>
        <v>-0.35927029039463887</v>
      </c>
      <c r="J91" s="164">
        <f t="shared" si="20"/>
        <v>3.3240751113497559E-3</v>
      </c>
    </row>
    <row r="92" spans="2:10" x14ac:dyDescent="0.25">
      <c r="B92" s="168" t="s">
        <v>145</v>
      </c>
      <c r="C92" s="169">
        <f>C84-SUM(C85:C91)</f>
        <v>15302</v>
      </c>
      <c r="D92" s="169">
        <f>D84-SUM(D85:D91)</f>
        <v>11293</v>
      </c>
      <c r="E92" s="169">
        <f>E84-SUM(E85:E91)</f>
        <v>14312</v>
      </c>
      <c r="F92" s="169">
        <f>F84-SUM(F85:F91)</f>
        <v>16685</v>
      </c>
      <c r="G92" s="169">
        <f>G84-SUM(G85:G91)</f>
        <v>18564</v>
      </c>
      <c r="H92" s="170">
        <f t="shared" si="18"/>
        <v>0.11261612226550799</v>
      </c>
      <c r="I92" s="171">
        <f t="shared" si="19"/>
        <v>0.21317474839890216</v>
      </c>
      <c r="J92" s="170">
        <f t="shared" si="20"/>
        <v>3.5855973484658264E-2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5920</v>
      </c>
      <c r="D94" s="176">
        <v>4794</v>
      </c>
      <c r="E94" s="176">
        <v>5361</v>
      </c>
      <c r="F94" s="176">
        <v>4792</v>
      </c>
      <c r="G94" s="176">
        <v>5436</v>
      </c>
      <c r="H94" s="177">
        <f t="shared" ref="H94:H106" si="21">IFERROR(G94/F94-1,"-")</f>
        <v>0.13439065108514181</v>
      </c>
      <c r="I94" s="177">
        <f t="shared" ref="I94:I106" si="22">IFERROR(G94/C94-1,"-")</f>
        <v>-8.1756756756756754E-2</v>
      </c>
      <c r="J94" s="177">
        <f t="shared" ref="J94:J106" si="23">G94/G$10</f>
        <v>1.0499519061764832E-2</v>
      </c>
    </row>
    <row r="95" spans="2:10" x14ac:dyDescent="0.25">
      <c r="B95" s="157" t="s">
        <v>97</v>
      </c>
      <c r="C95" s="158">
        <v>4037</v>
      </c>
      <c r="D95" s="158">
        <v>3022</v>
      </c>
      <c r="E95" s="158">
        <v>3424</v>
      </c>
      <c r="F95" s="158">
        <v>2617</v>
      </c>
      <c r="G95" s="158">
        <v>3274</v>
      </c>
      <c r="H95" s="159">
        <f t="shared" si="21"/>
        <v>0.25105082155139469</v>
      </c>
      <c r="I95" s="160">
        <f t="shared" si="22"/>
        <v>-0.18900173396086206</v>
      </c>
      <c r="J95" s="159">
        <f t="shared" si="23"/>
        <v>6.3236617748745503E-3</v>
      </c>
    </row>
    <row r="96" spans="2:10" x14ac:dyDescent="0.25">
      <c r="B96" s="162" t="s">
        <v>103</v>
      </c>
      <c r="C96" s="163">
        <v>2610</v>
      </c>
      <c r="D96" s="163">
        <v>1498</v>
      </c>
      <c r="E96" s="163">
        <v>1825</v>
      </c>
      <c r="F96" s="163">
        <v>1173</v>
      </c>
      <c r="G96" s="163">
        <v>1487</v>
      </c>
      <c r="H96" s="164">
        <f t="shared" si="21"/>
        <v>0.26768968456948006</v>
      </c>
      <c r="I96" s="165">
        <f t="shared" si="22"/>
        <v>-0.43026819923371651</v>
      </c>
      <c r="J96" s="164">
        <f t="shared" si="23"/>
        <v>2.8721090590221308E-3</v>
      </c>
    </row>
    <row r="97" spans="2:10" x14ac:dyDescent="0.25">
      <c r="B97" s="162" t="s">
        <v>100</v>
      </c>
      <c r="C97" s="163">
        <v>1427</v>
      </c>
      <c r="D97" s="163">
        <v>1524</v>
      </c>
      <c r="E97" s="163">
        <v>1599</v>
      </c>
      <c r="F97" s="163">
        <v>1444</v>
      </c>
      <c r="G97" s="163">
        <v>1787</v>
      </c>
      <c r="H97" s="164">
        <f t="shared" si="21"/>
        <v>0.23753462603878117</v>
      </c>
      <c r="I97" s="165">
        <f t="shared" si="22"/>
        <v>0.2522775052557813</v>
      </c>
      <c r="J97" s="164">
        <f t="shared" si="23"/>
        <v>3.4515527158524195E-3</v>
      </c>
    </row>
    <row r="98" spans="2:10" x14ac:dyDescent="0.25">
      <c r="B98" s="157" t="s">
        <v>107</v>
      </c>
      <c r="C98" s="158">
        <v>1883</v>
      </c>
      <c r="D98" s="158">
        <v>1772</v>
      </c>
      <c r="E98" s="158">
        <v>1937</v>
      </c>
      <c r="F98" s="158">
        <v>2175</v>
      </c>
      <c r="G98" s="158">
        <v>2162</v>
      </c>
      <c r="H98" s="159">
        <f t="shared" si="21"/>
        <v>-5.9770114942528929E-3</v>
      </c>
      <c r="I98" s="160">
        <f t="shared" si="22"/>
        <v>0.14816781731279871</v>
      </c>
      <c r="J98" s="159">
        <f t="shared" si="23"/>
        <v>4.1758572868902805E-3</v>
      </c>
    </row>
    <row r="99" spans="2:10" x14ac:dyDescent="0.25">
      <c r="B99" s="162" t="s">
        <v>110</v>
      </c>
      <c r="C99" s="163">
        <v>232</v>
      </c>
      <c r="D99" s="163">
        <v>197</v>
      </c>
      <c r="E99" s="163">
        <v>318</v>
      </c>
      <c r="F99" s="163">
        <v>352</v>
      </c>
      <c r="G99" s="163">
        <v>296</v>
      </c>
      <c r="H99" s="164">
        <f t="shared" si="21"/>
        <v>-0.15909090909090906</v>
      </c>
      <c r="I99" s="165">
        <f t="shared" si="22"/>
        <v>0.27586206896551735</v>
      </c>
      <c r="J99" s="164">
        <f t="shared" si="23"/>
        <v>5.7171774140588483E-4</v>
      </c>
    </row>
    <row r="100" spans="2:10" x14ac:dyDescent="0.25">
      <c r="B100" s="162" t="s">
        <v>113</v>
      </c>
      <c r="C100" s="163">
        <v>439</v>
      </c>
      <c r="D100" s="163">
        <v>406</v>
      </c>
      <c r="E100" s="163">
        <v>412</v>
      </c>
      <c r="F100" s="163">
        <v>481</v>
      </c>
      <c r="G100" s="163">
        <v>512</v>
      </c>
      <c r="H100" s="164">
        <f t="shared" si="21"/>
        <v>6.4449064449064508E-2</v>
      </c>
      <c r="I100" s="165">
        <f t="shared" si="22"/>
        <v>0.16628701594533024</v>
      </c>
      <c r="J100" s="164">
        <f t="shared" si="23"/>
        <v>9.889171743236926E-4</v>
      </c>
    </row>
    <row r="101" spans="2:10" x14ac:dyDescent="0.25">
      <c r="B101" s="162" t="s">
        <v>116</v>
      </c>
      <c r="C101" s="163">
        <v>339</v>
      </c>
      <c r="D101" s="163">
        <v>371</v>
      </c>
      <c r="E101" s="163">
        <v>358</v>
      </c>
      <c r="F101" s="163">
        <v>313</v>
      </c>
      <c r="G101" s="163">
        <v>299</v>
      </c>
      <c r="H101" s="164">
        <f t="shared" si="21"/>
        <v>-4.4728434504792358E-2</v>
      </c>
      <c r="I101" s="165">
        <f t="shared" si="22"/>
        <v>-0.11799410029498525</v>
      </c>
      <c r="J101" s="164">
        <f t="shared" si="23"/>
        <v>5.7751217797418776E-4</v>
      </c>
    </row>
    <row r="102" spans="2:10" x14ac:dyDescent="0.25">
      <c r="B102" s="162" t="s">
        <v>123</v>
      </c>
      <c r="C102" s="163">
        <v>81</v>
      </c>
      <c r="D102" s="163">
        <v>111</v>
      </c>
      <c r="E102" s="163">
        <v>126</v>
      </c>
      <c r="F102" s="163">
        <v>117</v>
      </c>
      <c r="G102" s="163">
        <v>83</v>
      </c>
      <c r="H102" s="164">
        <f t="shared" si="21"/>
        <v>-0.29059829059829057</v>
      </c>
      <c r="I102" s="165">
        <f t="shared" si="22"/>
        <v>2.4691358024691468E-2</v>
      </c>
      <c r="J102" s="164">
        <f t="shared" si="23"/>
        <v>1.6031274505637987E-4</v>
      </c>
    </row>
    <row r="103" spans="2:10" x14ac:dyDescent="0.25">
      <c r="B103" s="162" t="s">
        <v>119</v>
      </c>
      <c r="C103" s="163">
        <v>40</v>
      </c>
      <c r="D103" s="163">
        <v>75</v>
      </c>
      <c r="E103" s="163">
        <v>53</v>
      </c>
      <c r="F103" s="163">
        <v>82</v>
      </c>
      <c r="G103" s="163">
        <v>143</v>
      </c>
      <c r="H103" s="164">
        <f t="shared" si="21"/>
        <v>0.74390243902439024</v>
      </c>
      <c r="I103" s="165">
        <f t="shared" si="22"/>
        <v>2.5750000000000002</v>
      </c>
      <c r="J103" s="164">
        <f t="shared" si="23"/>
        <v>2.7620147642243759E-4</v>
      </c>
    </row>
    <row r="104" spans="2:10" x14ac:dyDescent="0.25">
      <c r="B104" s="162" t="s">
        <v>128</v>
      </c>
      <c r="C104" s="163">
        <v>20</v>
      </c>
      <c r="D104" s="163">
        <v>33</v>
      </c>
      <c r="E104" s="163">
        <v>24</v>
      </c>
      <c r="F104" s="163">
        <v>18</v>
      </c>
      <c r="G104" s="163">
        <v>4</v>
      </c>
      <c r="H104" s="164">
        <f t="shared" si="21"/>
        <v>-0.77777777777777779</v>
      </c>
      <c r="I104" s="165">
        <f t="shared" si="22"/>
        <v>-0.8</v>
      </c>
      <c r="J104" s="164">
        <f t="shared" si="23"/>
        <v>7.7259154244038484E-6</v>
      </c>
    </row>
    <row r="105" spans="2:10" x14ac:dyDescent="0.25">
      <c r="B105" s="162" t="s">
        <v>131</v>
      </c>
      <c r="C105" s="163">
        <v>43</v>
      </c>
      <c r="D105" s="163">
        <v>17</v>
      </c>
      <c r="E105" s="163">
        <v>35</v>
      </c>
      <c r="F105" s="163">
        <v>36</v>
      </c>
      <c r="G105" s="163">
        <v>42</v>
      </c>
      <c r="H105" s="164">
        <f t="shared" si="21"/>
        <v>0.16666666666666674</v>
      </c>
      <c r="I105" s="165">
        <f t="shared" si="22"/>
        <v>-2.3255813953488413E-2</v>
      </c>
      <c r="J105" s="164">
        <f t="shared" si="23"/>
        <v>8.1122111956240421E-5</v>
      </c>
    </row>
    <row r="106" spans="2:10" x14ac:dyDescent="0.25">
      <c r="B106" s="168" t="s">
        <v>145</v>
      </c>
      <c r="C106" s="169">
        <f>C98-SUM(C99:C105)</f>
        <v>689</v>
      </c>
      <c r="D106" s="169">
        <f>D98-SUM(D99:D105)</f>
        <v>562</v>
      </c>
      <c r="E106" s="169">
        <f>E98-SUM(E99:E105)</f>
        <v>611</v>
      </c>
      <c r="F106" s="169">
        <f>F98-SUM(F99:F105)</f>
        <v>776</v>
      </c>
      <c r="G106" s="169">
        <f>G98-SUM(G99:G105)</f>
        <v>783</v>
      </c>
      <c r="H106" s="170">
        <f t="shared" si="21"/>
        <v>9.0206185567009989E-3</v>
      </c>
      <c r="I106" s="171">
        <f t="shared" si="22"/>
        <v>0.13642960812772142</v>
      </c>
      <c r="J106" s="170">
        <f t="shared" si="23"/>
        <v>1.5123479443270534E-3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14016</v>
      </c>
      <c r="D108" s="176">
        <v>15768</v>
      </c>
      <c r="E108" s="176">
        <v>20517</v>
      </c>
      <c r="F108" s="176">
        <v>23002</v>
      </c>
      <c r="G108" s="176">
        <v>20336</v>
      </c>
      <c r="H108" s="177">
        <f t="shared" ref="H108:H120" si="24">IFERROR(G108/F108-1,"-")</f>
        <v>-0.11590296495956875</v>
      </c>
      <c r="I108" s="177">
        <f t="shared" ref="I108:I120" si="25">IFERROR(G108/C108-1,"-")</f>
        <v>0.45091324200913241</v>
      </c>
      <c r="J108" s="177">
        <f t="shared" ref="J108:J120" si="26">G108/G$10</f>
        <v>3.9278554017669172E-2</v>
      </c>
    </row>
    <row r="109" spans="2:10" x14ac:dyDescent="0.25">
      <c r="B109" s="157" t="s">
        <v>97</v>
      </c>
      <c r="C109" s="158">
        <v>2578</v>
      </c>
      <c r="D109" s="158">
        <v>3394</v>
      </c>
      <c r="E109" s="158">
        <v>3573</v>
      </c>
      <c r="F109" s="158">
        <v>3901</v>
      </c>
      <c r="G109" s="158">
        <v>3242</v>
      </c>
      <c r="H109" s="159">
        <f t="shared" si="24"/>
        <v>-0.16893104332222508</v>
      </c>
      <c r="I109" s="160">
        <f t="shared" si="25"/>
        <v>0.25756400310318073</v>
      </c>
      <c r="J109" s="159">
        <f t="shared" si="26"/>
        <v>6.2618544514793199E-3</v>
      </c>
    </row>
    <row r="110" spans="2:10" x14ac:dyDescent="0.25">
      <c r="B110" s="162" t="s">
        <v>103</v>
      </c>
      <c r="C110" s="163">
        <v>667</v>
      </c>
      <c r="D110" s="163">
        <v>1391</v>
      </c>
      <c r="E110" s="163">
        <v>1018</v>
      </c>
      <c r="F110" s="163">
        <v>680</v>
      </c>
      <c r="G110" s="163">
        <v>747</v>
      </c>
      <c r="H110" s="164">
        <f t="shared" si="24"/>
        <v>9.8529411764705976E-2</v>
      </c>
      <c r="I110" s="165">
        <f t="shared" si="25"/>
        <v>0.11994002998500752</v>
      </c>
      <c r="J110" s="164">
        <f t="shared" si="26"/>
        <v>1.4428147055074187E-3</v>
      </c>
    </row>
    <row r="111" spans="2:10" x14ac:dyDescent="0.25">
      <c r="B111" s="162" t="s">
        <v>100</v>
      </c>
      <c r="C111" s="163">
        <v>1911</v>
      </c>
      <c r="D111" s="163">
        <v>2003</v>
      </c>
      <c r="E111" s="163">
        <v>2555</v>
      </c>
      <c r="F111" s="163">
        <v>3221</v>
      </c>
      <c r="G111" s="163">
        <v>2495</v>
      </c>
      <c r="H111" s="164">
        <f t="shared" si="24"/>
        <v>-0.22539583980130395</v>
      </c>
      <c r="I111" s="165">
        <f t="shared" si="25"/>
        <v>0.30559916274201981</v>
      </c>
      <c r="J111" s="164">
        <f t="shared" si="26"/>
        <v>4.8190397459719012E-3</v>
      </c>
    </row>
    <row r="112" spans="2:10" x14ac:dyDescent="0.25">
      <c r="B112" s="157" t="s">
        <v>107</v>
      </c>
      <c r="C112" s="158">
        <v>11438</v>
      </c>
      <c r="D112" s="158">
        <v>12374</v>
      </c>
      <c r="E112" s="158">
        <v>16944</v>
      </c>
      <c r="F112" s="158">
        <v>19101</v>
      </c>
      <c r="G112" s="158">
        <v>17094</v>
      </c>
      <c r="H112" s="159">
        <f t="shared" si="24"/>
        <v>-0.10507303282550651</v>
      </c>
      <c r="I112" s="160">
        <f t="shared" si="25"/>
        <v>0.49449204406364755</v>
      </c>
      <c r="J112" s="159">
        <f t="shared" si="26"/>
        <v>3.3016699566189849E-2</v>
      </c>
    </row>
    <row r="113" spans="2:10" x14ac:dyDescent="0.25">
      <c r="B113" s="162" t="s">
        <v>110</v>
      </c>
      <c r="C113" s="163">
        <v>6007</v>
      </c>
      <c r="D113" s="163">
        <v>6174</v>
      </c>
      <c r="E113" s="163">
        <v>10334</v>
      </c>
      <c r="F113" s="163">
        <v>11424</v>
      </c>
      <c r="G113" s="163">
        <v>10129</v>
      </c>
      <c r="H113" s="164">
        <f t="shared" si="24"/>
        <v>-0.11335784313725494</v>
      </c>
      <c r="I113" s="165">
        <f t="shared" si="25"/>
        <v>0.68619943399367411</v>
      </c>
      <c r="J113" s="164">
        <f t="shared" si="26"/>
        <v>1.9563949333446646E-2</v>
      </c>
    </row>
    <row r="114" spans="2:10" x14ac:dyDescent="0.25">
      <c r="B114" s="162" t="s">
        <v>113</v>
      </c>
      <c r="C114" s="163">
        <v>1113</v>
      </c>
      <c r="D114" s="163">
        <v>895</v>
      </c>
      <c r="E114" s="163">
        <v>940</v>
      </c>
      <c r="F114" s="163">
        <v>1248</v>
      </c>
      <c r="G114" s="163">
        <v>928</v>
      </c>
      <c r="H114" s="164">
        <f t="shared" si="24"/>
        <v>-0.25641025641025639</v>
      </c>
      <c r="I114" s="165">
        <f t="shared" si="25"/>
        <v>-0.16621743036837378</v>
      </c>
      <c r="J114" s="164">
        <f t="shared" si="26"/>
        <v>1.7924123784616929E-3</v>
      </c>
    </row>
    <row r="115" spans="2:10" x14ac:dyDescent="0.25">
      <c r="B115" s="162" t="s">
        <v>116</v>
      </c>
      <c r="C115" s="163">
        <v>454</v>
      </c>
      <c r="D115" s="163">
        <v>790</v>
      </c>
      <c r="E115" s="163">
        <v>1062</v>
      </c>
      <c r="F115" s="163">
        <v>920</v>
      </c>
      <c r="G115" s="163">
        <v>1168</v>
      </c>
      <c r="H115" s="164">
        <f t="shared" si="24"/>
        <v>0.26956521739130435</v>
      </c>
      <c r="I115" s="165">
        <f t="shared" si="25"/>
        <v>1.5726872246696035</v>
      </c>
      <c r="J115" s="164">
        <f t="shared" si="26"/>
        <v>2.2559673039259241E-3</v>
      </c>
    </row>
    <row r="116" spans="2:10" x14ac:dyDescent="0.25">
      <c r="B116" s="162" t="s">
        <v>123</v>
      </c>
      <c r="C116" s="163">
        <v>235</v>
      </c>
      <c r="D116" s="163">
        <v>631</v>
      </c>
      <c r="E116" s="163">
        <v>648</v>
      </c>
      <c r="F116" s="163">
        <v>769</v>
      </c>
      <c r="G116" s="163">
        <v>565</v>
      </c>
      <c r="H116" s="164">
        <f t="shared" si="24"/>
        <v>-0.26527958387516259</v>
      </c>
      <c r="I116" s="165">
        <f t="shared" si="25"/>
        <v>1.4042553191489362</v>
      </c>
      <c r="J116" s="164">
        <f t="shared" si="26"/>
        <v>1.0912855536970437E-3</v>
      </c>
    </row>
    <row r="117" spans="2:10" x14ac:dyDescent="0.25">
      <c r="B117" s="162" t="s">
        <v>119</v>
      </c>
      <c r="C117" s="163">
        <v>334</v>
      </c>
      <c r="D117" s="163">
        <v>679</v>
      </c>
      <c r="E117" s="163">
        <v>400</v>
      </c>
      <c r="F117" s="163">
        <v>553</v>
      </c>
      <c r="G117" s="163">
        <v>436</v>
      </c>
      <c r="H117" s="164">
        <f t="shared" si="24"/>
        <v>-0.21157323688969254</v>
      </c>
      <c r="I117" s="165">
        <f t="shared" si="25"/>
        <v>0.3053892215568863</v>
      </c>
      <c r="J117" s="164">
        <f t="shared" si="26"/>
        <v>8.4212478126001954E-4</v>
      </c>
    </row>
    <row r="118" spans="2:10" x14ac:dyDescent="0.25">
      <c r="B118" s="162" t="s">
        <v>128</v>
      </c>
      <c r="C118" s="163">
        <v>106</v>
      </c>
      <c r="D118" s="163">
        <v>134</v>
      </c>
      <c r="E118" s="163">
        <v>164</v>
      </c>
      <c r="F118" s="163">
        <v>249</v>
      </c>
      <c r="G118" s="163">
        <v>155</v>
      </c>
      <c r="H118" s="164">
        <f t="shared" si="24"/>
        <v>-0.3775100401606426</v>
      </c>
      <c r="I118" s="165">
        <f t="shared" si="25"/>
        <v>0.46226415094339623</v>
      </c>
      <c r="J118" s="164">
        <f t="shared" si="26"/>
        <v>2.9937922269564915E-4</v>
      </c>
    </row>
    <row r="119" spans="2:10" x14ac:dyDescent="0.25">
      <c r="B119" s="162" t="s">
        <v>131</v>
      </c>
      <c r="C119" s="163">
        <v>358</v>
      </c>
      <c r="D119" s="163">
        <v>223</v>
      </c>
      <c r="E119" s="163">
        <v>149</v>
      </c>
      <c r="F119" s="163">
        <v>250</v>
      </c>
      <c r="G119" s="163">
        <v>220</v>
      </c>
      <c r="H119" s="164">
        <f t="shared" si="24"/>
        <v>-0.12</v>
      </c>
      <c r="I119" s="165">
        <f t="shared" si="25"/>
        <v>-0.38547486033519551</v>
      </c>
      <c r="J119" s="164">
        <f t="shared" si="26"/>
        <v>4.2492534834221167E-4</v>
      </c>
    </row>
    <row r="120" spans="2:10" x14ac:dyDescent="0.25">
      <c r="B120" s="168" t="s">
        <v>145</v>
      </c>
      <c r="C120" s="169">
        <f>C112-SUM(C113:C119)</f>
        <v>2831</v>
      </c>
      <c r="D120" s="169">
        <f>D112-SUM(D113:D119)</f>
        <v>2848</v>
      </c>
      <c r="E120" s="169">
        <f>E112-SUM(E113:E119)</f>
        <v>3247</v>
      </c>
      <c r="F120" s="169">
        <f>F112-SUM(F113:F119)</f>
        <v>3688</v>
      </c>
      <c r="G120" s="169">
        <f>G112-SUM(G113:G119)</f>
        <v>3493</v>
      </c>
      <c r="H120" s="170">
        <f t="shared" si="24"/>
        <v>-5.2874186550976088E-2</v>
      </c>
      <c r="I120" s="171">
        <f t="shared" si="25"/>
        <v>0.2338396326386436</v>
      </c>
      <c r="J120" s="170">
        <f t="shared" si="26"/>
        <v>6.746655644360661E-3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21585</v>
      </c>
      <c r="D122" s="176">
        <v>19039</v>
      </c>
      <c r="E122" s="176">
        <v>24713</v>
      </c>
      <c r="F122" s="176">
        <v>21639</v>
      </c>
      <c r="G122" s="176">
        <v>25345</v>
      </c>
      <c r="H122" s="177">
        <f t="shared" ref="H122:H134" si="27">IFERROR(G122/F122-1,"-")</f>
        <v>0.17126484588012381</v>
      </c>
      <c r="I122" s="177">
        <f t="shared" ref="I122:I134" si="28">IFERROR(G122/C122-1,"-")</f>
        <v>0.17419504285383369</v>
      </c>
      <c r="J122" s="177">
        <f t="shared" ref="J122:J134" si="29">G122/G$10</f>
        <v>4.8953331607878889E-2</v>
      </c>
    </row>
    <row r="123" spans="2:10" x14ac:dyDescent="0.25">
      <c r="B123" s="157" t="s">
        <v>97</v>
      </c>
      <c r="C123" s="158">
        <v>10546</v>
      </c>
      <c r="D123" s="158">
        <v>10127</v>
      </c>
      <c r="E123" s="158">
        <v>11037</v>
      </c>
      <c r="F123" s="158">
        <v>10903</v>
      </c>
      <c r="G123" s="158">
        <v>13443</v>
      </c>
      <c r="H123" s="159">
        <f t="shared" si="27"/>
        <v>0.23296340456755016</v>
      </c>
      <c r="I123" s="160">
        <f t="shared" si="28"/>
        <v>0.2747013085530059</v>
      </c>
      <c r="J123" s="159">
        <f t="shared" si="29"/>
        <v>2.5964870262565234E-2</v>
      </c>
    </row>
    <row r="124" spans="2:10" x14ac:dyDescent="0.25">
      <c r="B124" s="162" t="s">
        <v>103</v>
      </c>
      <c r="C124" s="163">
        <v>6071</v>
      </c>
      <c r="D124" s="163">
        <v>5476</v>
      </c>
      <c r="E124" s="163">
        <v>5871</v>
      </c>
      <c r="F124" s="163">
        <v>5317</v>
      </c>
      <c r="G124" s="163">
        <v>7289</v>
      </c>
      <c r="H124" s="164">
        <f t="shared" si="27"/>
        <v>0.37088583787850293</v>
      </c>
      <c r="I124" s="165">
        <f t="shared" si="28"/>
        <v>0.20062592653599087</v>
      </c>
      <c r="J124" s="164">
        <f t="shared" si="29"/>
        <v>1.4078549382119913E-2</v>
      </c>
    </row>
    <row r="125" spans="2:10" x14ac:dyDescent="0.25">
      <c r="B125" s="162" t="s">
        <v>100</v>
      </c>
      <c r="C125" s="163">
        <v>4475</v>
      </c>
      <c r="D125" s="163">
        <v>4651</v>
      </c>
      <c r="E125" s="163">
        <v>5166</v>
      </c>
      <c r="F125" s="163">
        <v>5586</v>
      </c>
      <c r="G125" s="163">
        <v>6154</v>
      </c>
      <c r="H125" s="164">
        <f t="shared" si="27"/>
        <v>0.10168277837450779</v>
      </c>
      <c r="I125" s="165">
        <f t="shared" si="28"/>
        <v>0.37519553072625689</v>
      </c>
      <c r="J125" s="164">
        <f t="shared" si="29"/>
        <v>1.1886320880445321E-2</v>
      </c>
    </row>
    <row r="126" spans="2:10" x14ac:dyDescent="0.25">
      <c r="B126" s="157" t="s">
        <v>107</v>
      </c>
      <c r="C126" s="158">
        <v>11039</v>
      </c>
      <c r="D126" s="158">
        <v>8912</v>
      </c>
      <c r="E126" s="158">
        <v>13676</v>
      </c>
      <c r="F126" s="158">
        <v>10736</v>
      </c>
      <c r="G126" s="158">
        <v>11902</v>
      </c>
      <c r="H126" s="159">
        <f t="shared" si="27"/>
        <v>0.10860655737704916</v>
      </c>
      <c r="I126" s="160">
        <f t="shared" si="28"/>
        <v>7.8177371138690166E-2</v>
      </c>
      <c r="J126" s="159">
        <f t="shared" si="29"/>
        <v>2.2988461345313654E-2</v>
      </c>
    </row>
    <row r="127" spans="2:10" x14ac:dyDescent="0.25">
      <c r="B127" s="162" t="s">
        <v>110</v>
      </c>
      <c r="C127" s="163">
        <v>1180</v>
      </c>
      <c r="D127" s="163">
        <v>736</v>
      </c>
      <c r="E127" s="163">
        <v>1377</v>
      </c>
      <c r="F127" s="163">
        <v>1218</v>
      </c>
      <c r="G127" s="163">
        <v>1253</v>
      </c>
      <c r="H127" s="164">
        <f t="shared" si="27"/>
        <v>2.8735632183908066E-2</v>
      </c>
      <c r="I127" s="165">
        <f t="shared" si="28"/>
        <v>6.1864406779660985E-2</v>
      </c>
      <c r="J127" s="164">
        <f t="shared" si="29"/>
        <v>2.4201430066945057E-3</v>
      </c>
    </row>
    <row r="128" spans="2:10" x14ac:dyDescent="0.25">
      <c r="B128" s="162" t="s">
        <v>113</v>
      </c>
      <c r="C128" s="163">
        <v>1274</v>
      </c>
      <c r="D128" s="163">
        <v>1499</v>
      </c>
      <c r="E128" s="163">
        <v>2104</v>
      </c>
      <c r="F128" s="163">
        <v>1962</v>
      </c>
      <c r="G128" s="163">
        <v>1950</v>
      </c>
      <c r="H128" s="164">
        <f t="shared" si="27"/>
        <v>-6.1162079510703737E-3</v>
      </c>
      <c r="I128" s="165">
        <f t="shared" si="28"/>
        <v>0.53061224489795911</v>
      </c>
      <c r="J128" s="164">
        <f t="shared" si="29"/>
        <v>3.7663837693968764E-3</v>
      </c>
    </row>
    <row r="129" spans="2:10" x14ac:dyDescent="0.25">
      <c r="B129" s="162" t="s">
        <v>116</v>
      </c>
      <c r="C129" s="163">
        <v>640</v>
      </c>
      <c r="D129" s="163">
        <v>772</v>
      </c>
      <c r="E129" s="163">
        <v>1043</v>
      </c>
      <c r="F129" s="163">
        <v>765</v>
      </c>
      <c r="G129" s="163">
        <v>903</v>
      </c>
      <c r="H129" s="164">
        <f t="shared" si="27"/>
        <v>0.18039215686274512</v>
      </c>
      <c r="I129" s="165">
        <f t="shared" si="28"/>
        <v>0.41093749999999996</v>
      </c>
      <c r="J129" s="164">
        <f t="shared" si="29"/>
        <v>1.7441254070591689E-3</v>
      </c>
    </row>
    <row r="130" spans="2:10" x14ac:dyDescent="0.25">
      <c r="B130" s="162" t="s">
        <v>123</v>
      </c>
      <c r="C130" s="163">
        <v>398</v>
      </c>
      <c r="D130" s="163">
        <v>270</v>
      </c>
      <c r="E130" s="163">
        <v>311</v>
      </c>
      <c r="F130" s="163">
        <v>320</v>
      </c>
      <c r="G130" s="163">
        <v>252</v>
      </c>
      <c r="H130" s="164">
        <f t="shared" si="27"/>
        <v>-0.21250000000000002</v>
      </c>
      <c r="I130" s="165">
        <f t="shared" si="28"/>
        <v>-0.36683417085427139</v>
      </c>
      <c r="J130" s="164">
        <f t="shared" si="29"/>
        <v>4.867326717374425E-4</v>
      </c>
    </row>
    <row r="131" spans="2:10" x14ac:dyDescent="0.25">
      <c r="B131" s="162" t="s">
        <v>119</v>
      </c>
      <c r="C131" s="163">
        <v>173</v>
      </c>
      <c r="D131" s="163">
        <v>206</v>
      </c>
      <c r="E131" s="163">
        <v>295</v>
      </c>
      <c r="F131" s="163">
        <v>245</v>
      </c>
      <c r="G131" s="163">
        <v>320</v>
      </c>
      <c r="H131" s="164">
        <f t="shared" si="27"/>
        <v>0.30612244897959173</v>
      </c>
      <c r="I131" s="165">
        <f t="shared" si="28"/>
        <v>0.8497109826589595</v>
      </c>
      <c r="J131" s="164">
        <f t="shared" si="29"/>
        <v>6.1807323395230796E-4</v>
      </c>
    </row>
    <row r="132" spans="2:10" x14ac:dyDescent="0.25">
      <c r="B132" s="162" t="s">
        <v>128</v>
      </c>
      <c r="C132" s="163">
        <v>208</v>
      </c>
      <c r="D132" s="163">
        <v>185</v>
      </c>
      <c r="E132" s="163">
        <v>174</v>
      </c>
      <c r="F132" s="163">
        <v>200</v>
      </c>
      <c r="G132" s="163">
        <v>161</v>
      </c>
      <c r="H132" s="164">
        <f t="shared" si="27"/>
        <v>-0.19499999999999995</v>
      </c>
      <c r="I132" s="165">
        <f t="shared" si="28"/>
        <v>-0.22596153846153844</v>
      </c>
      <c r="J132" s="164">
        <f t="shared" si="29"/>
        <v>3.109680958322549E-4</v>
      </c>
    </row>
    <row r="133" spans="2:10" x14ac:dyDescent="0.25">
      <c r="B133" s="162" t="s">
        <v>131</v>
      </c>
      <c r="C133" s="163">
        <v>394</v>
      </c>
      <c r="D133" s="163">
        <v>330</v>
      </c>
      <c r="E133" s="163">
        <v>359</v>
      </c>
      <c r="F133" s="163">
        <v>370</v>
      </c>
      <c r="G133" s="163">
        <v>471</v>
      </c>
      <c r="H133" s="164">
        <f t="shared" si="27"/>
        <v>0.27297297297297307</v>
      </c>
      <c r="I133" s="165">
        <f t="shared" si="28"/>
        <v>0.19543147208121825</v>
      </c>
      <c r="J133" s="164">
        <f t="shared" si="29"/>
        <v>9.0972654122355319E-4</v>
      </c>
    </row>
    <row r="134" spans="2:10" x14ac:dyDescent="0.25">
      <c r="B134" s="168" t="s">
        <v>145</v>
      </c>
      <c r="C134" s="169">
        <f>C126-SUM(C127:C133)</f>
        <v>6772</v>
      </c>
      <c r="D134" s="169">
        <f>D126-SUM(D127:D133)</f>
        <v>4914</v>
      </c>
      <c r="E134" s="169">
        <f>E126-SUM(E127:E133)</f>
        <v>8013</v>
      </c>
      <c r="F134" s="169">
        <f>F126-SUM(F127:F133)</f>
        <v>5656</v>
      </c>
      <c r="G134" s="169">
        <f>G126-SUM(G127:G133)</f>
        <v>6592</v>
      </c>
      <c r="H134" s="170">
        <f t="shared" si="27"/>
        <v>0.16548797736916554</v>
      </c>
      <c r="I134" s="171">
        <f t="shared" si="28"/>
        <v>-2.6580035440047278E-2</v>
      </c>
      <c r="J134" s="170">
        <f t="shared" si="29"/>
        <v>1.2732308619417543E-2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24722</v>
      </c>
      <c r="D136" s="176">
        <v>22793</v>
      </c>
      <c r="E136" s="176">
        <v>26785</v>
      </c>
      <c r="F136" s="176">
        <v>28220</v>
      </c>
      <c r="G136" s="176">
        <v>27164</v>
      </c>
      <c r="H136" s="177">
        <f t="shared" ref="H136:H148" si="30">IFERROR(G136/F136-1,"-")</f>
        <v>-3.7420269312544274E-2</v>
      </c>
      <c r="I136" s="177">
        <f t="shared" ref="I136:I148" si="31">IFERROR(G136/C136-1,"-")</f>
        <v>9.8778415985761647E-2</v>
      </c>
      <c r="J136" s="177">
        <f t="shared" ref="J136:J148" si="32">G136/G$10</f>
        <v>5.2466691647126536E-2</v>
      </c>
    </row>
    <row r="137" spans="2:10" x14ac:dyDescent="0.25">
      <c r="B137" s="157" t="s">
        <v>97</v>
      </c>
      <c r="C137" s="158">
        <v>2426</v>
      </c>
      <c r="D137" s="158">
        <v>2108</v>
      </c>
      <c r="E137" s="158">
        <v>1913</v>
      </c>
      <c r="F137" s="158">
        <v>2012</v>
      </c>
      <c r="G137" s="158">
        <v>1535</v>
      </c>
      <c r="H137" s="159">
        <f t="shared" si="30"/>
        <v>-0.23707753479125249</v>
      </c>
      <c r="I137" s="160">
        <f t="shared" si="31"/>
        <v>-0.36727122835943937</v>
      </c>
      <c r="J137" s="159">
        <f t="shared" si="32"/>
        <v>2.9648200441149773E-3</v>
      </c>
    </row>
    <row r="138" spans="2:10" x14ac:dyDescent="0.25">
      <c r="B138" s="162" t="s">
        <v>103</v>
      </c>
      <c r="C138" s="163">
        <v>994</v>
      </c>
      <c r="D138" s="163">
        <v>1361</v>
      </c>
      <c r="E138" s="163">
        <v>1032</v>
      </c>
      <c r="F138" s="163">
        <v>957</v>
      </c>
      <c r="G138" s="163">
        <v>458</v>
      </c>
      <c r="H138" s="164">
        <f t="shared" si="30"/>
        <v>-0.5214211076280042</v>
      </c>
      <c r="I138" s="165">
        <f t="shared" si="31"/>
        <v>-0.53923541247484907</v>
      </c>
      <c r="J138" s="164">
        <f t="shared" si="32"/>
        <v>8.8461731609424071E-4</v>
      </c>
    </row>
    <row r="139" spans="2:10" x14ac:dyDescent="0.25">
      <c r="B139" s="162" t="s">
        <v>100</v>
      </c>
      <c r="C139" s="163">
        <v>1432</v>
      </c>
      <c r="D139" s="163">
        <v>747</v>
      </c>
      <c r="E139" s="163">
        <v>881</v>
      </c>
      <c r="F139" s="163">
        <v>1055</v>
      </c>
      <c r="G139" s="163">
        <v>1077</v>
      </c>
      <c r="H139" s="164">
        <f t="shared" si="30"/>
        <v>2.0853080568720372E-2</v>
      </c>
      <c r="I139" s="165">
        <f t="shared" si="31"/>
        <v>-0.24790502793296088</v>
      </c>
      <c r="J139" s="164">
        <f t="shared" si="32"/>
        <v>2.0802027280207363E-3</v>
      </c>
    </row>
    <row r="140" spans="2:10" x14ac:dyDescent="0.25">
      <c r="B140" s="157" t="s">
        <v>107</v>
      </c>
      <c r="C140" s="158">
        <v>22296</v>
      </c>
      <c r="D140" s="158">
        <v>20685</v>
      </c>
      <c r="E140" s="158">
        <v>24872</v>
      </c>
      <c r="F140" s="158">
        <v>26208</v>
      </c>
      <c r="G140" s="158">
        <v>25629</v>
      </c>
      <c r="H140" s="159">
        <f t="shared" si="30"/>
        <v>-2.2092490842490875E-2</v>
      </c>
      <c r="I140" s="160">
        <f t="shared" si="31"/>
        <v>0.14948869752421956</v>
      </c>
      <c r="J140" s="159">
        <f t="shared" si="32"/>
        <v>4.950187160301156E-2</v>
      </c>
    </row>
    <row r="141" spans="2:10" x14ac:dyDescent="0.25">
      <c r="B141" s="162" t="s">
        <v>110</v>
      </c>
      <c r="C141" s="163">
        <v>10827</v>
      </c>
      <c r="D141" s="163">
        <v>6882</v>
      </c>
      <c r="E141" s="163">
        <v>9569</v>
      </c>
      <c r="F141" s="163">
        <v>9971</v>
      </c>
      <c r="G141" s="163">
        <v>10775</v>
      </c>
      <c r="H141" s="164">
        <f t="shared" si="30"/>
        <v>8.0633838130578672E-2</v>
      </c>
      <c r="I141" s="165">
        <f t="shared" si="31"/>
        <v>-4.8028077953264914E-3</v>
      </c>
      <c r="J141" s="164">
        <f t="shared" si="32"/>
        <v>2.0811684674487869E-2</v>
      </c>
    </row>
    <row r="142" spans="2:10" x14ac:dyDescent="0.25">
      <c r="B142" s="162" t="s">
        <v>113</v>
      </c>
      <c r="C142" s="163">
        <v>1676</v>
      </c>
      <c r="D142" s="163">
        <v>1985</v>
      </c>
      <c r="E142" s="163">
        <v>2131</v>
      </c>
      <c r="F142" s="163">
        <v>2342</v>
      </c>
      <c r="G142" s="163">
        <v>2175</v>
      </c>
      <c r="H142" s="164">
        <f t="shared" si="30"/>
        <v>-7.1306575576430387E-2</v>
      </c>
      <c r="I142" s="165">
        <f t="shared" si="31"/>
        <v>0.2977326968973748</v>
      </c>
      <c r="J142" s="164">
        <f t="shared" si="32"/>
        <v>4.2009665120195929E-3</v>
      </c>
    </row>
    <row r="143" spans="2:10" x14ac:dyDescent="0.25">
      <c r="B143" s="162" t="s">
        <v>116</v>
      </c>
      <c r="C143" s="163">
        <v>1472</v>
      </c>
      <c r="D143" s="163">
        <v>2156</v>
      </c>
      <c r="E143" s="163">
        <v>2160</v>
      </c>
      <c r="F143" s="163">
        <v>2089</v>
      </c>
      <c r="G143" s="163">
        <v>1603</v>
      </c>
      <c r="H143" s="164">
        <f t="shared" si="30"/>
        <v>-0.23264719961704161</v>
      </c>
      <c r="I143" s="165">
        <f t="shared" si="31"/>
        <v>8.8994565217391353E-2</v>
      </c>
      <c r="J143" s="164">
        <f t="shared" si="32"/>
        <v>3.0961606063298424E-3</v>
      </c>
    </row>
    <row r="144" spans="2:10" x14ac:dyDescent="0.25">
      <c r="B144" s="162" t="s">
        <v>123</v>
      </c>
      <c r="C144" s="163">
        <v>390</v>
      </c>
      <c r="D144" s="163">
        <v>972</v>
      </c>
      <c r="E144" s="163">
        <v>719</v>
      </c>
      <c r="F144" s="163">
        <v>855</v>
      </c>
      <c r="G144" s="163">
        <v>591</v>
      </c>
      <c r="H144" s="164">
        <f t="shared" si="30"/>
        <v>-0.30877192982456136</v>
      </c>
      <c r="I144" s="165">
        <f t="shared" si="31"/>
        <v>0.51538461538461533</v>
      </c>
      <c r="J144" s="164">
        <f t="shared" si="32"/>
        <v>1.1415040039556687E-3</v>
      </c>
    </row>
    <row r="145" spans="2:10" x14ac:dyDescent="0.25">
      <c r="B145" s="162" t="s">
        <v>119</v>
      </c>
      <c r="C145" s="163">
        <v>515</v>
      </c>
      <c r="D145" s="163">
        <v>624</v>
      </c>
      <c r="E145" s="163">
        <v>523</v>
      </c>
      <c r="F145" s="163">
        <v>595</v>
      </c>
      <c r="G145" s="163">
        <v>571</v>
      </c>
      <c r="H145" s="164">
        <f t="shared" si="30"/>
        <v>-4.033613445378148E-2</v>
      </c>
      <c r="I145" s="165">
        <f t="shared" si="31"/>
        <v>0.10873786407766994</v>
      </c>
      <c r="J145" s="164">
        <f t="shared" si="32"/>
        <v>1.1028744268336494E-3</v>
      </c>
    </row>
    <row r="146" spans="2:10" x14ac:dyDescent="0.25">
      <c r="B146" s="162" t="s">
        <v>128</v>
      </c>
      <c r="C146" s="163">
        <v>370</v>
      </c>
      <c r="D146" s="163">
        <v>611</v>
      </c>
      <c r="E146" s="163">
        <v>685</v>
      </c>
      <c r="F146" s="163">
        <v>741</v>
      </c>
      <c r="G146" s="163">
        <v>728</v>
      </c>
      <c r="H146" s="164">
        <f t="shared" si="30"/>
        <v>-1.7543859649122862E-2</v>
      </c>
      <c r="I146" s="165">
        <f t="shared" si="31"/>
        <v>0.96756756756756768</v>
      </c>
      <c r="J146" s="164">
        <f t="shared" si="32"/>
        <v>1.4061166072415006E-3</v>
      </c>
    </row>
    <row r="147" spans="2:10" x14ac:dyDescent="0.25">
      <c r="B147" s="162" t="s">
        <v>131</v>
      </c>
      <c r="C147" s="163">
        <v>964</v>
      </c>
      <c r="D147" s="163">
        <v>434</v>
      </c>
      <c r="E147" s="163">
        <v>704</v>
      </c>
      <c r="F147" s="163">
        <v>710</v>
      </c>
      <c r="G147" s="163">
        <v>580</v>
      </c>
      <c r="H147" s="164">
        <f t="shared" si="30"/>
        <v>-0.18309859154929575</v>
      </c>
      <c r="I147" s="165">
        <f t="shared" si="31"/>
        <v>-0.39834024896265563</v>
      </c>
      <c r="J147" s="164">
        <f t="shared" si="32"/>
        <v>1.1202577365385582E-3</v>
      </c>
    </row>
    <row r="148" spans="2:10" x14ac:dyDescent="0.25">
      <c r="B148" s="168" t="s">
        <v>145</v>
      </c>
      <c r="C148" s="169">
        <f>C140-SUM(C141:C147)</f>
        <v>6082</v>
      </c>
      <c r="D148" s="169">
        <f>D140-SUM(D141:D147)</f>
        <v>7021</v>
      </c>
      <c r="E148" s="169">
        <f>E140-SUM(E141:E147)</f>
        <v>8381</v>
      </c>
      <c r="F148" s="169">
        <f>F140-SUM(F141:F147)</f>
        <v>8905</v>
      </c>
      <c r="G148" s="169">
        <f>G140-SUM(G141:G147)</f>
        <v>8606</v>
      </c>
      <c r="H148" s="170">
        <f t="shared" si="30"/>
        <v>-3.3576642335766405E-2</v>
      </c>
      <c r="I148" s="171">
        <f t="shared" si="31"/>
        <v>0.41499506741203551</v>
      </c>
      <c r="J148" s="170">
        <f t="shared" si="32"/>
        <v>1.662230703560488E-2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12676</v>
      </c>
      <c r="D150" s="176">
        <v>10129</v>
      </c>
      <c r="E150" s="176">
        <v>12010</v>
      </c>
      <c r="F150" s="176">
        <v>12675</v>
      </c>
      <c r="G150" s="176">
        <v>11732</v>
      </c>
      <c r="H150" s="177">
        <f t="shared" ref="H150:H162" si="33">IFERROR(G150/F150-1,"-")</f>
        <v>-7.4398422090729777E-2</v>
      </c>
      <c r="I150" s="177">
        <f t="shared" ref="I150:I162" si="34">IFERROR(G150/C150-1,"-")</f>
        <v>-7.4471442095298213E-2</v>
      </c>
      <c r="J150" s="177">
        <f t="shared" ref="J150:J162" si="35">G150/G$10</f>
        <v>2.266010993977649E-2</v>
      </c>
    </row>
    <row r="151" spans="2:10" x14ac:dyDescent="0.25">
      <c r="B151" s="157" t="s">
        <v>97</v>
      </c>
      <c r="C151" s="158">
        <v>5341</v>
      </c>
      <c r="D151" s="158">
        <v>3984</v>
      </c>
      <c r="E151" s="158">
        <v>4831</v>
      </c>
      <c r="F151" s="158">
        <v>4436</v>
      </c>
      <c r="G151" s="158">
        <v>3782</v>
      </c>
      <c r="H151" s="159">
        <f t="shared" si="33"/>
        <v>-0.14743011722272314</v>
      </c>
      <c r="I151" s="160">
        <f t="shared" si="34"/>
        <v>-0.2918929039505711</v>
      </c>
      <c r="J151" s="159">
        <f t="shared" si="35"/>
        <v>7.3048530337738397E-3</v>
      </c>
    </row>
    <row r="152" spans="2:10" x14ac:dyDescent="0.25">
      <c r="B152" s="162" t="s">
        <v>103</v>
      </c>
      <c r="C152" s="163">
        <v>3325</v>
      </c>
      <c r="D152" s="163">
        <v>3159</v>
      </c>
      <c r="E152" s="163">
        <v>3383</v>
      </c>
      <c r="F152" s="163">
        <v>3365</v>
      </c>
      <c r="G152" s="163">
        <v>2617</v>
      </c>
      <c r="H152" s="164">
        <f t="shared" si="33"/>
        <v>-0.22228826151560177</v>
      </c>
      <c r="I152" s="165">
        <f t="shared" si="34"/>
        <v>-0.21293233082706764</v>
      </c>
      <c r="J152" s="164">
        <f t="shared" si="35"/>
        <v>5.0546801664162182E-3</v>
      </c>
    </row>
    <row r="153" spans="2:10" x14ac:dyDescent="0.25">
      <c r="B153" s="162" t="s">
        <v>100</v>
      </c>
      <c r="C153" s="163">
        <v>2016</v>
      </c>
      <c r="D153" s="163">
        <v>825</v>
      </c>
      <c r="E153" s="163">
        <v>1448</v>
      </c>
      <c r="F153" s="163">
        <v>1071</v>
      </c>
      <c r="G153" s="163">
        <v>1165</v>
      </c>
      <c r="H153" s="164">
        <f t="shared" si="33"/>
        <v>8.776844070961709E-2</v>
      </c>
      <c r="I153" s="165">
        <f t="shared" si="34"/>
        <v>-0.42212301587301593</v>
      </c>
      <c r="J153" s="164">
        <f t="shared" si="35"/>
        <v>2.250172867357621E-3</v>
      </c>
    </row>
    <row r="154" spans="2:10" x14ac:dyDescent="0.25">
      <c r="B154" s="157" t="s">
        <v>107</v>
      </c>
      <c r="C154" s="158">
        <v>7335</v>
      </c>
      <c r="D154" s="158">
        <v>6145</v>
      </c>
      <c r="E154" s="158">
        <v>7179</v>
      </c>
      <c r="F154" s="158">
        <v>8239</v>
      </c>
      <c r="G154" s="158">
        <v>7950</v>
      </c>
      <c r="H154" s="159">
        <f t="shared" si="33"/>
        <v>-3.5077072460250047E-2</v>
      </c>
      <c r="I154" s="160">
        <f t="shared" si="34"/>
        <v>8.3844580777096223E-2</v>
      </c>
      <c r="J154" s="159">
        <f t="shared" si="35"/>
        <v>1.5355256906002651E-2</v>
      </c>
    </row>
    <row r="155" spans="2:10" x14ac:dyDescent="0.25">
      <c r="B155" s="162" t="s">
        <v>110</v>
      </c>
      <c r="C155" s="163">
        <v>2338</v>
      </c>
      <c r="D155" s="163">
        <v>1605</v>
      </c>
      <c r="E155" s="163">
        <v>2615</v>
      </c>
      <c r="F155" s="163">
        <v>2396</v>
      </c>
      <c r="G155" s="163">
        <v>1949</v>
      </c>
      <c r="H155" s="164">
        <f t="shared" si="33"/>
        <v>-0.18656093489148584</v>
      </c>
      <c r="I155" s="165">
        <f t="shared" si="34"/>
        <v>-0.16638152266894779</v>
      </c>
      <c r="J155" s="164">
        <f t="shared" si="35"/>
        <v>3.7644522905407756E-3</v>
      </c>
    </row>
    <row r="156" spans="2:10" x14ac:dyDescent="0.25">
      <c r="B156" s="162" t="s">
        <v>113</v>
      </c>
      <c r="C156" s="163">
        <v>1982</v>
      </c>
      <c r="D156" s="163">
        <v>2110</v>
      </c>
      <c r="E156" s="163">
        <v>1634</v>
      </c>
      <c r="F156" s="163">
        <v>1778</v>
      </c>
      <c r="G156" s="163">
        <v>1737</v>
      </c>
      <c r="H156" s="164">
        <f t="shared" si="33"/>
        <v>-2.3059617547806499E-2</v>
      </c>
      <c r="I156" s="165">
        <f t="shared" si="34"/>
        <v>-0.12361251261352169</v>
      </c>
      <c r="J156" s="164">
        <f t="shared" si="35"/>
        <v>3.3549787730473716E-3</v>
      </c>
    </row>
    <row r="157" spans="2:10" x14ac:dyDescent="0.25">
      <c r="B157" s="162" t="s">
        <v>116</v>
      </c>
      <c r="C157" s="163">
        <v>653</v>
      </c>
      <c r="D157" s="163">
        <v>556</v>
      </c>
      <c r="E157" s="163">
        <v>961</v>
      </c>
      <c r="F157" s="163">
        <v>1151</v>
      </c>
      <c r="G157" s="163">
        <v>1499</v>
      </c>
      <c r="H157" s="164">
        <f t="shared" si="33"/>
        <v>0.30234578627280628</v>
      </c>
      <c r="I157" s="165">
        <f t="shared" si="34"/>
        <v>1.2955589586523737</v>
      </c>
      <c r="J157" s="164">
        <f t="shared" si="35"/>
        <v>2.8952868052953425E-3</v>
      </c>
    </row>
    <row r="158" spans="2:10" x14ac:dyDescent="0.25">
      <c r="B158" s="162" t="s">
        <v>123</v>
      </c>
      <c r="C158" s="163">
        <v>192</v>
      </c>
      <c r="D158" s="163">
        <v>152</v>
      </c>
      <c r="E158" s="163">
        <v>231</v>
      </c>
      <c r="F158" s="163">
        <v>302</v>
      </c>
      <c r="G158" s="163">
        <v>264</v>
      </c>
      <c r="H158" s="164">
        <f t="shared" si="33"/>
        <v>-0.1258278145695364</v>
      </c>
      <c r="I158" s="165">
        <f t="shared" si="34"/>
        <v>0.375</v>
      </c>
      <c r="J158" s="164">
        <f t="shared" si="35"/>
        <v>5.0991041801065401E-4</v>
      </c>
    </row>
    <row r="159" spans="2:10" x14ac:dyDescent="0.25">
      <c r="B159" s="162" t="s">
        <v>119</v>
      </c>
      <c r="C159" s="163">
        <v>326</v>
      </c>
      <c r="D159" s="163">
        <v>308</v>
      </c>
      <c r="E159" s="163">
        <v>226</v>
      </c>
      <c r="F159" s="163">
        <v>266</v>
      </c>
      <c r="G159" s="163">
        <v>303</v>
      </c>
      <c r="H159" s="164">
        <f t="shared" si="33"/>
        <v>0.13909774436090228</v>
      </c>
      <c r="I159" s="165">
        <f t="shared" si="34"/>
        <v>-7.055214723926384E-2</v>
      </c>
      <c r="J159" s="164">
        <f t="shared" si="35"/>
        <v>5.8523809339859156E-4</v>
      </c>
    </row>
    <row r="160" spans="2:10" x14ac:dyDescent="0.25">
      <c r="B160" s="162" t="s">
        <v>128</v>
      </c>
      <c r="C160" s="163">
        <v>59</v>
      </c>
      <c r="D160" s="163">
        <v>63</v>
      </c>
      <c r="E160" s="163">
        <v>84</v>
      </c>
      <c r="F160" s="163">
        <v>145</v>
      </c>
      <c r="G160" s="163">
        <v>109</v>
      </c>
      <c r="H160" s="164">
        <f t="shared" si="33"/>
        <v>-0.24827586206896557</v>
      </c>
      <c r="I160" s="165">
        <f t="shared" si="34"/>
        <v>0.84745762711864403</v>
      </c>
      <c r="J160" s="164">
        <f t="shared" si="35"/>
        <v>2.1053119531500489E-4</v>
      </c>
    </row>
    <row r="161" spans="2:10" x14ac:dyDescent="0.25">
      <c r="B161" s="162" t="s">
        <v>131</v>
      </c>
      <c r="C161" s="163">
        <v>197</v>
      </c>
      <c r="D161" s="163">
        <v>159</v>
      </c>
      <c r="E161" s="163">
        <v>110</v>
      </c>
      <c r="F161" s="163">
        <v>211</v>
      </c>
      <c r="G161" s="163">
        <v>178</v>
      </c>
      <c r="H161" s="164">
        <f t="shared" si="33"/>
        <v>-0.15639810426540279</v>
      </c>
      <c r="I161" s="165">
        <f t="shared" si="34"/>
        <v>-9.6446700507614169E-2</v>
      </c>
      <c r="J161" s="164">
        <f t="shared" si="35"/>
        <v>3.4380323638597129E-4</v>
      </c>
    </row>
    <row r="162" spans="2:10" x14ac:dyDescent="0.25">
      <c r="B162" s="168" t="s">
        <v>145</v>
      </c>
      <c r="C162" s="169">
        <f>C154-SUM(C155:C161)</f>
        <v>1588</v>
      </c>
      <c r="D162" s="169">
        <f>D154-SUM(D155:D161)</f>
        <v>1192</v>
      </c>
      <c r="E162" s="169">
        <f>E154-SUM(E155:E161)</f>
        <v>1318</v>
      </c>
      <c r="F162" s="169">
        <f>F154-SUM(F155:F161)</f>
        <v>1990</v>
      </c>
      <c r="G162" s="169">
        <f>G154-SUM(G155:G161)</f>
        <v>1911</v>
      </c>
      <c r="H162" s="170">
        <f t="shared" si="33"/>
        <v>-3.9698492462311608E-2</v>
      </c>
      <c r="I162" s="171">
        <f t="shared" si="34"/>
        <v>0.20340050377833752</v>
      </c>
      <c r="J162" s="170">
        <f t="shared" si="35"/>
        <v>3.6910560940089389E-3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011E7-51A9-447B-8A19-B1E1869D9CA4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66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Q4" s="266" t="s">
        <v>266</v>
      </c>
      <c r="R4" s="266"/>
      <c r="S4" s="266"/>
      <c r="T4" s="266"/>
      <c r="U4" s="266"/>
      <c r="V4" s="266"/>
      <c r="W4" s="266"/>
      <c r="X4" s="266"/>
      <c r="Y4" s="266"/>
      <c r="Z4" s="266"/>
      <c r="AA4" s="266"/>
      <c r="AB4" s="266"/>
    </row>
    <row r="5" spans="1:28" ht="6" customHeight="1" x14ac:dyDescent="0.25"/>
    <row r="6" spans="1:28" ht="15.75" x14ac:dyDescent="0.25">
      <c r="B6" s="143"/>
      <c r="C6" s="298" t="s">
        <v>43</v>
      </c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</row>
    <row r="7" spans="1:28" s="144" customFormat="1" ht="72" customHeight="1" x14ac:dyDescent="0.25">
      <c r="B7" s="145"/>
      <c r="C7" s="172" t="s">
        <v>257</v>
      </c>
      <c r="D7" s="172" t="s">
        <v>258</v>
      </c>
      <c r="E7" s="172" t="s">
        <v>259</v>
      </c>
      <c r="F7" s="172" t="s">
        <v>265</v>
      </c>
      <c r="G7" s="172" t="s">
        <v>260</v>
      </c>
      <c r="H7" s="172" t="s">
        <v>261</v>
      </c>
      <c r="I7" s="172" t="s">
        <v>262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257</v>
      </c>
      <c r="S7" s="172" t="s">
        <v>258</v>
      </c>
      <c r="T7" s="172" t="s">
        <v>259</v>
      </c>
      <c r="U7" s="172" t="s">
        <v>260</v>
      </c>
      <c r="V7" s="172" t="s">
        <v>261</v>
      </c>
      <c r="W7" s="172" t="s">
        <v>262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51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5833427</v>
      </c>
      <c r="D9" s="176">
        <v>5758718</v>
      </c>
      <c r="E9" s="176">
        <v>1875217</v>
      </c>
      <c r="F9" s="176">
        <v>5598997</v>
      </c>
      <c r="G9" s="176">
        <v>5598997</v>
      </c>
      <c r="H9" s="176">
        <v>6137593</v>
      </c>
      <c r="I9" s="176">
        <v>6450857</v>
      </c>
      <c r="J9" s="177">
        <f>IFERROR(I9/H9-1,"-")</f>
        <v>5.1040204197313255E-2</v>
      </c>
      <c r="K9" s="177">
        <f>IFERROR(I9/D9-1,"-")</f>
        <v>0.12018977140398257</v>
      </c>
      <c r="L9" s="176">
        <f>I9-H9</f>
        <v>313264</v>
      </c>
      <c r="M9" s="176">
        <f>I9-D9</f>
        <v>692139</v>
      </c>
      <c r="N9" s="177">
        <f t="shared" ref="N9:N21" si="0">I9/I$9</f>
        <v>1</v>
      </c>
      <c r="Q9" s="154" t="s">
        <v>68</v>
      </c>
      <c r="R9" s="176">
        <v>242072</v>
      </c>
      <c r="S9" s="176">
        <v>229274</v>
      </c>
      <c r="T9" s="176">
        <v>95589</v>
      </c>
      <c r="U9" s="176">
        <v>238716</v>
      </c>
      <c r="V9" s="176">
        <v>249533</v>
      </c>
      <c r="W9" s="176">
        <v>261230</v>
      </c>
      <c r="X9" s="177">
        <f>IFERROR(W9/V9-1,"-")</f>
        <v>4.6875563552716493E-2</v>
      </c>
      <c r="Y9" s="177">
        <f>IFERROR(W9/S9-1,"-")</f>
        <v>0.13937908354196282</v>
      </c>
      <c r="Z9" s="176">
        <f>W9-V9</f>
        <v>11697</v>
      </c>
      <c r="AA9" s="176">
        <f>W9-S9</f>
        <v>31956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1136705</v>
      </c>
      <c r="D10" s="158">
        <v>1155302</v>
      </c>
      <c r="E10" s="158">
        <v>497012</v>
      </c>
      <c r="F10" s="158">
        <v>1108727</v>
      </c>
      <c r="G10" s="158">
        <v>1108727</v>
      </c>
      <c r="H10" s="158">
        <v>1140621</v>
      </c>
      <c r="I10" s="158">
        <v>1156188</v>
      </c>
      <c r="J10" s="160">
        <f>IFERROR(I10/H10-1,"-")</f>
        <v>1.364782868279657E-2</v>
      </c>
      <c r="K10" s="159">
        <f t="shared" ref="K10:K21" si="2">IFERROR(I10/D10-1,"-")</f>
        <v>7.6689904457882818E-4</v>
      </c>
      <c r="L10" s="157">
        <f t="shared" ref="L10:L20" si="3">I10-H10</f>
        <v>15567</v>
      </c>
      <c r="M10" s="158">
        <f t="shared" ref="M10:M21" si="4">I10-D10</f>
        <v>886</v>
      </c>
      <c r="N10" s="159">
        <f t="shared" si="0"/>
        <v>0.17923013949929442</v>
      </c>
      <c r="Q10" s="157" t="s">
        <v>97</v>
      </c>
      <c r="R10" s="158">
        <v>138888</v>
      </c>
      <c r="S10" s="158">
        <v>123470</v>
      </c>
      <c r="T10" s="158">
        <v>54749</v>
      </c>
      <c r="U10" s="158">
        <v>138764</v>
      </c>
      <c r="V10" s="158">
        <v>151114</v>
      </c>
      <c r="W10" s="158">
        <v>160838</v>
      </c>
      <c r="X10" s="160">
        <f>IFERROR(W10/V10-1,"-")</f>
        <v>6.4348769802930139E-2</v>
      </c>
      <c r="Y10" s="159">
        <f t="shared" ref="Y10:Y21" si="5">IFERROR(W10/S10-1,"-")</f>
        <v>0.30264841661942166</v>
      </c>
      <c r="Z10" s="157">
        <f t="shared" ref="Z10:Z20" si="6">W10-V10</f>
        <v>9724</v>
      </c>
      <c r="AA10" s="158">
        <f t="shared" ref="AA10:AA21" si="7">W10-S10</f>
        <v>37368</v>
      </c>
      <c r="AB10" s="159">
        <f t="shared" si="1"/>
        <v>0.61569498143398538</v>
      </c>
    </row>
    <row r="11" spans="1:28" x14ac:dyDescent="0.25">
      <c r="A11" s="161" t="s">
        <v>103</v>
      </c>
      <c r="B11" s="162" t="s">
        <v>103</v>
      </c>
      <c r="C11" s="163">
        <v>451848</v>
      </c>
      <c r="D11" s="163">
        <v>441505</v>
      </c>
      <c r="E11" s="163">
        <v>220009</v>
      </c>
      <c r="F11" s="163">
        <v>445101</v>
      </c>
      <c r="G11" s="163">
        <v>445101</v>
      </c>
      <c r="H11" s="163">
        <v>456370</v>
      </c>
      <c r="I11" s="163">
        <v>449840</v>
      </c>
      <c r="J11" s="165">
        <f>IFERROR(I11/H11-1,"-")</f>
        <v>-1.4308565418410524E-2</v>
      </c>
      <c r="K11" s="164">
        <f t="shared" si="2"/>
        <v>1.887860839628086E-2</v>
      </c>
      <c r="L11" s="162">
        <f t="shared" si="3"/>
        <v>-6530</v>
      </c>
      <c r="M11" s="163">
        <f t="shared" si="4"/>
        <v>8335</v>
      </c>
      <c r="N11" s="164">
        <f t="shared" si="0"/>
        <v>6.9733370310332415E-2</v>
      </c>
      <c r="Q11" s="162" t="s">
        <v>103</v>
      </c>
      <c r="R11" s="163">
        <v>76993</v>
      </c>
      <c r="S11" s="163">
        <v>62404</v>
      </c>
      <c r="T11" s="163">
        <v>24745</v>
      </c>
      <c r="U11" s="163">
        <v>71620</v>
      </c>
      <c r="V11" s="163">
        <v>67875</v>
      </c>
      <c r="W11" s="163">
        <v>77475</v>
      </c>
      <c r="X11" s="165">
        <f>IFERROR(W11/V11-1,"-")</f>
        <v>0.14143646408839783</v>
      </c>
      <c r="Y11" s="164">
        <f t="shared" si="5"/>
        <v>0.24150695468239225</v>
      </c>
      <c r="Z11" s="162">
        <f t="shared" si="6"/>
        <v>9600</v>
      </c>
      <c r="AA11" s="163">
        <f t="shared" si="7"/>
        <v>15071</v>
      </c>
      <c r="AB11" s="164">
        <f t="shared" si="1"/>
        <v>0.29657772843854074</v>
      </c>
    </row>
    <row r="12" spans="1:28" x14ac:dyDescent="0.25">
      <c r="A12" s="161" t="s">
        <v>100</v>
      </c>
      <c r="B12" s="162" t="s">
        <v>100</v>
      </c>
      <c r="C12" s="163">
        <v>684857</v>
      </c>
      <c r="D12" s="163">
        <v>713797</v>
      </c>
      <c r="E12" s="163">
        <v>277003</v>
      </c>
      <c r="F12" s="163">
        <v>663626</v>
      </c>
      <c r="G12" s="163">
        <v>663626</v>
      </c>
      <c r="H12" s="163">
        <v>684251</v>
      </c>
      <c r="I12" s="163">
        <v>706348</v>
      </c>
      <c r="J12" s="165">
        <f>IFERROR(I12/H12-1,"-")</f>
        <v>3.2293705087752977E-2</v>
      </c>
      <c r="K12" s="164">
        <f t="shared" si="2"/>
        <v>-1.0435740133399318E-2</v>
      </c>
      <c r="L12" s="162">
        <f t="shared" si="3"/>
        <v>22097</v>
      </c>
      <c r="M12" s="163">
        <f t="shared" si="4"/>
        <v>-7449</v>
      </c>
      <c r="N12" s="164">
        <f t="shared" si="0"/>
        <v>0.10949676918896202</v>
      </c>
      <c r="Q12" s="162" t="s">
        <v>100</v>
      </c>
      <c r="R12" s="163">
        <v>61895</v>
      </c>
      <c r="S12" s="163">
        <v>61066</v>
      </c>
      <c r="T12" s="163">
        <v>30004</v>
      </c>
      <c r="U12" s="163">
        <v>67144</v>
      </c>
      <c r="V12" s="163">
        <v>83239</v>
      </c>
      <c r="W12" s="163">
        <v>83363</v>
      </c>
      <c r="X12" s="165">
        <f>IFERROR(W12/V12-1,"-")</f>
        <v>1.4896863249198589E-3</v>
      </c>
      <c r="Y12" s="164">
        <f t="shared" si="5"/>
        <v>0.36512953198179021</v>
      </c>
      <c r="Z12" s="162">
        <f t="shared" si="6"/>
        <v>124</v>
      </c>
      <c r="AA12" s="163">
        <f t="shared" si="7"/>
        <v>22297</v>
      </c>
      <c r="AB12" s="164">
        <f t="shared" si="1"/>
        <v>0.31911725299544463</v>
      </c>
    </row>
    <row r="13" spans="1:28" x14ac:dyDescent="0.25">
      <c r="A13" s="1"/>
      <c r="B13" s="157" t="s">
        <v>107</v>
      </c>
      <c r="C13" s="158">
        <v>4696722</v>
      </c>
      <c r="D13" s="158">
        <v>4603416</v>
      </c>
      <c r="E13" s="158">
        <v>1378205</v>
      </c>
      <c r="F13" s="158">
        <v>4490270</v>
      </c>
      <c r="G13" s="158">
        <v>4490270</v>
      </c>
      <c r="H13" s="158">
        <v>4996972</v>
      </c>
      <c r="I13" s="158">
        <v>5294669</v>
      </c>
      <c r="J13" s="160">
        <f>IFERROR(I13/H13-1,"-")</f>
        <v>5.9575478910028012E-2</v>
      </c>
      <c r="K13" s="159">
        <f t="shared" si="2"/>
        <v>0.15016088052872045</v>
      </c>
      <c r="L13" s="157">
        <f t="shared" si="3"/>
        <v>297697</v>
      </c>
      <c r="M13" s="158">
        <f t="shared" si="4"/>
        <v>691253</v>
      </c>
      <c r="N13" s="159">
        <f t="shared" si="0"/>
        <v>0.82076986050070555</v>
      </c>
      <c r="Q13" s="157" t="s">
        <v>107</v>
      </c>
      <c r="R13" s="158">
        <v>103184</v>
      </c>
      <c r="S13" s="158">
        <v>105804</v>
      </c>
      <c r="T13" s="158">
        <v>40840</v>
      </c>
      <c r="U13" s="158">
        <v>99952</v>
      </c>
      <c r="V13" s="158">
        <v>98419</v>
      </c>
      <c r="W13" s="158">
        <v>100392</v>
      </c>
      <c r="X13" s="160">
        <f>IFERROR(W13/V13-1,"-")</f>
        <v>2.0046942155478087E-2</v>
      </c>
      <c r="Y13" s="159">
        <f t="shared" si="5"/>
        <v>-5.1151185210388972E-2</v>
      </c>
      <c r="Z13" s="157">
        <f t="shared" si="6"/>
        <v>1973</v>
      </c>
      <c r="AA13" s="158">
        <f t="shared" si="7"/>
        <v>-5412</v>
      </c>
      <c r="AB13" s="159">
        <f t="shared" si="1"/>
        <v>0.38430501856601462</v>
      </c>
    </row>
    <row r="14" spans="1:28" s="56" customFormat="1" x14ac:dyDescent="0.25">
      <c r="B14" s="162" t="s">
        <v>110</v>
      </c>
      <c r="C14" s="163">
        <v>2059001</v>
      </c>
      <c r="D14" s="163">
        <v>2086389</v>
      </c>
      <c r="E14" s="163">
        <v>547900</v>
      </c>
      <c r="F14" s="163">
        <v>2069096</v>
      </c>
      <c r="G14" s="163">
        <v>2069096</v>
      </c>
      <c r="H14" s="163">
        <v>2330818</v>
      </c>
      <c r="I14" s="163">
        <v>2478715</v>
      </c>
      <c r="J14" s="165">
        <f t="shared" ref="J14:J21" si="8">IFERROR(I14/H14-1,"-")</f>
        <v>6.3452830722947828E-2</v>
      </c>
      <c r="K14" s="164">
        <f t="shared" si="2"/>
        <v>0.18804067697826254</v>
      </c>
      <c r="L14" s="162">
        <f t="shared" si="3"/>
        <v>147897</v>
      </c>
      <c r="M14" s="163">
        <f t="shared" si="4"/>
        <v>392326</v>
      </c>
      <c r="N14" s="164">
        <f t="shared" si="0"/>
        <v>0.38424584516444871</v>
      </c>
      <c r="Q14" s="162" t="s">
        <v>110</v>
      </c>
      <c r="R14" s="163">
        <v>12778</v>
      </c>
      <c r="S14" s="163">
        <v>11183</v>
      </c>
      <c r="T14" s="163">
        <v>4001</v>
      </c>
      <c r="U14" s="163">
        <v>10646</v>
      </c>
      <c r="V14" s="163">
        <v>12537</v>
      </c>
      <c r="W14" s="163">
        <v>11538</v>
      </c>
      <c r="X14" s="165">
        <f t="shared" ref="X14:X21" si="9">IFERROR(W14/V14-1,"-")</f>
        <v>-7.968413496051685E-2</v>
      </c>
      <c r="Y14" s="164">
        <f t="shared" si="5"/>
        <v>3.1744612358043378E-2</v>
      </c>
      <c r="Z14" s="162">
        <f t="shared" si="6"/>
        <v>-999</v>
      </c>
      <c r="AA14" s="163">
        <f t="shared" si="7"/>
        <v>355</v>
      </c>
      <c r="AB14" s="164">
        <f t="shared" si="1"/>
        <v>4.4167974581786167E-2</v>
      </c>
    </row>
    <row r="15" spans="1:28" s="56" customFormat="1" x14ac:dyDescent="0.25">
      <c r="B15" s="162" t="s">
        <v>113</v>
      </c>
      <c r="C15" s="163">
        <v>725743</v>
      </c>
      <c r="D15" s="163">
        <v>617040</v>
      </c>
      <c r="E15" s="163">
        <v>178678</v>
      </c>
      <c r="F15" s="163">
        <v>473292</v>
      </c>
      <c r="G15" s="163">
        <v>473292</v>
      </c>
      <c r="H15" s="163">
        <v>531708</v>
      </c>
      <c r="I15" s="163">
        <v>551142</v>
      </c>
      <c r="J15" s="165">
        <f t="shared" si="8"/>
        <v>3.6550136541108946E-2</v>
      </c>
      <c r="K15" s="164">
        <f t="shared" si="2"/>
        <v>-0.10679696616102685</v>
      </c>
      <c r="L15" s="162">
        <f t="shared" si="3"/>
        <v>19434</v>
      </c>
      <c r="M15" s="163">
        <f t="shared" si="4"/>
        <v>-65898</v>
      </c>
      <c r="N15" s="164">
        <f t="shared" si="0"/>
        <v>8.5437020228475075E-2</v>
      </c>
      <c r="Q15" s="162" t="s">
        <v>113</v>
      </c>
      <c r="R15" s="163">
        <v>11843</v>
      </c>
      <c r="S15" s="163">
        <v>10424</v>
      </c>
      <c r="T15" s="163">
        <v>4206</v>
      </c>
      <c r="U15" s="163">
        <v>12069</v>
      </c>
      <c r="V15" s="163">
        <v>14374</v>
      </c>
      <c r="W15" s="163">
        <v>14183</v>
      </c>
      <c r="X15" s="165">
        <f t="shared" si="9"/>
        <v>-1.3287880896062365E-2</v>
      </c>
      <c r="Y15" s="164">
        <f t="shared" si="5"/>
        <v>0.36061013046815038</v>
      </c>
      <c r="Z15" s="162">
        <f t="shared" si="6"/>
        <v>-191</v>
      </c>
      <c r="AA15" s="163">
        <f t="shared" si="7"/>
        <v>3759</v>
      </c>
      <c r="AB15" s="164">
        <f t="shared" si="1"/>
        <v>5.4293151628832831E-2</v>
      </c>
    </row>
    <row r="16" spans="1:28" x14ac:dyDescent="0.25">
      <c r="A16" s="1"/>
      <c r="B16" s="162" t="s">
        <v>116</v>
      </c>
      <c r="C16" s="163">
        <v>194228</v>
      </c>
      <c r="D16" s="163">
        <v>198160</v>
      </c>
      <c r="E16" s="163">
        <v>68327</v>
      </c>
      <c r="F16" s="163">
        <v>230477</v>
      </c>
      <c r="G16" s="163">
        <v>230477</v>
      </c>
      <c r="H16" s="163">
        <v>256099</v>
      </c>
      <c r="I16" s="163">
        <v>272740</v>
      </c>
      <c r="J16" s="165">
        <f t="shared" si="8"/>
        <v>6.4978777738296412E-2</v>
      </c>
      <c r="K16" s="164">
        <f t="shared" si="2"/>
        <v>0.37636253532498998</v>
      </c>
      <c r="L16" s="162">
        <f t="shared" si="3"/>
        <v>16641</v>
      </c>
      <c r="M16" s="163">
        <f t="shared" si="4"/>
        <v>74580</v>
      </c>
      <c r="N16" s="164">
        <f t="shared" si="0"/>
        <v>4.2279653695625245E-2</v>
      </c>
      <c r="Q16" s="162" t="s">
        <v>116</v>
      </c>
      <c r="R16" s="163">
        <v>6965</v>
      </c>
      <c r="S16" s="163">
        <v>7233</v>
      </c>
      <c r="T16" s="163">
        <v>2911</v>
      </c>
      <c r="U16" s="163">
        <v>9030</v>
      </c>
      <c r="V16" s="163">
        <v>9352</v>
      </c>
      <c r="W16" s="163">
        <v>9144</v>
      </c>
      <c r="X16" s="165">
        <f t="shared" si="9"/>
        <v>-2.2241231822070162E-2</v>
      </c>
      <c r="Y16" s="164">
        <f t="shared" si="5"/>
        <v>0.26420572376607221</v>
      </c>
      <c r="Z16" s="162">
        <f t="shared" si="6"/>
        <v>-208</v>
      </c>
      <c r="AA16" s="163">
        <f t="shared" si="7"/>
        <v>1911</v>
      </c>
      <c r="AB16" s="164">
        <f t="shared" si="1"/>
        <v>3.5003636642039579E-2</v>
      </c>
    </row>
    <row r="17" spans="1:28" x14ac:dyDescent="0.25">
      <c r="A17" s="1"/>
      <c r="B17" s="162" t="s">
        <v>123</v>
      </c>
      <c r="C17" s="163">
        <v>180360</v>
      </c>
      <c r="D17" s="163">
        <v>170060</v>
      </c>
      <c r="E17" s="163">
        <v>47978</v>
      </c>
      <c r="F17" s="163">
        <v>207890</v>
      </c>
      <c r="G17" s="163">
        <v>207890</v>
      </c>
      <c r="H17" s="163">
        <v>204441</v>
      </c>
      <c r="I17" s="163">
        <v>212081</v>
      </c>
      <c r="J17" s="165">
        <f t="shared" si="8"/>
        <v>3.7370194823934444E-2</v>
      </c>
      <c r="K17" s="164">
        <f t="shared" si="2"/>
        <v>0.24709514289074441</v>
      </c>
      <c r="L17" s="162">
        <f t="shared" si="3"/>
        <v>7640</v>
      </c>
      <c r="M17" s="163">
        <f t="shared" si="4"/>
        <v>42021</v>
      </c>
      <c r="N17" s="164">
        <f t="shared" si="0"/>
        <v>3.2876406964221963E-2</v>
      </c>
      <c r="Q17" s="162" t="s">
        <v>123</v>
      </c>
      <c r="R17" s="163">
        <v>1801</v>
      </c>
      <c r="S17" s="163">
        <v>1959</v>
      </c>
      <c r="T17" s="163">
        <v>752</v>
      </c>
      <c r="U17" s="163">
        <v>2699</v>
      </c>
      <c r="V17" s="163">
        <v>2800</v>
      </c>
      <c r="W17" s="163">
        <v>2503</v>
      </c>
      <c r="X17" s="165">
        <f t="shared" si="9"/>
        <v>-0.10607142857142859</v>
      </c>
      <c r="Y17" s="164">
        <f t="shared" si="5"/>
        <v>0.27769270035732507</v>
      </c>
      <c r="Z17" s="162">
        <f t="shared" si="6"/>
        <v>-297</v>
      </c>
      <c r="AA17" s="163">
        <f t="shared" si="7"/>
        <v>544</v>
      </c>
      <c r="AB17" s="164">
        <f t="shared" si="1"/>
        <v>9.5815947632354632E-3</v>
      </c>
    </row>
    <row r="18" spans="1:28" x14ac:dyDescent="0.25">
      <c r="A18" s="1"/>
      <c r="B18" s="162" t="s">
        <v>119</v>
      </c>
      <c r="C18" s="163">
        <v>169411</v>
      </c>
      <c r="D18" s="163">
        <v>164649</v>
      </c>
      <c r="E18" s="163">
        <v>68879</v>
      </c>
      <c r="F18" s="163">
        <v>181465</v>
      </c>
      <c r="G18" s="163">
        <v>181465</v>
      </c>
      <c r="H18" s="163">
        <v>185590</v>
      </c>
      <c r="I18" s="163">
        <v>192845</v>
      </c>
      <c r="J18" s="165">
        <f t="shared" si="8"/>
        <v>3.9091545880704848E-2</v>
      </c>
      <c r="K18" s="164">
        <f t="shared" si="2"/>
        <v>0.17124914211443731</v>
      </c>
      <c r="L18" s="162">
        <f t="shared" si="3"/>
        <v>7255</v>
      </c>
      <c r="M18" s="163">
        <f t="shared" si="4"/>
        <v>28196</v>
      </c>
      <c r="N18" s="164">
        <f t="shared" si="0"/>
        <v>2.989447758646642E-2</v>
      </c>
      <c r="Q18" s="162" t="s">
        <v>119</v>
      </c>
      <c r="R18" s="163">
        <v>1912</v>
      </c>
      <c r="S18" s="163">
        <v>1573</v>
      </c>
      <c r="T18" s="163">
        <v>793</v>
      </c>
      <c r="U18" s="163">
        <v>1963</v>
      </c>
      <c r="V18" s="163">
        <v>2060</v>
      </c>
      <c r="W18" s="163">
        <v>2203</v>
      </c>
      <c r="X18" s="165">
        <f t="shared" si="9"/>
        <v>6.9417475728155376E-2</v>
      </c>
      <c r="Y18" s="164">
        <f t="shared" si="5"/>
        <v>0.40050858232676423</v>
      </c>
      <c r="Z18" s="162">
        <f t="shared" si="6"/>
        <v>143</v>
      </c>
      <c r="AA18" s="163">
        <f t="shared" si="7"/>
        <v>630</v>
      </c>
      <c r="AB18" s="164">
        <f t="shared" si="1"/>
        <v>8.4331814875779967E-3</v>
      </c>
    </row>
    <row r="19" spans="1:28" x14ac:dyDescent="0.25">
      <c r="A19" s="1"/>
      <c r="B19" s="162" t="s">
        <v>128</v>
      </c>
      <c r="C19" s="163">
        <v>84129</v>
      </c>
      <c r="D19" s="163">
        <v>89842</v>
      </c>
      <c r="E19" s="163">
        <v>35951</v>
      </c>
      <c r="F19" s="163">
        <v>75333</v>
      </c>
      <c r="G19" s="163">
        <v>75333</v>
      </c>
      <c r="H19" s="163">
        <v>82461</v>
      </c>
      <c r="I19" s="163">
        <v>77560</v>
      </c>
      <c r="J19" s="165">
        <f t="shared" si="8"/>
        <v>-5.9434156752889211E-2</v>
      </c>
      <c r="K19" s="164">
        <f t="shared" si="2"/>
        <v>-0.13670666280804078</v>
      </c>
      <c r="L19" s="162">
        <f t="shared" si="3"/>
        <v>-4901</v>
      </c>
      <c r="M19" s="163">
        <f t="shared" si="4"/>
        <v>-12282</v>
      </c>
      <c r="N19" s="164">
        <f t="shared" si="0"/>
        <v>1.2023208699247247E-2</v>
      </c>
      <c r="Q19" s="162" t="s">
        <v>128</v>
      </c>
      <c r="R19" s="163">
        <v>1900</v>
      </c>
      <c r="S19" s="163">
        <v>1706</v>
      </c>
      <c r="T19" s="163">
        <v>714</v>
      </c>
      <c r="U19" s="163">
        <v>1158</v>
      </c>
      <c r="V19" s="163">
        <v>1413</v>
      </c>
      <c r="W19" s="163">
        <v>1423</v>
      </c>
      <c r="X19" s="165">
        <f t="shared" si="9"/>
        <v>7.077140835102691E-3</v>
      </c>
      <c r="Y19" s="164">
        <f t="shared" si="5"/>
        <v>-0.16588511137162953</v>
      </c>
      <c r="Z19" s="162">
        <f t="shared" si="6"/>
        <v>10</v>
      </c>
      <c r="AA19" s="163">
        <f t="shared" si="7"/>
        <v>-283</v>
      </c>
      <c r="AB19" s="164">
        <f t="shared" si="1"/>
        <v>5.4473069708685833E-3</v>
      </c>
    </row>
    <row r="20" spans="1:28" x14ac:dyDescent="0.25">
      <c r="A20" s="161" t="s">
        <v>144</v>
      </c>
      <c r="B20" s="162" t="s">
        <v>131</v>
      </c>
      <c r="C20" s="163">
        <v>149405</v>
      </c>
      <c r="D20" s="163">
        <v>131708</v>
      </c>
      <c r="E20" s="163">
        <v>54462</v>
      </c>
      <c r="F20" s="163">
        <v>69864</v>
      </c>
      <c r="G20" s="163">
        <v>69864</v>
      </c>
      <c r="H20" s="163">
        <v>87757</v>
      </c>
      <c r="I20" s="163">
        <v>84574</v>
      </c>
      <c r="J20" s="165">
        <f t="shared" si="8"/>
        <v>-3.6270610891438904E-2</v>
      </c>
      <c r="K20" s="164">
        <f t="shared" si="2"/>
        <v>-0.35786740365049963</v>
      </c>
      <c r="L20" s="162">
        <f t="shared" si="3"/>
        <v>-3183</v>
      </c>
      <c r="M20" s="163">
        <f t="shared" si="4"/>
        <v>-47134</v>
      </c>
      <c r="N20" s="164">
        <f t="shared" si="0"/>
        <v>1.3110506092446321E-2</v>
      </c>
      <c r="Q20" s="162" t="s">
        <v>131</v>
      </c>
      <c r="R20" s="163">
        <v>3376</v>
      </c>
      <c r="S20" s="163">
        <v>2770</v>
      </c>
      <c r="T20" s="163">
        <v>1136</v>
      </c>
      <c r="U20" s="163">
        <v>1950</v>
      </c>
      <c r="V20" s="163">
        <v>2561</v>
      </c>
      <c r="W20" s="163">
        <v>2619</v>
      </c>
      <c r="X20" s="165">
        <f t="shared" si="9"/>
        <v>2.2647403358063256E-2</v>
      </c>
      <c r="Y20" s="164">
        <f t="shared" si="5"/>
        <v>-5.4512635379061369E-2</v>
      </c>
      <c r="Z20" s="162">
        <f t="shared" si="6"/>
        <v>58</v>
      </c>
      <c r="AA20" s="163">
        <f t="shared" si="7"/>
        <v>-151</v>
      </c>
      <c r="AB20" s="164">
        <f t="shared" si="1"/>
        <v>1.0025647896489683E-2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1134445</v>
      </c>
      <c r="D21" s="169">
        <f t="shared" si="10"/>
        <v>1145568</v>
      </c>
      <c r="E21" s="169">
        <f t="shared" si="10"/>
        <v>376030</v>
      </c>
      <c r="F21" s="169">
        <f t="shared" ref="F21" si="11">F13-SUM(F14:F20)</f>
        <v>1182853</v>
      </c>
      <c r="G21" s="169">
        <f t="shared" si="10"/>
        <v>1182853</v>
      </c>
      <c r="H21" s="169">
        <f t="shared" si="10"/>
        <v>1318098</v>
      </c>
      <c r="I21" s="169">
        <f t="shared" si="10"/>
        <v>1425012</v>
      </c>
      <c r="J21" s="171">
        <f t="shared" si="8"/>
        <v>8.1112330039192937E-2</v>
      </c>
      <c r="K21" s="170">
        <f t="shared" si="2"/>
        <v>0.24393488644934225</v>
      </c>
      <c r="L21" s="168">
        <f>I21-H21</f>
        <v>106914</v>
      </c>
      <c r="M21" s="169">
        <f t="shared" si="4"/>
        <v>279444</v>
      </c>
      <c r="N21" s="170">
        <f t="shared" si="0"/>
        <v>0.22090274206977462</v>
      </c>
      <c r="Q21" s="168" t="s">
        <v>145</v>
      </c>
      <c r="R21" s="169">
        <f t="shared" ref="R21:W21" si="12">R13-SUM(R14:R20)</f>
        <v>62609</v>
      </c>
      <c r="S21" s="169">
        <f t="shared" si="12"/>
        <v>68956</v>
      </c>
      <c r="T21" s="169">
        <f t="shared" si="12"/>
        <v>26327</v>
      </c>
      <c r="U21" s="169">
        <f t="shared" si="12"/>
        <v>60437</v>
      </c>
      <c r="V21" s="169">
        <f t="shared" si="12"/>
        <v>53322</v>
      </c>
      <c r="W21" s="169">
        <f t="shared" si="12"/>
        <v>56779</v>
      </c>
      <c r="X21" s="171">
        <f t="shared" si="9"/>
        <v>6.4832526911968724E-2</v>
      </c>
      <c r="Y21" s="170">
        <f t="shared" si="5"/>
        <v>-0.17659086953999648</v>
      </c>
      <c r="Z21" s="168">
        <f>W21-V21</f>
        <v>3457</v>
      </c>
      <c r="AA21" s="169">
        <f t="shared" si="7"/>
        <v>-12177</v>
      </c>
      <c r="AB21" s="170">
        <f t="shared" si="1"/>
        <v>0.21735252459518431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2080484</v>
      </c>
      <c r="D23" s="176">
        <v>2126941</v>
      </c>
      <c r="E23" s="176">
        <v>632838</v>
      </c>
      <c r="F23" s="176">
        <v>2106493</v>
      </c>
      <c r="G23" s="176">
        <v>2106493</v>
      </c>
      <c r="H23" s="176">
        <v>2273153</v>
      </c>
      <c r="I23" s="176">
        <v>2326106</v>
      </c>
      <c r="J23" s="177">
        <f>IFERROR(I23/H23-1,"-")</f>
        <v>2.3294956388769217E-2</v>
      </c>
      <c r="K23" s="177">
        <f>IFERROR(I23/D23-1,"-")</f>
        <v>9.3639174758491261E-2</v>
      </c>
      <c r="L23" s="176">
        <f>I23-H23</f>
        <v>52953</v>
      </c>
      <c r="M23" s="176">
        <f>I23-D23</f>
        <v>199165</v>
      </c>
      <c r="N23" s="177">
        <f t="shared" ref="N23:N35" si="13">I23/I$9</f>
        <v>0.36058867837250153</v>
      </c>
    </row>
    <row r="24" spans="1:28" x14ac:dyDescent="0.25">
      <c r="A24" s="1" t="s">
        <v>96</v>
      </c>
      <c r="B24" s="157" t="s">
        <v>97</v>
      </c>
      <c r="C24" s="158">
        <v>211986</v>
      </c>
      <c r="D24" s="158">
        <v>247582</v>
      </c>
      <c r="E24" s="158">
        <v>110781</v>
      </c>
      <c r="F24" s="158">
        <v>228635</v>
      </c>
      <c r="G24" s="158">
        <v>228635</v>
      </c>
      <c r="H24" s="158">
        <v>201382</v>
      </c>
      <c r="I24" s="158">
        <v>181810</v>
      </c>
      <c r="J24" s="160">
        <f>IFERROR(I24/H24-1,"-")</f>
        <v>-9.7188427962777157E-2</v>
      </c>
      <c r="K24" s="159">
        <f t="shared" ref="K24:K35" si="14">IFERROR(I24/D24-1,"-")</f>
        <v>-0.26565743874756642</v>
      </c>
      <c r="L24" s="157">
        <f t="shared" ref="L24:L34" si="15">I24-H24</f>
        <v>-19572</v>
      </c>
      <c r="M24" s="158">
        <f t="shared" ref="M24:M35" si="16">I24-D24</f>
        <v>-65772</v>
      </c>
      <c r="N24" s="159">
        <f t="shared" si="13"/>
        <v>2.8183852161038449E-2</v>
      </c>
    </row>
    <row r="25" spans="1:28" x14ac:dyDescent="0.25">
      <c r="A25" s="161" t="s">
        <v>103</v>
      </c>
      <c r="B25" s="162" t="s">
        <v>103</v>
      </c>
      <c r="C25" s="163">
        <v>96960</v>
      </c>
      <c r="D25" s="163">
        <v>122596</v>
      </c>
      <c r="E25" s="163">
        <v>62232</v>
      </c>
      <c r="F25" s="163">
        <v>92436</v>
      </c>
      <c r="G25" s="163">
        <v>92436</v>
      </c>
      <c r="H25" s="163">
        <v>81038</v>
      </c>
      <c r="I25" s="163">
        <v>66280</v>
      </c>
      <c r="J25" s="165">
        <f>IFERROR(I25/H25-1,"-")</f>
        <v>-0.18211209556010766</v>
      </c>
      <c r="K25" s="164">
        <f t="shared" si="14"/>
        <v>-0.45936245880779147</v>
      </c>
      <c r="L25" s="162">
        <f t="shared" si="15"/>
        <v>-14758</v>
      </c>
      <c r="M25" s="163">
        <f t="shared" si="16"/>
        <v>-56316</v>
      </c>
      <c r="N25" s="164">
        <f t="shared" si="13"/>
        <v>1.0274603823957035E-2</v>
      </c>
    </row>
    <row r="26" spans="1:28" x14ac:dyDescent="0.25">
      <c r="A26" s="161" t="s">
        <v>100</v>
      </c>
      <c r="B26" s="162" t="s">
        <v>100</v>
      </c>
      <c r="C26" s="163">
        <v>115026</v>
      </c>
      <c r="D26" s="163">
        <v>124986</v>
      </c>
      <c r="E26" s="163">
        <v>48549</v>
      </c>
      <c r="F26" s="163">
        <v>136199</v>
      </c>
      <c r="G26" s="163">
        <v>136199</v>
      </c>
      <c r="H26" s="163">
        <v>120344</v>
      </c>
      <c r="I26" s="163">
        <v>115530</v>
      </c>
      <c r="J26" s="165">
        <f>IFERROR(I26/H26-1,"-")</f>
        <v>-4.0001994283055287E-2</v>
      </c>
      <c r="K26" s="164">
        <f t="shared" si="14"/>
        <v>-7.5656473525034795E-2</v>
      </c>
      <c r="L26" s="162">
        <f t="shared" si="15"/>
        <v>-4814</v>
      </c>
      <c r="M26" s="163">
        <f t="shared" si="16"/>
        <v>-9456</v>
      </c>
      <c r="N26" s="164">
        <f t="shared" si="13"/>
        <v>1.7909248337081414E-2</v>
      </c>
    </row>
    <row r="27" spans="1:28" x14ac:dyDescent="0.25">
      <c r="A27" s="1"/>
      <c r="B27" s="157" t="s">
        <v>107</v>
      </c>
      <c r="C27" s="158">
        <v>1868498</v>
      </c>
      <c r="D27" s="158">
        <v>1879359</v>
      </c>
      <c r="E27" s="158">
        <v>522057</v>
      </c>
      <c r="F27" s="158">
        <v>1877858</v>
      </c>
      <c r="G27" s="158">
        <v>1877858</v>
      </c>
      <c r="H27" s="158">
        <v>2071771</v>
      </c>
      <c r="I27" s="158">
        <v>2144296</v>
      </c>
      <c r="J27" s="160">
        <f>IFERROR(I27/H27-1,"-")</f>
        <v>3.5006282064957928E-2</v>
      </c>
      <c r="K27" s="159">
        <f t="shared" si="14"/>
        <v>0.14097200162395795</v>
      </c>
      <c r="L27" s="157">
        <f t="shared" si="15"/>
        <v>72525</v>
      </c>
      <c r="M27" s="158">
        <f t="shared" si="16"/>
        <v>264937</v>
      </c>
      <c r="N27" s="159">
        <f t="shared" si="13"/>
        <v>0.33240482621146306</v>
      </c>
    </row>
    <row r="28" spans="1:28" s="56" customFormat="1" x14ac:dyDescent="0.25">
      <c r="B28" s="162" t="s">
        <v>110</v>
      </c>
      <c r="C28" s="163">
        <v>894346</v>
      </c>
      <c r="D28" s="163">
        <v>915023</v>
      </c>
      <c r="E28" s="163">
        <v>229462</v>
      </c>
      <c r="F28" s="163">
        <v>944628</v>
      </c>
      <c r="G28" s="163">
        <v>944628</v>
      </c>
      <c r="H28" s="163">
        <v>1068528</v>
      </c>
      <c r="I28" s="163">
        <v>1117483</v>
      </c>
      <c r="J28" s="165">
        <f t="shared" ref="J28:J35" si="17">IFERROR(I28/H28-1,"-")</f>
        <v>4.5815364688618354E-2</v>
      </c>
      <c r="K28" s="164">
        <f t="shared" si="14"/>
        <v>0.2212621977808209</v>
      </c>
      <c r="L28" s="162">
        <f t="shared" si="15"/>
        <v>48955</v>
      </c>
      <c r="M28" s="163">
        <f t="shared" si="16"/>
        <v>202460</v>
      </c>
      <c r="N28" s="164">
        <f t="shared" si="13"/>
        <v>0.17323016151187354</v>
      </c>
    </row>
    <row r="29" spans="1:28" s="56" customFormat="1" x14ac:dyDescent="0.25">
      <c r="B29" s="162" t="s">
        <v>113</v>
      </c>
      <c r="C29" s="163">
        <v>278531</v>
      </c>
      <c r="D29" s="163">
        <v>252992</v>
      </c>
      <c r="E29" s="163">
        <v>67400</v>
      </c>
      <c r="F29" s="163">
        <v>208876</v>
      </c>
      <c r="G29" s="163">
        <v>208876</v>
      </c>
      <c r="H29" s="163">
        <v>224740</v>
      </c>
      <c r="I29" s="163">
        <v>224805</v>
      </c>
      <c r="J29" s="165">
        <f t="shared" si="17"/>
        <v>2.8922310225154568E-4</v>
      </c>
      <c r="K29" s="164">
        <f t="shared" si="14"/>
        <v>-0.11141459018466993</v>
      </c>
      <c r="L29" s="162">
        <f t="shared" si="15"/>
        <v>65</v>
      </c>
      <c r="M29" s="163">
        <f t="shared" si="16"/>
        <v>-28187</v>
      </c>
      <c r="N29" s="164">
        <f t="shared" si="13"/>
        <v>3.4848858066455358E-2</v>
      </c>
    </row>
    <row r="30" spans="1:28" x14ac:dyDescent="0.25">
      <c r="A30" s="1"/>
      <c r="B30" s="162" t="s">
        <v>116</v>
      </c>
      <c r="C30" s="163">
        <v>59036</v>
      </c>
      <c r="D30" s="163">
        <v>64190</v>
      </c>
      <c r="E30" s="163">
        <v>24093</v>
      </c>
      <c r="F30" s="163">
        <v>75465</v>
      </c>
      <c r="G30" s="163">
        <v>75465</v>
      </c>
      <c r="H30" s="163">
        <v>79745</v>
      </c>
      <c r="I30" s="163">
        <v>70740</v>
      </c>
      <c r="J30" s="165">
        <f t="shared" si="17"/>
        <v>-0.11292244027838738</v>
      </c>
      <c r="K30" s="164">
        <f t="shared" si="14"/>
        <v>0.1020408163265305</v>
      </c>
      <c r="L30" s="162">
        <f t="shared" si="15"/>
        <v>-9005</v>
      </c>
      <c r="M30" s="163">
        <f t="shared" si="16"/>
        <v>6550</v>
      </c>
      <c r="N30" s="164">
        <f t="shared" si="13"/>
        <v>1.0965984829612561E-2</v>
      </c>
    </row>
    <row r="31" spans="1:28" x14ac:dyDescent="0.25">
      <c r="A31" s="1"/>
      <c r="B31" s="162" t="s">
        <v>123</v>
      </c>
      <c r="C31" s="163">
        <v>80806</v>
      </c>
      <c r="D31" s="163">
        <v>76457</v>
      </c>
      <c r="E31" s="163">
        <v>19991</v>
      </c>
      <c r="F31" s="163">
        <v>93749</v>
      </c>
      <c r="G31" s="163">
        <v>93749</v>
      </c>
      <c r="H31" s="163">
        <v>87657</v>
      </c>
      <c r="I31" s="163">
        <v>87037</v>
      </c>
      <c r="J31" s="165">
        <f t="shared" si="17"/>
        <v>-7.0730232611200261E-3</v>
      </c>
      <c r="K31" s="164">
        <f t="shared" si="14"/>
        <v>0.13837843493728497</v>
      </c>
      <c r="L31" s="162">
        <f t="shared" si="15"/>
        <v>-620</v>
      </c>
      <c r="M31" s="163">
        <f t="shared" si="16"/>
        <v>10580</v>
      </c>
      <c r="N31" s="164">
        <f t="shared" si="13"/>
        <v>1.3492315827183892E-2</v>
      </c>
    </row>
    <row r="32" spans="1:28" x14ac:dyDescent="0.25">
      <c r="A32" s="1"/>
      <c r="B32" s="162" t="s">
        <v>119</v>
      </c>
      <c r="C32" s="163">
        <v>89360</v>
      </c>
      <c r="D32" s="163">
        <v>86460</v>
      </c>
      <c r="E32" s="163">
        <v>34233</v>
      </c>
      <c r="F32" s="163">
        <v>103351</v>
      </c>
      <c r="G32" s="163">
        <v>103351</v>
      </c>
      <c r="H32" s="163">
        <v>98783</v>
      </c>
      <c r="I32" s="163">
        <v>100609</v>
      </c>
      <c r="J32" s="165">
        <f t="shared" si="17"/>
        <v>1.8484961987386583E-2</v>
      </c>
      <c r="K32" s="164">
        <f t="shared" si="14"/>
        <v>0.16364792967846409</v>
      </c>
      <c r="L32" s="162">
        <f t="shared" si="15"/>
        <v>1826</v>
      </c>
      <c r="M32" s="163">
        <f t="shared" si="16"/>
        <v>14149</v>
      </c>
      <c r="N32" s="164">
        <f t="shared" si="13"/>
        <v>1.5596222331389457E-2</v>
      </c>
    </row>
    <row r="33" spans="1:14" x14ac:dyDescent="0.25">
      <c r="A33" s="1"/>
      <c r="B33" s="162" t="s">
        <v>128</v>
      </c>
      <c r="C33" s="163">
        <v>31830</v>
      </c>
      <c r="D33" s="163">
        <v>36957</v>
      </c>
      <c r="E33" s="163">
        <v>14222</v>
      </c>
      <c r="F33" s="163">
        <v>27617</v>
      </c>
      <c r="G33" s="163">
        <v>27617</v>
      </c>
      <c r="H33" s="163">
        <v>29460</v>
      </c>
      <c r="I33" s="163">
        <v>29087</v>
      </c>
      <c r="J33" s="165">
        <f t="shared" si="17"/>
        <v>-1.2661235573659169E-2</v>
      </c>
      <c r="K33" s="164">
        <f t="shared" si="14"/>
        <v>-0.21295018535054255</v>
      </c>
      <c r="L33" s="162">
        <f t="shared" si="15"/>
        <v>-373</v>
      </c>
      <c r="M33" s="163">
        <f t="shared" si="16"/>
        <v>-7870</v>
      </c>
      <c r="N33" s="164">
        <f t="shared" si="13"/>
        <v>4.5090132985431235E-3</v>
      </c>
    </row>
    <row r="34" spans="1:14" x14ac:dyDescent="0.25">
      <c r="A34" s="161" t="s">
        <v>144</v>
      </c>
      <c r="B34" s="162" t="s">
        <v>131</v>
      </c>
      <c r="C34" s="163">
        <v>45467</v>
      </c>
      <c r="D34" s="163">
        <v>43890</v>
      </c>
      <c r="E34" s="163">
        <v>16687</v>
      </c>
      <c r="F34" s="163">
        <v>24469</v>
      </c>
      <c r="G34" s="163">
        <v>24469</v>
      </c>
      <c r="H34" s="163">
        <v>31586</v>
      </c>
      <c r="I34" s="163">
        <v>28981</v>
      </c>
      <c r="J34" s="165">
        <f t="shared" si="17"/>
        <v>-8.2473247641360103E-2</v>
      </c>
      <c r="K34" s="164">
        <f t="shared" si="14"/>
        <v>-0.33969013442697649</v>
      </c>
      <c r="L34" s="162">
        <f t="shared" si="15"/>
        <v>-2605</v>
      </c>
      <c r="M34" s="163">
        <f t="shared" si="16"/>
        <v>-14909</v>
      </c>
      <c r="N34" s="164">
        <f t="shared" si="13"/>
        <v>4.4925813732966027E-3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389122</v>
      </c>
      <c r="D35" s="169">
        <f t="shared" si="18"/>
        <v>403390</v>
      </c>
      <c r="E35" s="169">
        <f t="shared" si="18"/>
        <v>115969</v>
      </c>
      <c r="F35" s="169">
        <f t="shared" ref="F35" si="19">F27-SUM(F28:F34)</f>
        <v>399703</v>
      </c>
      <c r="G35" s="169">
        <f t="shared" si="18"/>
        <v>399703</v>
      </c>
      <c r="H35" s="169">
        <f t="shared" si="18"/>
        <v>451272</v>
      </c>
      <c r="I35" s="169">
        <f t="shared" si="18"/>
        <v>485554</v>
      </c>
      <c r="J35" s="171">
        <f t="shared" si="17"/>
        <v>7.5967487457675231E-2</v>
      </c>
      <c r="K35" s="170">
        <f t="shared" si="14"/>
        <v>0.20368377996479836</v>
      </c>
      <c r="L35" s="168">
        <f>I35-H35</f>
        <v>34282</v>
      </c>
      <c r="M35" s="169">
        <f t="shared" si="16"/>
        <v>82164</v>
      </c>
      <c r="N35" s="170">
        <f t="shared" si="13"/>
        <v>7.5269688973108539E-2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1610855</v>
      </c>
      <c r="D37" s="176">
        <v>1579353</v>
      </c>
      <c r="E37" s="176">
        <v>445300</v>
      </c>
      <c r="F37" s="176">
        <v>1484581</v>
      </c>
      <c r="G37" s="176">
        <v>1484581</v>
      </c>
      <c r="H37" s="176">
        <v>1593408</v>
      </c>
      <c r="I37" s="176">
        <v>1657539</v>
      </c>
      <c r="J37" s="177">
        <f>IFERROR(I37/H37-1,"-")</f>
        <v>4.0247695505482683E-2</v>
      </c>
      <c r="K37" s="177">
        <f>IFERROR(I37/D37-1,"-")</f>
        <v>4.9505082144397194E-2</v>
      </c>
      <c r="L37" s="176">
        <f>I37-H37</f>
        <v>64131</v>
      </c>
      <c r="M37" s="176">
        <f>I37-D37</f>
        <v>78186</v>
      </c>
      <c r="N37" s="177">
        <f t="shared" ref="N37:N49" si="20">I37/I$9</f>
        <v>0.2569486503886228</v>
      </c>
    </row>
    <row r="38" spans="1:14" x14ac:dyDescent="0.25">
      <c r="A38" s="1" t="s">
        <v>96</v>
      </c>
      <c r="B38" s="157" t="s">
        <v>97</v>
      </c>
      <c r="C38" s="158">
        <v>148285</v>
      </c>
      <c r="D38" s="158">
        <v>141384</v>
      </c>
      <c r="E38" s="158">
        <v>53176</v>
      </c>
      <c r="F38" s="158">
        <v>134566</v>
      </c>
      <c r="G38" s="158">
        <v>134566</v>
      </c>
      <c r="H38" s="158">
        <v>132603</v>
      </c>
      <c r="I38" s="158">
        <v>128661</v>
      </c>
      <c r="J38" s="160">
        <f>IFERROR(I38/H38-1,"-")</f>
        <v>-2.9727834211895621E-2</v>
      </c>
      <c r="K38" s="159">
        <f t="shared" ref="K38:K49" si="21">IFERROR(I38/D38-1,"-")</f>
        <v>-8.9988966219657129E-2</v>
      </c>
      <c r="L38" s="157">
        <f t="shared" ref="L38:L48" si="22">I38-H38</f>
        <v>-3942</v>
      </c>
      <c r="M38" s="158">
        <f t="shared" ref="M38:M49" si="23">I38-D38</f>
        <v>-12723</v>
      </c>
      <c r="N38" s="159">
        <f t="shared" si="20"/>
        <v>1.9944791831534942E-2</v>
      </c>
    </row>
    <row r="39" spans="1:14" x14ac:dyDescent="0.25">
      <c r="A39" s="161" t="s">
        <v>103</v>
      </c>
      <c r="B39" s="162" t="s">
        <v>103</v>
      </c>
      <c r="C39" s="163">
        <v>46694</v>
      </c>
      <c r="D39" s="163">
        <v>55754</v>
      </c>
      <c r="E39" s="163">
        <v>25398</v>
      </c>
      <c r="F39" s="163">
        <v>50612</v>
      </c>
      <c r="G39" s="163">
        <v>50612</v>
      </c>
      <c r="H39" s="163">
        <v>56621</v>
      </c>
      <c r="I39" s="163">
        <v>56295</v>
      </c>
      <c r="J39" s="165">
        <f>IFERROR(I39/H39-1,"-")</f>
        <v>-5.7575811094823237E-3</v>
      </c>
      <c r="K39" s="164">
        <f t="shared" si="21"/>
        <v>9.7033396706962538E-3</v>
      </c>
      <c r="L39" s="162">
        <f t="shared" si="22"/>
        <v>-326</v>
      </c>
      <c r="M39" s="163">
        <f t="shared" si="23"/>
        <v>541</v>
      </c>
      <c r="N39" s="164">
        <f t="shared" si="20"/>
        <v>8.7267474693672482E-3</v>
      </c>
    </row>
    <row r="40" spans="1:14" x14ac:dyDescent="0.25">
      <c r="A40" s="161" t="s">
        <v>100</v>
      </c>
      <c r="B40" s="162" t="s">
        <v>100</v>
      </c>
      <c r="C40" s="163">
        <v>101591</v>
      </c>
      <c r="D40" s="163">
        <v>85630</v>
      </c>
      <c r="E40" s="163">
        <v>27778</v>
      </c>
      <c r="F40" s="163">
        <v>83954</v>
      </c>
      <c r="G40" s="163">
        <v>83954</v>
      </c>
      <c r="H40" s="163">
        <v>75982</v>
      </c>
      <c r="I40" s="163">
        <v>72366</v>
      </c>
      <c r="J40" s="165">
        <f>IFERROR(I40/H40-1,"-")</f>
        <v>-4.7590218736016432E-2</v>
      </c>
      <c r="K40" s="164">
        <f t="shared" si="21"/>
        <v>-0.15489898400093427</v>
      </c>
      <c r="L40" s="162">
        <f t="shared" si="22"/>
        <v>-3616</v>
      </c>
      <c r="M40" s="163">
        <f t="shared" si="23"/>
        <v>-13264</v>
      </c>
      <c r="N40" s="164">
        <f t="shared" si="20"/>
        <v>1.1218044362167693E-2</v>
      </c>
    </row>
    <row r="41" spans="1:14" x14ac:dyDescent="0.25">
      <c r="A41" s="1"/>
      <c r="B41" s="157" t="s">
        <v>107</v>
      </c>
      <c r="C41" s="158">
        <v>1462570</v>
      </c>
      <c r="D41" s="158">
        <v>1437969</v>
      </c>
      <c r="E41" s="158">
        <v>392124</v>
      </c>
      <c r="F41" s="158">
        <v>1350015</v>
      </c>
      <c r="G41" s="158">
        <v>1350015</v>
      </c>
      <c r="H41" s="158">
        <v>1460805</v>
      </c>
      <c r="I41" s="158">
        <v>1528878</v>
      </c>
      <c r="J41" s="160">
        <f>IFERROR(I41/H41-1,"-")</f>
        <v>4.6599648823764994E-2</v>
      </c>
      <c r="K41" s="159">
        <f t="shared" si="21"/>
        <v>6.3220417129993711E-2</v>
      </c>
      <c r="L41" s="157">
        <f t="shared" si="22"/>
        <v>68073</v>
      </c>
      <c r="M41" s="158">
        <f t="shared" si="23"/>
        <v>90909</v>
      </c>
      <c r="N41" s="159">
        <f t="shared" si="20"/>
        <v>0.23700385855708783</v>
      </c>
    </row>
    <row r="42" spans="1:14" s="56" customFormat="1" x14ac:dyDescent="0.25">
      <c r="B42" s="162" t="s">
        <v>110</v>
      </c>
      <c r="C42" s="163">
        <v>750879</v>
      </c>
      <c r="D42" s="163">
        <v>783206</v>
      </c>
      <c r="E42" s="163">
        <v>179784</v>
      </c>
      <c r="F42" s="163">
        <v>698437</v>
      </c>
      <c r="G42" s="163">
        <v>698437</v>
      </c>
      <c r="H42" s="163">
        <v>765455</v>
      </c>
      <c r="I42" s="163">
        <v>814767</v>
      </c>
      <c r="J42" s="165">
        <f t="shared" ref="J42:J49" si="24">IFERROR(I42/H42-1,"-")</f>
        <v>6.4421814476357309E-2</v>
      </c>
      <c r="K42" s="164">
        <f t="shared" si="21"/>
        <v>4.029718873450916E-2</v>
      </c>
      <c r="L42" s="162">
        <f t="shared" si="22"/>
        <v>49312</v>
      </c>
      <c r="M42" s="163">
        <f t="shared" si="23"/>
        <v>31561</v>
      </c>
      <c r="N42" s="164">
        <f t="shared" si="20"/>
        <v>0.12630368337106218</v>
      </c>
    </row>
    <row r="43" spans="1:14" s="56" customFormat="1" x14ac:dyDescent="0.25">
      <c r="B43" s="162" t="s">
        <v>113</v>
      </c>
      <c r="C43" s="163">
        <v>90158</v>
      </c>
      <c r="D43" s="163">
        <v>65823</v>
      </c>
      <c r="E43" s="163">
        <v>19198</v>
      </c>
      <c r="F43" s="163">
        <v>47651</v>
      </c>
      <c r="G43" s="163">
        <v>47651</v>
      </c>
      <c r="H43" s="163">
        <v>54912</v>
      </c>
      <c r="I43" s="163">
        <v>54061</v>
      </c>
      <c r="J43" s="165">
        <f t="shared" si="24"/>
        <v>-1.5497523310023298E-2</v>
      </c>
      <c r="K43" s="164">
        <f t="shared" si="21"/>
        <v>-0.17869133889369981</v>
      </c>
      <c r="L43" s="162">
        <f t="shared" si="22"/>
        <v>-851</v>
      </c>
      <c r="M43" s="163">
        <f t="shared" si="23"/>
        <v>-11762</v>
      </c>
      <c r="N43" s="164">
        <f t="shared" si="20"/>
        <v>8.3804368938886729E-3</v>
      </c>
    </row>
    <row r="44" spans="1:14" x14ac:dyDescent="0.25">
      <c r="A44" s="1"/>
      <c r="B44" s="162" t="s">
        <v>116</v>
      </c>
      <c r="C44" s="163">
        <v>28666</v>
      </c>
      <c r="D44" s="163">
        <v>29018</v>
      </c>
      <c r="E44" s="163">
        <v>11055</v>
      </c>
      <c r="F44" s="163">
        <v>32391</v>
      </c>
      <c r="G44" s="163">
        <v>32391</v>
      </c>
      <c r="H44" s="163">
        <v>35587</v>
      </c>
      <c r="I44" s="163">
        <v>35534</v>
      </c>
      <c r="J44" s="165">
        <f t="shared" si="24"/>
        <v>-1.4893078933317927E-3</v>
      </c>
      <c r="K44" s="164">
        <f t="shared" si="21"/>
        <v>0.22455027913708725</v>
      </c>
      <c r="L44" s="162">
        <f t="shared" si="22"/>
        <v>-53</v>
      </c>
      <c r="M44" s="163">
        <f t="shared" si="23"/>
        <v>6516</v>
      </c>
      <c r="N44" s="164">
        <f t="shared" si="20"/>
        <v>5.5084153934895786E-3</v>
      </c>
    </row>
    <row r="45" spans="1:14" x14ac:dyDescent="0.25">
      <c r="A45" s="1"/>
      <c r="B45" s="162" t="s">
        <v>123</v>
      </c>
      <c r="C45" s="163">
        <v>69076</v>
      </c>
      <c r="D45" s="163">
        <v>66469</v>
      </c>
      <c r="E45" s="163">
        <v>16914</v>
      </c>
      <c r="F45" s="163">
        <v>71057</v>
      </c>
      <c r="G45" s="163">
        <v>71057</v>
      </c>
      <c r="H45" s="163">
        <v>70356</v>
      </c>
      <c r="I45" s="163">
        <v>71445</v>
      </c>
      <c r="J45" s="165">
        <f t="shared" si="24"/>
        <v>1.5478424015009429E-2</v>
      </c>
      <c r="K45" s="164">
        <f t="shared" si="21"/>
        <v>7.4861965728384661E-2</v>
      </c>
      <c r="L45" s="162">
        <f t="shared" si="22"/>
        <v>1089</v>
      </c>
      <c r="M45" s="163">
        <f t="shared" si="23"/>
        <v>4976</v>
      </c>
      <c r="N45" s="164">
        <f t="shared" si="20"/>
        <v>1.1075272634318199E-2</v>
      </c>
    </row>
    <row r="46" spans="1:14" x14ac:dyDescent="0.25">
      <c r="A46" s="1"/>
      <c r="B46" s="162" t="s">
        <v>119</v>
      </c>
      <c r="C46" s="163">
        <v>52130</v>
      </c>
      <c r="D46" s="163">
        <v>51278</v>
      </c>
      <c r="E46" s="163">
        <v>18532</v>
      </c>
      <c r="F46" s="163">
        <v>48248</v>
      </c>
      <c r="G46" s="163">
        <v>48248</v>
      </c>
      <c r="H46" s="163">
        <v>55107</v>
      </c>
      <c r="I46" s="163">
        <v>55629</v>
      </c>
      <c r="J46" s="165">
        <f t="shared" si="24"/>
        <v>9.4724808100603575E-3</v>
      </c>
      <c r="K46" s="164">
        <f t="shared" si="21"/>
        <v>8.485120324505635E-2</v>
      </c>
      <c r="L46" s="162">
        <f t="shared" si="22"/>
        <v>522</v>
      </c>
      <c r="M46" s="163">
        <f t="shared" si="23"/>
        <v>4351</v>
      </c>
      <c r="N46" s="164">
        <f t="shared" si="20"/>
        <v>8.6235053730070281E-3</v>
      </c>
    </row>
    <row r="47" spans="1:14" x14ac:dyDescent="0.25">
      <c r="A47" s="1"/>
      <c r="B47" s="162" t="s">
        <v>128</v>
      </c>
      <c r="C47" s="163">
        <v>34798</v>
      </c>
      <c r="D47" s="163">
        <v>33048</v>
      </c>
      <c r="E47" s="163">
        <v>12333</v>
      </c>
      <c r="F47" s="163">
        <v>27487</v>
      </c>
      <c r="G47" s="163">
        <v>27487</v>
      </c>
      <c r="H47" s="163">
        <v>28790</v>
      </c>
      <c r="I47" s="163">
        <v>27218</v>
      </c>
      <c r="J47" s="165">
        <f t="shared" si="24"/>
        <v>-5.4602292462660684E-2</v>
      </c>
      <c r="K47" s="164">
        <f t="shared" si="21"/>
        <v>-0.17641007020091992</v>
      </c>
      <c r="L47" s="162">
        <f t="shared" si="22"/>
        <v>-1572</v>
      </c>
      <c r="M47" s="163">
        <f t="shared" si="23"/>
        <v>-5830</v>
      </c>
      <c r="N47" s="164">
        <f t="shared" si="20"/>
        <v>4.2192843524511553E-3</v>
      </c>
    </row>
    <row r="48" spans="1:14" x14ac:dyDescent="0.25">
      <c r="A48" s="161" t="s">
        <v>144</v>
      </c>
      <c r="B48" s="162" t="s">
        <v>131</v>
      </c>
      <c r="C48" s="163">
        <v>63061</v>
      </c>
      <c r="D48" s="163">
        <v>53923</v>
      </c>
      <c r="E48" s="163">
        <v>21722</v>
      </c>
      <c r="F48" s="163">
        <v>28263</v>
      </c>
      <c r="G48" s="163">
        <v>28263</v>
      </c>
      <c r="H48" s="163">
        <v>33577</v>
      </c>
      <c r="I48" s="163">
        <v>30855</v>
      </c>
      <c r="J48" s="165">
        <f t="shared" si="24"/>
        <v>-8.1067397325550239E-2</v>
      </c>
      <c r="K48" s="164">
        <f t="shared" si="21"/>
        <v>-0.42779518943678951</v>
      </c>
      <c r="L48" s="162">
        <f t="shared" si="22"/>
        <v>-2722</v>
      </c>
      <c r="M48" s="163">
        <f t="shared" si="23"/>
        <v>-23068</v>
      </c>
      <c r="N48" s="164">
        <f t="shared" si="20"/>
        <v>4.7830854102020861E-3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373802</v>
      </c>
      <c r="D49" s="169">
        <f t="shared" si="25"/>
        <v>355204</v>
      </c>
      <c r="E49" s="169">
        <f t="shared" si="25"/>
        <v>112586</v>
      </c>
      <c r="F49" s="169">
        <f t="shared" ref="F49" si="26">F41-SUM(F42:F48)</f>
        <v>396481</v>
      </c>
      <c r="G49" s="169">
        <f t="shared" si="25"/>
        <v>396481</v>
      </c>
      <c r="H49" s="169">
        <f t="shared" si="25"/>
        <v>417021</v>
      </c>
      <c r="I49" s="169">
        <f t="shared" si="25"/>
        <v>439369</v>
      </c>
      <c r="J49" s="171">
        <f t="shared" si="24"/>
        <v>5.358962738087536E-2</v>
      </c>
      <c r="K49" s="170">
        <f t="shared" si="21"/>
        <v>0.23694834517629304</v>
      </c>
      <c r="L49" s="168">
        <f>I49-H49</f>
        <v>22348</v>
      </c>
      <c r="M49" s="169">
        <f t="shared" si="23"/>
        <v>84165</v>
      </c>
      <c r="N49" s="170">
        <f t="shared" si="20"/>
        <v>6.8110175128668946E-2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53458</v>
      </c>
      <c r="D51" s="176">
        <v>51134</v>
      </c>
      <c r="E51" s="176">
        <v>14659</v>
      </c>
      <c r="F51" s="176">
        <v>41772</v>
      </c>
      <c r="G51" s="176">
        <v>41772</v>
      </c>
      <c r="H51" s="176">
        <v>55375</v>
      </c>
      <c r="I51" s="176">
        <v>48434</v>
      </c>
      <c r="J51" s="177">
        <f>IFERROR(I51/H51-1,"-")</f>
        <v>-0.1253453724604966</v>
      </c>
      <c r="K51" s="177">
        <f>IFERROR(I51/D51-1,"-")</f>
        <v>-5.2802440646145476E-2</v>
      </c>
      <c r="L51" s="176">
        <f>I51-H51</f>
        <v>-6941</v>
      </c>
      <c r="M51" s="176">
        <f>I51-D51</f>
        <v>-2700</v>
      </c>
      <c r="N51" s="177">
        <f t="shared" ref="N51:N63" si="27">I51/I$9</f>
        <v>7.5081496923587055E-3</v>
      </c>
    </row>
    <row r="52" spans="1:14" x14ac:dyDescent="0.25">
      <c r="A52" s="1" t="s">
        <v>96</v>
      </c>
      <c r="B52" s="157" t="s">
        <v>97</v>
      </c>
      <c r="C52" s="158">
        <v>12322</v>
      </c>
      <c r="D52" s="158">
        <v>11163</v>
      </c>
      <c r="E52" s="158">
        <v>2504</v>
      </c>
      <c r="F52" s="158">
        <v>7172</v>
      </c>
      <c r="G52" s="158">
        <v>7172</v>
      </c>
      <c r="H52" s="158">
        <v>20837</v>
      </c>
      <c r="I52" s="158">
        <v>11472</v>
      </c>
      <c r="J52" s="160">
        <f>IFERROR(I52/H52-1,"-")</f>
        <v>-0.44944089840188128</v>
      </c>
      <c r="K52" s="159">
        <f t="shared" ref="K52:K63" si="28">IFERROR(I52/D52-1,"-")</f>
        <v>2.7680730986294089E-2</v>
      </c>
      <c r="L52" s="157">
        <f t="shared" ref="L52:L62" si="29">I52-H52</f>
        <v>-9365</v>
      </c>
      <c r="M52" s="158">
        <f t="shared" ref="M52:M63" si="30">I52-D52</f>
        <v>309</v>
      </c>
      <c r="N52" s="159">
        <f t="shared" si="27"/>
        <v>1.7783683625291957E-3</v>
      </c>
    </row>
    <row r="53" spans="1:14" x14ac:dyDescent="0.25">
      <c r="A53" s="161" t="s">
        <v>103</v>
      </c>
      <c r="B53" s="162" t="s">
        <v>103</v>
      </c>
      <c r="C53" s="163">
        <v>7614</v>
      </c>
      <c r="D53" s="163">
        <v>6185</v>
      </c>
      <c r="E53" s="163">
        <v>1804</v>
      </c>
      <c r="F53" s="163">
        <v>3560</v>
      </c>
      <c r="G53" s="163">
        <v>3560</v>
      </c>
      <c r="H53" s="163">
        <v>15093</v>
      </c>
      <c r="I53" s="163">
        <v>7412</v>
      </c>
      <c r="J53" s="165">
        <f>IFERROR(I53/H53-1,"-")</f>
        <v>-0.50891141588816002</v>
      </c>
      <c r="K53" s="164">
        <f t="shared" si="28"/>
        <v>0.19838318512530306</v>
      </c>
      <c r="L53" s="162">
        <f t="shared" si="29"/>
        <v>-7681</v>
      </c>
      <c r="M53" s="163">
        <f t="shared" si="30"/>
        <v>1227</v>
      </c>
      <c r="N53" s="164">
        <f t="shared" si="27"/>
        <v>1.1489946219548814E-3</v>
      </c>
    </row>
    <row r="54" spans="1:14" x14ac:dyDescent="0.25">
      <c r="A54" s="161" t="s">
        <v>100</v>
      </c>
      <c r="B54" s="162" t="s">
        <v>100</v>
      </c>
      <c r="C54" s="163">
        <v>4708</v>
      </c>
      <c r="D54" s="163">
        <v>4978</v>
      </c>
      <c r="E54" s="163">
        <v>700</v>
      </c>
      <c r="F54" s="163">
        <v>3612</v>
      </c>
      <c r="G54" s="163">
        <v>3612</v>
      </c>
      <c r="H54" s="163">
        <v>5744</v>
      </c>
      <c r="I54" s="163">
        <v>4060</v>
      </c>
      <c r="J54" s="165">
        <f>IFERROR(I54/H54-1,"-")</f>
        <v>-0.29317548746518107</v>
      </c>
      <c r="K54" s="164">
        <f t="shared" si="28"/>
        <v>-0.18441141020490159</v>
      </c>
      <c r="L54" s="162">
        <f t="shared" si="29"/>
        <v>-1684</v>
      </c>
      <c r="M54" s="163">
        <f t="shared" si="30"/>
        <v>-918</v>
      </c>
      <c r="N54" s="164">
        <f t="shared" si="27"/>
        <v>6.2937374057431435E-4</v>
      </c>
    </row>
    <row r="55" spans="1:14" x14ac:dyDescent="0.25">
      <c r="A55" s="1"/>
      <c r="B55" s="157" t="s">
        <v>107</v>
      </c>
      <c r="C55" s="158">
        <v>41136</v>
      </c>
      <c r="D55" s="158">
        <v>39971</v>
      </c>
      <c r="E55" s="158">
        <v>12155</v>
      </c>
      <c r="F55" s="158">
        <v>34600</v>
      </c>
      <c r="G55" s="158">
        <v>34600</v>
      </c>
      <c r="H55" s="158">
        <v>34538</v>
      </c>
      <c r="I55" s="158">
        <v>36962</v>
      </c>
      <c r="J55" s="160">
        <f>IFERROR(I55/H55-1,"-")</f>
        <v>7.0183565927384395E-2</v>
      </c>
      <c r="K55" s="159">
        <f t="shared" si="28"/>
        <v>-7.5279577693827981E-2</v>
      </c>
      <c r="L55" s="157">
        <f t="shared" si="29"/>
        <v>2424</v>
      </c>
      <c r="M55" s="158">
        <f t="shared" si="30"/>
        <v>-3009</v>
      </c>
      <c r="N55" s="159">
        <f t="shared" si="27"/>
        <v>5.7297813298295098E-3</v>
      </c>
    </row>
    <row r="56" spans="1:14" s="56" customFormat="1" x14ac:dyDescent="0.25">
      <c r="B56" s="162" t="s">
        <v>110</v>
      </c>
      <c r="C56" s="163">
        <v>12020</v>
      </c>
      <c r="D56" s="163">
        <v>12048</v>
      </c>
      <c r="E56" s="163">
        <v>3812</v>
      </c>
      <c r="F56" s="163">
        <v>12071</v>
      </c>
      <c r="G56" s="163">
        <v>12071</v>
      </c>
      <c r="H56" s="163">
        <v>10829</v>
      </c>
      <c r="I56" s="163">
        <v>12917</v>
      </c>
      <c r="J56" s="165">
        <f t="shared" ref="J56:J63" si="31">IFERROR(I56/H56-1,"-")</f>
        <v>0.19281558777357088</v>
      </c>
      <c r="K56" s="164">
        <f t="shared" si="28"/>
        <v>7.2128154050464799E-2</v>
      </c>
      <c r="L56" s="162">
        <f t="shared" si="29"/>
        <v>2088</v>
      </c>
      <c r="M56" s="163">
        <f t="shared" si="30"/>
        <v>869</v>
      </c>
      <c r="N56" s="164">
        <f t="shared" si="27"/>
        <v>2.0023696076350785E-3</v>
      </c>
    </row>
    <row r="57" spans="1:14" s="56" customFormat="1" x14ac:dyDescent="0.25">
      <c r="B57" s="162" t="s">
        <v>113</v>
      </c>
      <c r="C57" s="163">
        <v>13270</v>
      </c>
      <c r="D57" s="163">
        <v>11820</v>
      </c>
      <c r="E57" s="163">
        <v>3459</v>
      </c>
      <c r="F57" s="163">
        <v>7736</v>
      </c>
      <c r="G57" s="163">
        <v>7736</v>
      </c>
      <c r="H57" s="163">
        <v>7115</v>
      </c>
      <c r="I57" s="163">
        <v>7606</v>
      </c>
      <c r="J57" s="165">
        <f t="shared" si="31"/>
        <v>6.9009135628952833E-2</v>
      </c>
      <c r="K57" s="164">
        <f t="shared" si="28"/>
        <v>-0.35651438240270727</v>
      </c>
      <c r="L57" s="162">
        <f t="shared" si="29"/>
        <v>491</v>
      </c>
      <c r="M57" s="163">
        <f t="shared" si="30"/>
        <v>-4214</v>
      </c>
      <c r="N57" s="164">
        <f t="shared" si="27"/>
        <v>1.1790681455192697E-3</v>
      </c>
    </row>
    <row r="58" spans="1:14" x14ac:dyDescent="0.25">
      <c r="A58" s="1"/>
      <c r="B58" s="162" t="s">
        <v>116</v>
      </c>
      <c r="C58" s="163">
        <v>2196</v>
      </c>
      <c r="D58" s="163">
        <v>2333</v>
      </c>
      <c r="E58" s="163">
        <v>561</v>
      </c>
      <c r="F58" s="163">
        <v>2847</v>
      </c>
      <c r="G58" s="163">
        <v>2847</v>
      </c>
      <c r="H58" s="163">
        <v>3084</v>
      </c>
      <c r="I58" s="163">
        <v>2426</v>
      </c>
      <c r="J58" s="165">
        <f t="shared" si="31"/>
        <v>-0.21335927367055774</v>
      </c>
      <c r="K58" s="164">
        <f t="shared" si="28"/>
        <v>3.9862837548221064E-2</v>
      </c>
      <c r="L58" s="162">
        <f t="shared" si="29"/>
        <v>-658</v>
      </c>
      <c r="M58" s="163">
        <f t="shared" si="30"/>
        <v>93</v>
      </c>
      <c r="N58" s="164">
        <f t="shared" si="27"/>
        <v>3.7607406271755831E-4</v>
      </c>
    </row>
    <row r="59" spans="1:14" x14ac:dyDescent="0.25">
      <c r="A59" s="1"/>
      <c r="B59" s="162" t="s">
        <v>123</v>
      </c>
      <c r="C59" s="163">
        <v>727</v>
      </c>
      <c r="D59" s="163">
        <v>847</v>
      </c>
      <c r="E59" s="163">
        <v>287</v>
      </c>
      <c r="F59" s="163">
        <v>935</v>
      </c>
      <c r="G59" s="163">
        <v>935</v>
      </c>
      <c r="H59" s="163">
        <v>882</v>
      </c>
      <c r="I59" s="163">
        <v>1228</v>
      </c>
      <c r="J59" s="165">
        <f t="shared" si="31"/>
        <v>0.39229024943310664</v>
      </c>
      <c r="K59" s="164">
        <f t="shared" si="28"/>
        <v>0.44982290436835881</v>
      </c>
      <c r="L59" s="162">
        <f t="shared" si="29"/>
        <v>346</v>
      </c>
      <c r="M59" s="163">
        <f t="shared" si="30"/>
        <v>381</v>
      </c>
      <c r="N59" s="164">
        <f t="shared" si="27"/>
        <v>1.9036230379932464E-4</v>
      </c>
    </row>
    <row r="60" spans="1:14" x14ac:dyDescent="0.25">
      <c r="A60" s="1"/>
      <c r="B60" s="162" t="s">
        <v>119</v>
      </c>
      <c r="C60" s="163">
        <v>713</v>
      </c>
      <c r="D60" s="163">
        <v>823</v>
      </c>
      <c r="E60" s="163">
        <v>262</v>
      </c>
      <c r="F60" s="163">
        <v>717</v>
      </c>
      <c r="G60" s="163">
        <v>717</v>
      </c>
      <c r="H60" s="163">
        <v>758</v>
      </c>
      <c r="I60" s="163">
        <v>902</v>
      </c>
      <c r="J60" s="165">
        <f t="shared" si="31"/>
        <v>0.18997361477572561</v>
      </c>
      <c r="K60" s="164">
        <f t="shared" si="28"/>
        <v>9.5990279465370643E-2</v>
      </c>
      <c r="L60" s="162">
        <f t="shared" si="29"/>
        <v>144</v>
      </c>
      <c r="M60" s="163">
        <f t="shared" si="30"/>
        <v>79</v>
      </c>
      <c r="N60" s="164">
        <f t="shared" si="27"/>
        <v>1.3982638275813585E-4</v>
      </c>
    </row>
    <row r="61" spans="1:14" x14ac:dyDescent="0.25">
      <c r="A61" s="1"/>
      <c r="B61" s="162" t="s">
        <v>128</v>
      </c>
      <c r="C61" s="163">
        <v>470</v>
      </c>
      <c r="D61" s="163">
        <v>312</v>
      </c>
      <c r="E61" s="163">
        <v>147</v>
      </c>
      <c r="F61" s="163">
        <v>152</v>
      </c>
      <c r="G61" s="163">
        <v>152</v>
      </c>
      <c r="H61" s="163">
        <v>264</v>
      </c>
      <c r="I61" s="163">
        <v>160</v>
      </c>
      <c r="J61" s="165">
        <f t="shared" si="31"/>
        <v>-0.39393939393939392</v>
      </c>
      <c r="K61" s="164">
        <f t="shared" si="28"/>
        <v>-0.48717948717948723</v>
      </c>
      <c r="L61" s="162">
        <f t="shared" si="29"/>
        <v>-104</v>
      </c>
      <c r="M61" s="163">
        <f t="shared" si="30"/>
        <v>-152</v>
      </c>
      <c r="N61" s="164">
        <f t="shared" si="27"/>
        <v>2.4802906032485295E-5</v>
      </c>
    </row>
    <row r="62" spans="1:14" x14ac:dyDescent="0.25">
      <c r="A62" s="161" t="s">
        <v>144</v>
      </c>
      <c r="B62" s="162" t="s">
        <v>131</v>
      </c>
      <c r="C62" s="163">
        <v>654</v>
      </c>
      <c r="D62" s="163">
        <v>694</v>
      </c>
      <c r="E62" s="163">
        <v>267</v>
      </c>
      <c r="F62" s="163">
        <v>169</v>
      </c>
      <c r="G62" s="163">
        <v>169</v>
      </c>
      <c r="H62" s="163">
        <v>217</v>
      </c>
      <c r="I62" s="163">
        <v>171</v>
      </c>
      <c r="J62" s="165">
        <f t="shared" si="31"/>
        <v>-0.21198156682027647</v>
      </c>
      <c r="K62" s="164">
        <f t="shared" si="28"/>
        <v>-0.75360230547550433</v>
      </c>
      <c r="L62" s="162">
        <f t="shared" si="29"/>
        <v>-46</v>
      </c>
      <c r="M62" s="163">
        <f t="shared" si="30"/>
        <v>-523</v>
      </c>
      <c r="N62" s="164">
        <f t="shared" si="27"/>
        <v>2.6508105822218661E-5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11086</v>
      </c>
      <c r="D63" s="169">
        <f t="shared" si="32"/>
        <v>11094</v>
      </c>
      <c r="E63" s="169">
        <f t="shared" si="32"/>
        <v>3360</v>
      </c>
      <c r="F63" s="169">
        <f t="shared" ref="F63" si="33">F55-SUM(F56:F62)</f>
        <v>9973</v>
      </c>
      <c r="G63" s="169">
        <f t="shared" si="32"/>
        <v>9973</v>
      </c>
      <c r="H63" s="169">
        <f t="shared" si="32"/>
        <v>11389</v>
      </c>
      <c r="I63" s="169">
        <f t="shared" si="32"/>
        <v>11552</v>
      </c>
      <c r="J63" s="171">
        <f t="shared" si="31"/>
        <v>1.4312055492141651E-2</v>
      </c>
      <c r="K63" s="170">
        <f t="shared" si="28"/>
        <v>4.1283576708130543E-2</v>
      </c>
      <c r="L63" s="168">
        <f>I63-H63</f>
        <v>163</v>
      </c>
      <c r="M63" s="169">
        <f t="shared" si="30"/>
        <v>458</v>
      </c>
      <c r="N63" s="170">
        <f t="shared" si="27"/>
        <v>1.7907698155454385E-3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161838</v>
      </c>
      <c r="D65" s="176">
        <v>159173</v>
      </c>
      <c r="E65" s="176">
        <v>60690</v>
      </c>
      <c r="F65" s="176">
        <v>188513</v>
      </c>
      <c r="G65" s="176">
        <v>188513</v>
      </c>
      <c r="H65" s="176">
        <v>207606</v>
      </c>
      <c r="I65" s="176">
        <v>267454</v>
      </c>
      <c r="J65" s="177">
        <f>IFERROR(I65/H65-1,"-")</f>
        <v>0.28827683207614418</v>
      </c>
      <c r="K65" s="177">
        <f>IFERROR(I65/D65-1,"-")</f>
        <v>0.68027240800889599</v>
      </c>
      <c r="L65" s="176">
        <f>I65-H65</f>
        <v>59848</v>
      </c>
      <c r="M65" s="176">
        <f>I65-D65</f>
        <v>108281</v>
      </c>
      <c r="N65" s="177">
        <f t="shared" ref="N65:N77" si="34">I65/I$9</f>
        <v>4.1460227687577011E-2</v>
      </c>
    </row>
    <row r="66" spans="1:14" x14ac:dyDescent="0.25">
      <c r="A66" s="1" t="s">
        <v>96</v>
      </c>
      <c r="B66" s="157" t="s">
        <v>97</v>
      </c>
      <c r="C66" s="158">
        <v>38687</v>
      </c>
      <c r="D66" s="158">
        <v>45966</v>
      </c>
      <c r="E66" s="158">
        <v>24605</v>
      </c>
      <c r="F66" s="158">
        <v>35078</v>
      </c>
      <c r="G66" s="158">
        <v>35078</v>
      </c>
      <c r="H66" s="158">
        <v>51806</v>
      </c>
      <c r="I66" s="158">
        <v>68282</v>
      </c>
      <c r="J66" s="160">
        <f>IFERROR(I66/H66-1,"-")</f>
        <v>0.31803266030961663</v>
      </c>
      <c r="K66" s="159">
        <f t="shared" ref="K66:K77" si="35">IFERROR(I66/D66-1,"-")</f>
        <v>0.48548927468128622</v>
      </c>
      <c r="L66" s="157">
        <f t="shared" ref="L66:L76" si="36">I66-H66</f>
        <v>16476</v>
      </c>
      <c r="M66" s="158">
        <f t="shared" ref="M66:M77" si="37">I66-D66</f>
        <v>22316</v>
      </c>
      <c r="N66" s="159">
        <f t="shared" si="34"/>
        <v>1.0584950185688505E-2</v>
      </c>
    </row>
    <row r="67" spans="1:14" x14ac:dyDescent="0.25">
      <c r="A67" s="161" t="s">
        <v>103</v>
      </c>
      <c r="B67" s="162" t="s">
        <v>103</v>
      </c>
      <c r="C67" s="163">
        <v>21156</v>
      </c>
      <c r="D67" s="163">
        <v>24299</v>
      </c>
      <c r="E67" s="163">
        <v>8597</v>
      </c>
      <c r="F67" s="163">
        <v>24861</v>
      </c>
      <c r="G67" s="163">
        <v>24861</v>
      </c>
      <c r="H67" s="163">
        <v>34164</v>
      </c>
      <c r="I67" s="163">
        <v>40216</v>
      </c>
      <c r="J67" s="165">
        <f>IFERROR(I67/H67-1,"-")</f>
        <v>0.17714553330991678</v>
      </c>
      <c r="K67" s="164">
        <f t="shared" si="35"/>
        <v>0.65504753282028072</v>
      </c>
      <c r="L67" s="162">
        <f t="shared" si="36"/>
        <v>6052</v>
      </c>
      <c r="M67" s="163">
        <f t="shared" si="37"/>
        <v>15917</v>
      </c>
      <c r="N67" s="164">
        <f t="shared" si="34"/>
        <v>6.2342104312651794E-3</v>
      </c>
    </row>
    <row r="68" spans="1:14" x14ac:dyDescent="0.25">
      <c r="A68" s="161" t="s">
        <v>100</v>
      </c>
      <c r="B68" s="162" t="s">
        <v>100</v>
      </c>
      <c r="C68" s="163">
        <v>17531</v>
      </c>
      <c r="D68" s="163">
        <v>21667</v>
      </c>
      <c r="E68" s="163">
        <v>16008</v>
      </c>
      <c r="F68" s="163">
        <v>10217</v>
      </c>
      <c r="G68" s="163">
        <v>10217</v>
      </c>
      <c r="H68" s="163">
        <v>17642</v>
      </c>
      <c r="I68" s="163">
        <v>28066</v>
      </c>
      <c r="J68" s="165">
        <f>IFERROR(I68/H68-1,"-")</f>
        <v>0.59086271397800694</v>
      </c>
      <c r="K68" s="164">
        <f t="shared" si="35"/>
        <v>0.29533391793972408</v>
      </c>
      <c r="L68" s="162">
        <f t="shared" si="36"/>
        <v>10424</v>
      </c>
      <c r="M68" s="163">
        <f t="shared" si="37"/>
        <v>6399</v>
      </c>
      <c r="N68" s="164">
        <f t="shared" si="34"/>
        <v>4.3507397544233269E-3</v>
      </c>
    </row>
    <row r="69" spans="1:14" x14ac:dyDescent="0.25">
      <c r="A69" s="1"/>
      <c r="B69" s="157" t="s">
        <v>107</v>
      </c>
      <c r="C69" s="158">
        <v>123151</v>
      </c>
      <c r="D69" s="158">
        <v>113207</v>
      </c>
      <c r="E69" s="158">
        <v>36085</v>
      </c>
      <c r="F69" s="158">
        <v>153435</v>
      </c>
      <c r="G69" s="158">
        <v>153435</v>
      </c>
      <c r="H69" s="158">
        <v>155800</v>
      </c>
      <c r="I69" s="158">
        <v>199172</v>
      </c>
      <c r="J69" s="160">
        <f>IFERROR(I69/H69-1,"-")</f>
        <v>0.27838254172015398</v>
      </c>
      <c r="K69" s="159">
        <f t="shared" si="35"/>
        <v>0.75936117024565619</v>
      </c>
      <c r="L69" s="157">
        <f t="shared" si="36"/>
        <v>43372</v>
      </c>
      <c r="M69" s="158">
        <f t="shared" si="37"/>
        <v>85965</v>
      </c>
      <c r="N69" s="159">
        <f t="shared" si="34"/>
        <v>3.087527750188851E-2</v>
      </c>
    </row>
    <row r="70" spans="1:14" s="56" customFormat="1" x14ac:dyDescent="0.25">
      <c r="B70" s="162" t="s">
        <v>110</v>
      </c>
      <c r="C70" s="163">
        <v>56144</v>
      </c>
      <c r="D70" s="163">
        <v>48511</v>
      </c>
      <c r="E70" s="163">
        <v>15925</v>
      </c>
      <c r="F70" s="163">
        <v>67600</v>
      </c>
      <c r="G70" s="163">
        <v>67600</v>
      </c>
      <c r="H70" s="163">
        <v>58709</v>
      </c>
      <c r="I70" s="163">
        <v>84484</v>
      </c>
      <c r="J70" s="165">
        <f t="shared" ref="J70:J77" si="38">IFERROR(I70/H70-1,"-")</f>
        <v>0.43902979100308293</v>
      </c>
      <c r="K70" s="164">
        <f t="shared" si="35"/>
        <v>0.74154315516068525</v>
      </c>
      <c r="L70" s="162">
        <f t="shared" si="36"/>
        <v>25775</v>
      </c>
      <c r="M70" s="163">
        <f t="shared" si="37"/>
        <v>35973</v>
      </c>
      <c r="N70" s="164">
        <f t="shared" si="34"/>
        <v>1.3096554457803049E-2</v>
      </c>
    </row>
    <row r="71" spans="1:14" s="56" customFormat="1" x14ac:dyDescent="0.25">
      <c r="B71" s="162" t="s">
        <v>113</v>
      </c>
      <c r="C71" s="163">
        <v>17433</v>
      </c>
      <c r="D71" s="163">
        <v>14295</v>
      </c>
      <c r="E71" s="163">
        <v>4110</v>
      </c>
      <c r="F71" s="163">
        <v>9275</v>
      </c>
      <c r="G71" s="163">
        <v>9275</v>
      </c>
      <c r="H71" s="163">
        <v>13219</v>
      </c>
      <c r="I71" s="163">
        <v>12766</v>
      </c>
      <c r="J71" s="165">
        <f t="shared" si="38"/>
        <v>-3.4268855435358181E-2</v>
      </c>
      <c r="K71" s="164">
        <f t="shared" si="35"/>
        <v>-0.10696047569080103</v>
      </c>
      <c r="L71" s="162">
        <f t="shared" si="36"/>
        <v>-453</v>
      </c>
      <c r="M71" s="163">
        <f t="shared" si="37"/>
        <v>-1529</v>
      </c>
      <c r="N71" s="164">
        <f t="shared" si="34"/>
        <v>1.9789618650669204E-3</v>
      </c>
    </row>
    <row r="72" spans="1:14" x14ac:dyDescent="0.25">
      <c r="A72" s="1"/>
      <c r="B72" s="162" t="s">
        <v>116</v>
      </c>
      <c r="C72" s="163">
        <v>7801</v>
      </c>
      <c r="D72" s="163">
        <v>12790</v>
      </c>
      <c r="E72" s="163">
        <v>3920</v>
      </c>
      <c r="F72" s="163">
        <v>21539</v>
      </c>
      <c r="G72" s="163">
        <v>21539</v>
      </c>
      <c r="H72" s="163">
        <v>18439</v>
      </c>
      <c r="I72" s="163">
        <v>22925</v>
      </c>
      <c r="J72" s="165">
        <f t="shared" si="38"/>
        <v>0.24328868159878514</v>
      </c>
      <c r="K72" s="164">
        <f t="shared" si="35"/>
        <v>0.79241594996090692</v>
      </c>
      <c r="L72" s="162">
        <f t="shared" si="36"/>
        <v>4486</v>
      </c>
      <c r="M72" s="163">
        <f t="shared" si="37"/>
        <v>10135</v>
      </c>
      <c r="N72" s="164">
        <f t="shared" si="34"/>
        <v>3.5537913799670337E-3</v>
      </c>
    </row>
    <row r="73" spans="1:14" x14ac:dyDescent="0.25">
      <c r="A73" s="1"/>
      <c r="B73" s="162" t="s">
        <v>123</v>
      </c>
      <c r="C73" s="163">
        <v>2856</v>
      </c>
      <c r="D73" s="163">
        <v>2139</v>
      </c>
      <c r="E73" s="163">
        <v>634</v>
      </c>
      <c r="F73" s="163">
        <v>4225</v>
      </c>
      <c r="G73" s="163">
        <v>4225</v>
      </c>
      <c r="H73" s="163">
        <v>4808</v>
      </c>
      <c r="I73" s="163">
        <v>7754</v>
      </c>
      <c r="J73" s="165">
        <f t="shared" si="38"/>
        <v>0.612728785357737</v>
      </c>
      <c r="K73" s="164">
        <f t="shared" si="35"/>
        <v>2.6250584385226743</v>
      </c>
      <c r="L73" s="162">
        <f t="shared" si="36"/>
        <v>2946</v>
      </c>
      <c r="M73" s="163">
        <f t="shared" si="37"/>
        <v>5615</v>
      </c>
      <c r="N73" s="164">
        <f t="shared" si="34"/>
        <v>1.2020108335993186E-3</v>
      </c>
    </row>
    <row r="74" spans="1:14" x14ac:dyDescent="0.25">
      <c r="A74" s="1"/>
      <c r="B74" s="162" t="s">
        <v>119</v>
      </c>
      <c r="C74" s="163">
        <v>3613</v>
      </c>
      <c r="D74" s="163">
        <v>2880</v>
      </c>
      <c r="E74" s="163">
        <v>1452</v>
      </c>
      <c r="F74" s="163">
        <v>3969</v>
      </c>
      <c r="G74" s="163">
        <v>3969</v>
      </c>
      <c r="H74" s="163">
        <v>3083</v>
      </c>
      <c r="I74" s="163">
        <v>4952</v>
      </c>
      <c r="J74" s="165">
        <f t="shared" si="38"/>
        <v>0.60622770029192341</v>
      </c>
      <c r="K74" s="164">
        <f t="shared" si="35"/>
        <v>0.71944444444444455</v>
      </c>
      <c r="L74" s="162">
        <f t="shared" si="36"/>
        <v>1869</v>
      </c>
      <c r="M74" s="163">
        <f t="shared" si="37"/>
        <v>2072</v>
      </c>
      <c r="N74" s="164">
        <f t="shared" si="34"/>
        <v>7.6764994170541994E-4</v>
      </c>
    </row>
    <row r="75" spans="1:14" x14ac:dyDescent="0.25">
      <c r="A75" s="1"/>
      <c r="B75" s="162" t="s">
        <v>128</v>
      </c>
      <c r="C75" s="163">
        <v>1592</v>
      </c>
      <c r="D75" s="163">
        <v>2489</v>
      </c>
      <c r="E75" s="163">
        <v>854</v>
      </c>
      <c r="F75" s="163">
        <v>3522</v>
      </c>
      <c r="G75" s="163">
        <v>3522</v>
      </c>
      <c r="H75" s="163">
        <v>4583</v>
      </c>
      <c r="I75" s="163">
        <v>3861</v>
      </c>
      <c r="J75" s="165">
        <f t="shared" si="38"/>
        <v>-0.15753873008946107</v>
      </c>
      <c r="K75" s="164">
        <f t="shared" si="35"/>
        <v>0.55122539172358387</v>
      </c>
      <c r="L75" s="162">
        <f t="shared" si="36"/>
        <v>-722</v>
      </c>
      <c r="M75" s="163">
        <f t="shared" si="37"/>
        <v>1372</v>
      </c>
      <c r="N75" s="164">
        <f t="shared" si="34"/>
        <v>5.9852512619641078E-4</v>
      </c>
    </row>
    <row r="76" spans="1:14" x14ac:dyDescent="0.25">
      <c r="A76" s="161" t="s">
        <v>144</v>
      </c>
      <c r="B76" s="162" t="s">
        <v>131</v>
      </c>
      <c r="C76" s="163">
        <v>2890</v>
      </c>
      <c r="D76" s="163">
        <v>2648</v>
      </c>
      <c r="E76" s="163">
        <v>1101</v>
      </c>
      <c r="F76" s="163">
        <v>1144</v>
      </c>
      <c r="G76" s="163">
        <v>1144</v>
      </c>
      <c r="H76" s="163">
        <v>1282</v>
      </c>
      <c r="I76" s="163">
        <v>3713</v>
      </c>
      <c r="J76" s="165">
        <f t="shared" si="38"/>
        <v>1.8962558502340094</v>
      </c>
      <c r="K76" s="164">
        <f t="shared" si="35"/>
        <v>0.40219033232628409</v>
      </c>
      <c r="L76" s="162">
        <f t="shared" si="36"/>
        <v>2431</v>
      </c>
      <c r="M76" s="163">
        <f t="shared" si="37"/>
        <v>1065</v>
      </c>
      <c r="N76" s="164">
        <f t="shared" si="34"/>
        <v>5.7558243811636192E-4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30822</v>
      </c>
      <c r="D77" s="169">
        <f t="shared" si="39"/>
        <v>27455</v>
      </c>
      <c r="E77" s="169">
        <f t="shared" si="39"/>
        <v>8089</v>
      </c>
      <c r="F77" s="169">
        <f t="shared" ref="F77" si="40">F69-SUM(F70:F76)</f>
        <v>42161</v>
      </c>
      <c r="G77" s="169">
        <f t="shared" si="39"/>
        <v>42161</v>
      </c>
      <c r="H77" s="169">
        <f t="shared" si="39"/>
        <v>51677</v>
      </c>
      <c r="I77" s="169">
        <f t="shared" si="39"/>
        <v>58717</v>
      </c>
      <c r="J77" s="171">
        <f t="shared" si="38"/>
        <v>0.13623081835245854</v>
      </c>
      <c r="K77" s="170">
        <f t="shared" si="35"/>
        <v>1.1386632671644508</v>
      </c>
      <c r="L77" s="168">
        <f>I77-H77</f>
        <v>7040</v>
      </c>
      <c r="M77" s="169">
        <f t="shared" si="37"/>
        <v>31262</v>
      </c>
      <c r="N77" s="170">
        <f t="shared" si="34"/>
        <v>9.1022014594339951E-3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971454</v>
      </c>
      <c r="D79" s="176">
        <v>939301</v>
      </c>
      <c r="E79" s="176">
        <v>259391</v>
      </c>
      <c r="F79" s="176">
        <v>820583</v>
      </c>
      <c r="G79" s="176">
        <v>820583</v>
      </c>
      <c r="H79" s="176">
        <v>933965</v>
      </c>
      <c r="I79" s="176">
        <v>1064073</v>
      </c>
      <c r="J79" s="177">
        <f>IFERROR(I79/H79-1,"-")</f>
        <v>0.13930714748411344</v>
      </c>
      <c r="K79" s="177">
        <f>IFERROR(I79/D79-1,"-")</f>
        <v>0.13283494854152189</v>
      </c>
      <c r="L79" s="176">
        <f>I79-H79</f>
        <v>130108</v>
      </c>
      <c r="M79" s="176">
        <f>I79-D79</f>
        <v>124772</v>
      </c>
      <c r="N79" s="177">
        <f t="shared" ref="N79:N91" si="41">I79/I$9</f>
        <v>0.16495064144190455</v>
      </c>
    </row>
    <row r="80" spans="1:14" x14ac:dyDescent="0.25">
      <c r="A80" s="1" t="s">
        <v>96</v>
      </c>
      <c r="B80" s="157" t="s">
        <v>97</v>
      </c>
      <c r="C80" s="158">
        <v>402795</v>
      </c>
      <c r="D80" s="158">
        <v>402386</v>
      </c>
      <c r="E80" s="158">
        <v>106673</v>
      </c>
      <c r="F80" s="158">
        <v>380964</v>
      </c>
      <c r="G80" s="158">
        <v>380964</v>
      </c>
      <c r="H80" s="158">
        <v>381700</v>
      </c>
      <c r="I80" s="158">
        <v>419537</v>
      </c>
      <c r="J80" s="160">
        <f>IFERROR(I80/H80-1,"-")</f>
        <v>9.9127587110296123E-2</v>
      </c>
      <c r="K80" s="159">
        <f t="shared" ref="K80:K91" si="42">IFERROR(I80/D80-1,"-")</f>
        <v>4.2623252300030279E-2</v>
      </c>
      <c r="L80" s="157">
        <f t="shared" ref="L80:L90" si="43">I80-H80</f>
        <v>37837</v>
      </c>
      <c r="M80" s="158">
        <f t="shared" ref="M80:M91" si="44">I80-D80</f>
        <v>17151</v>
      </c>
      <c r="N80" s="159">
        <f t="shared" si="41"/>
        <v>6.5035854925942396E-2</v>
      </c>
    </row>
    <row r="81" spans="1:14" x14ac:dyDescent="0.25">
      <c r="A81" s="161" t="s">
        <v>103</v>
      </c>
      <c r="B81" s="162" t="s">
        <v>103</v>
      </c>
      <c r="C81" s="163">
        <v>96922</v>
      </c>
      <c r="D81" s="163">
        <v>75835</v>
      </c>
      <c r="E81" s="163">
        <v>26886</v>
      </c>
      <c r="F81" s="163">
        <v>101542</v>
      </c>
      <c r="G81" s="163">
        <v>101542</v>
      </c>
      <c r="H81" s="163">
        <v>97548</v>
      </c>
      <c r="I81" s="163">
        <v>111786</v>
      </c>
      <c r="J81" s="165">
        <f>IFERROR(I81/H81-1,"-")</f>
        <v>0.1459589125353673</v>
      </c>
      <c r="K81" s="164">
        <f t="shared" si="42"/>
        <v>0.47406870178677396</v>
      </c>
      <c r="L81" s="162">
        <f t="shared" si="43"/>
        <v>14238</v>
      </c>
      <c r="M81" s="163">
        <f t="shared" si="44"/>
        <v>35951</v>
      </c>
      <c r="N81" s="164">
        <f t="shared" si="41"/>
        <v>1.7328860335921258E-2</v>
      </c>
    </row>
    <row r="82" spans="1:14" x14ac:dyDescent="0.25">
      <c r="A82" s="161" t="s">
        <v>100</v>
      </c>
      <c r="B82" s="162" t="s">
        <v>100</v>
      </c>
      <c r="C82" s="163">
        <v>305873</v>
      </c>
      <c r="D82" s="163">
        <v>326551</v>
      </c>
      <c r="E82" s="163">
        <v>79787</v>
      </c>
      <c r="F82" s="163">
        <v>279422</v>
      </c>
      <c r="G82" s="163">
        <v>279422</v>
      </c>
      <c r="H82" s="163">
        <v>284152</v>
      </c>
      <c r="I82" s="163">
        <v>307751</v>
      </c>
      <c r="J82" s="165">
        <f>IFERROR(I82/H82-1,"-")</f>
        <v>8.3050620794504315E-2</v>
      </c>
      <c r="K82" s="164">
        <f t="shared" si="42"/>
        <v>-5.7571405385376195E-2</v>
      </c>
      <c r="L82" s="162">
        <f t="shared" si="43"/>
        <v>23599</v>
      </c>
      <c r="M82" s="163">
        <f t="shared" si="44"/>
        <v>-18800</v>
      </c>
      <c r="N82" s="164">
        <f t="shared" si="41"/>
        <v>4.7706994590021139E-2</v>
      </c>
    </row>
    <row r="83" spans="1:14" x14ac:dyDescent="0.25">
      <c r="A83" s="1"/>
      <c r="B83" s="157" t="s">
        <v>107</v>
      </c>
      <c r="C83" s="158">
        <v>568659</v>
      </c>
      <c r="D83" s="158">
        <v>536915</v>
      </c>
      <c r="E83" s="158">
        <v>152718</v>
      </c>
      <c r="F83" s="158">
        <v>439619</v>
      </c>
      <c r="G83" s="158">
        <v>439619</v>
      </c>
      <c r="H83" s="158">
        <v>552265</v>
      </c>
      <c r="I83" s="158">
        <v>644536</v>
      </c>
      <c r="J83" s="160">
        <f>IFERROR(I83/H83-1,"-")</f>
        <v>0.16707739943686462</v>
      </c>
      <c r="K83" s="159">
        <f t="shared" si="42"/>
        <v>0.20044327314379373</v>
      </c>
      <c r="L83" s="157">
        <f t="shared" si="43"/>
        <v>92271</v>
      </c>
      <c r="M83" s="158">
        <f t="shared" si="44"/>
        <v>107621</v>
      </c>
      <c r="N83" s="159">
        <f t="shared" si="41"/>
        <v>9.991478651596214E-2</v>
      </c>
    </row>
    <row r="84" spans="1:14" s="56" customFormat="1" x14ac:dyDescent="0.25">
      <c r="B84" s="162" t="s">
        <v>110</v>
      </c>
      <c r="C84" s="163">
        <v>84109</v>
      </c>
      <c r="D84" s="163">
        <v>90752</v>
      </c>
      <c r="E84" s="163">
        <v>25019</v>
      </c>
      <c r="F84" s="163">
        <v>84724</v>
      </c>
      <c r="G84" s="163">
        <v>84724</v>
      </c>
      <c r="H84" s="163">
        <v>113073</v>
      </c>
      <c r="I84" s="163">
        <v>132522</v>
      </c>
      <c r="J84" s="165">
        <f t="shared" ref="J84:J91" si="45">IFERROR(I84/H84-1,"-")</f>
        <v>0.17200392666684361</v>
      </c>
      <c r="K84" s="164">
        <f t="shared" si="42"/>
        <v>0.46026533850493645</v>
      </c>
      <c r="L84" s="162">
        <f t="shared" si="43"/>
        <v>19449</v>
      </c>
      <c r="M84" s="163">
        <f t="shared" si="44"/>
        <v>41770</v>
      </c>
      <c r="N84" s="164">
        <f t="shared" si="41"/>
        <v>2.0543316957731352E-2</v>
      </c>
    </row>
    <row r="85" spans="1:14" s="56" customFormat="1" x14ac:dyDescent="0.25">
      <c r="B85" s="162" t="s">
        <v>113</v>
      </c>
      <c r="C85" s="163">
        <v>246556</v>
      </c>
      <c r="D85" s="163">
        <v>204399</v>
      </c>
      <c r="E85" s="163">
        <v>53222</v>
      </c>
      <c r="F85" s="163">
        <v>141147</v>
      </c>
      <c r="G85" s="163">
        <v>141147</v>
      </c>
      <c r="H85" s="163">
        <v>160883</v>
      </c>
      <c r="I85" s="163">
        <v>180469</v>
      </c>
      <c r="J85" s="165">
        <f t="shared" si="45"/>
        <v>0.12174064382190775</v>
      </c>
      <c r="K85" s="164">
        <f t="shared" si="42"/>
        <v>-0.11707493676583547</v>
      </c>
      <c r="L85" s="162">
        <f t="shared" si="43"/>
        <v>19586</v>
      </c>
      <c r="M85" s="163">
        <f t="shared" si="44"/>
        <v>-23930</v>
      </c>
      <c r="N85" s="164">
        <f t="shared" si="41"/>
        <v>2.7975972804853682E-2</v>
      </c>
    </row>
    <row r="86" spans="1:14" x14ac:dyDescent="0.25">
      <c r="A86" s="1"/>
      <c r="B86" s="162" t="s">
        <v>116</v>
      </c>
      <c r="C86" s="163">
        <v>27138</v>
      </c>
      <c r="D86" s="163">
        <v>30113</v>
      </c>
      <c r="E86" s="163">
        <v>9255</v>
      </c>
      <c r="F86" s="163">
        <v>35292</v>
      </c>
      <c r="G86" s="163">
        <v>35292</v>
      </c>
      <c r="H86" s="163">
        <v>49617</v>
      </c>
      <c r="I86" s="163">
        <v>68055</v>
      </c>
      <c r="J86" s="165">
        <f t="shared" si="45"/>
        <v>0.37160650583469379</v>
      </c>
      <c r="K86" s="164">
        <f t="shared" si="42"/>
        <v>1.259987380865407</v>
      </c>
      <c r="L86" s="162">
        <f t="shared" si="43"/>
        <v>18438</v>
      </c>
      <c r="M86" s="163">
        <f t="shared" si="44"/>
        <v>37942</v>
      </c>
      <c r="N86" s="164">
        <f t="shared" si="41"/>
        <v>1.0549761062754917E-2</v>
      </c>
    </row>
    <row r="87" spans="1:14" x14ac:dyDescent="0.25">
      <c r="A87" s="1"/>
      <c r="B87" s="162" t="s">
        <v>123</v>
      </c>
      <c r="C87" s="163">
        <v>14372</v>
      </c>
      <c r="D87" s="163">
        <v>11361</v>
      </c>
      <c r="E87" s="163">
        <v>2374</v>
      </c>
      <c r="F87" s="163">
        <v>12903</v>
      </c>
      <c r="G87" s="163">
        <v>12903</v>
      </c>
      <c r="H87" s="163">
        <v>15309</v>
      </c>
      <c r="I87" s="163">
        <v>22140</v>
      </c>
      <c r="J87" s="165">
        <f t="shared" si="45"/>
        <v>0.44620811287477946</v>
      </c>
      <c r="K87" s="164">
        <f t="shared" si="42"/>
        <v>0.94877211513071025</v>
      </c>
      <c r="L87" s="162">
        <f t="shared" si="43"/>
        <v>6831</v>
      </c>
      <c r="M87" s="163">
        <f t="shared" si="44"/>
        <v>10779</v>
      </c>
      <c r="N87" s="164">
        <f t="shared" si="41"/>
        <v>3.432102122245153E-3</v>
      </c>
    </row>
    <row r="88" spans="1:14" x14ac:dyDescent="0.25">
      <c r="A88" s="1"/>
      <c r="B88" s="162" t="s">
        <v>119</v>
      </c>
      <c r="C88" s="163">
        <v>8108</v>
      </c>
      <c r="D88" s="163">
        <v>7695</v>
      </c>
      <c r="E88" s="163">
        <v>2468</v>
      </c>
      <c r="F88" s="163">
        <v>6824</v>
      </c>
      <c r="G88" s="163">
        <v>6824</v>
      </c>
      <c r="H88" s="163">
        <v>8177</v>
      </c>
      <c r="I88" s="163">
        <v>10558</v>
      </c>
      <c r="J88" s="165">
        <f t="shared" si="45"/>
        <v>0.29118258530023233</v>
      </c>
      <c r="K88" s="164">
        <f t="shared" si="42"/>
        <v>0.37205977907732302</v>
      </c>
      <c r="L88" s="162">
        <f t="shared" si="43"/>
        <v>2381</v>
      </c>
      <c r="M88" s="163">
        <f t="shared" si="44"/>
        <v>2863</v>
      </c>
      <c r="N88" s="164">
        <f t="shared" si="41"/>
        <v>1.6366817618186234E-3</v>
      </c>
    </row>
    <row r="89" spans="1:14" x14ac:dyDescent="0.25">
      <c r="A89" s="1"/>
      <c r="B89" s="162" t="s">
        <v>128</v>
      </c>
      <c r="C89" s="163">
        <v>9522</v>
      </c>
      <c r="D89" s="163">
        <v>10716</v>
      </c>
      <c r="E89" s="163">
        <v>4147</v>
      </c>
      <c r="F89" s="163">
        <v>9083</v>
      </c>
      <c r="G89" s="163">
        <v>9083</v>
      </c>
      <c r="H89" s="163">
        <v>10901</v>
      </c>
      <c r="I89" s="163">
        <v>9345</v>
      </c>
      <c r="J89" s="165">
        <f t="shared" si="45"/>
        <v>-0.14273919823869374</v>
      </c>
      <c r="K89" s="164">
        <f t="shared" si="42"/>
        <v>-0.12793952967525191</v>
      </c>
      <c r="L89" s="162">
        <f t="shared" si="43"/>
        <v>-1556</v>
      </c>
      <c r="M89" s="163">
        <f t="shared" si="44"/>
        <v>-1371</v>
      </c>
      <c r="N89" s="164">
        <f t="shared" si="41"/>
        <v>1.4486447304598443E-3</v>
      </c>
    </row>
    <row r="90" spans="1:14" x14ac:dyDescent="0.25">
      <c r="A90" s="161" t="s">
        <v>144</v>
      </c>
      <c r="B90" s="162" t="s">
        <v>131</v>
      </c>
      <c r="C90" s="163">
        <v>17142</v>
      </c>
      <c r="D90" s="163">
        <v>16437</v>
      </c>
      <c r="E90" s="163">
        <v>6761</v>
      </c>
      <c r="F90" s="163">
        <v>9192</v>
      </c>
      <c r="G90" s="163">
        <v>9192</v>
      </c>
      <c r="H90" s="163">
        <v>12341</v>
      </c>
      <c r="I90" s="163">
        <v>11740</v>
      </c>
      <c r="J90" s="165">
        <f t="shared" si="45"/>
        <v>-4.8699457094238729E-2</v>
      </c>
      <c r="K90" s="164">
        <f t="shared" si="42"/>
        <v>-0.28575774168035528</v>
      </c>
      <c r="L90" s="162">
        <f t="shared" si="43"/>
        <v>-601</v>
      </c>
      <c r="M90" s="163">
        <f t="shared" si="44"/>
        <v>-4697</v>
      </c>
      <c r="N90" s="164">
        <f t="shared" si="41"/>
        <v>1.8199132301336086E-3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161712</v>
      </c>
      <c r="D91" s="169">
        <f t="shared" si="46"/>
        <v>165442</v>
      </c>
      <c r="E91" s="169">
        <f t="shared" si="46"/>
        <v>49472</v>
      </c>
      <c r="F91" s="169">
        <f t="shared" ref="F91" si="47">F83-SUM(F84:F90)</f>
        <v>140454</v>
      </c>
      <c r="G91" s="169">
        <f t="shared" si="46"/>
        <v>140454</v>
      </c>
      <c r="H91" s="169">
        <f t="shared" si="46"/>
        <v>181964</v>
      </c>
      <c r="I91" s="169">
        <f t="shared" si="46"/>
        <v>209707</v>
      </c>
      <c r="J91" s="171">
        <f t="shared" si="45"/>
        <v>0.1524642236925986</v>
      </c>
      <c r="K91" s="170">
        <f t="shared" si="42"/>
        <v>0.26755600149901482</v>
      </c>
      <c r="L91" s="168">
        <f>I91-H91</f>
        <v>27743</v>
      </c>
      <c r="M91" s="169">
        <f t="shared" si="44"/>
        <v>44265</v>
      </c>
      <c r="N91" s="170">
        <f t="shared" si="41"/>
        <v>3.2508393845964961E-2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56600</v>
      </c>
      <c r="D93" s="176">
        <v>58393</v>
      </c>
      <c r="E93" s="176">
        <v>23723</v>
      </c>
      <c r="F93" s="176">
        <v>53822</v>
      </c>
      <c r="G93" s="176">
        <v>53822</v>
      </c>
      <c r="H93" s="176">
        <v>60906</v>
      </c>
      <c r="I93" s="176">
        <v>60178</v>
      </c>
      <c r="J93" s="177">
        <f>IFERROR(I93/H93-1,"-")</f>
        <v>-1.1952845368272458E-2</v>
      </c>
      <c r="K93" s="177">
        <f>IFERROR(I93/D93-1,"-")</f>
        <v>3.0568732553559519E-2</v>
      </c>
      <c r="L93" s="176">
        <f>I93-H93</f>
        <v>-728</v>
      </c>
      <c r="M93" s="176">
        <f>I93-D93</f>
        <v>1785</v>
      </c>
      <c r="N93" s="177">
        <f t="shared" ref="N93:N105" si="48">I93/I$9</f>
        <v>9.3286829951431255E-3</v>
      </c>
    </row>
    <row r="94" spans="1:14" x14ac:dyDescent="0.25">
      <c r="A94" s="1" t="s">
        <v>96</v>
      </c>
      <c r="B94" s="157" t="s">
        <v>97</v>
      </c>
      <c r="C94" s="158">
        <v>35359</v>
      </c>
      <c r="D94" s="158">
        <v>38149</v>
      </c>
      <c r="E94" s="158">
        <v>15260</v>
      </c>
      <c r="F94" s="158">
        <v>34543</v>
      </c>
      <c r="G94" s="158">
        <v>34543</v>
      </c>
      <c r="H94" s="158">
        <v>38696</v>
      </c>
      <c r="I94" s="158">
        <v>36730</v>
      </c>
      <c r="J94" s="160">
        <f>IFERROR(I94/H94-1,"-")</f>
        <v>-5.0806284887326858E-2</v>
      </c>
      <c r="K94" s="159">
        <f t="shared" ref="K94:K105" si="49">IFERROR(I94/D94-1,"-")</f>
        <v>-3.7196256782615511E-2</v>
      </c>
      <c r="L94" s="157">
        <f t="shared" ref="L94:L104" si="50">I94-H94</f>
        <v>-1966</v>
      </c>
      <c r="M94" s="158">
        <f t="shared" ref="M94:M105" si="51">I94-D94</f>
        <v>-1419</v>
      </c>
      <c r="N94" s="159">
        <f t="shared" si="48"/>
        <v>5.6938171160824062E-3</v>
      </c>
    </row>
    <row r="95" spans="1:14" x14ac:dyDescent="0.25">
      <c r="A95" s="161" t="s">
        <v>103</v>
      </c>
      <c r="B95" s="162" t="s">
        <v>103</v>
      </c>
      <c r="C95" s="163">
        <v>17182</v>
      </c>
      <c r="D95" s="163">
        <v>19575</v>
      </c>
      <c r="E95" s="163">
        <v>8252</v>
      </c>
      <c r="F95" s="163">
        <v>16275</v>
      </c>
      <c r="G95" s="163">
        <v>16275</v>
      </c>
      <c r="H95" s="163">
        <v>12241</v>
      </c>
      <c r="I95" s="163">
        <v>12042</v>
      </c>
      <c r="J95" s="165">
        <f>IFERROR(I95/H95-1,"-")</f>
        <v>-1.625684176129405E-2</v>
      </c>
      <c r="K95" s="164">
        <f t="shared" si="49"/>
        <v>-0.3848275862068965</v>
      </c>
      <c r="L95" s="162">
        <f t="shared" si="50"/>
        <v>-199</v>
      </c>
      <c r="M95" s="163">
        <f t="shared" si="51"/>
        <v>-7533</v>
      </c>
      <c r="N95" s="164">
        <f t="shared" si="48"/>
        <v>1.8667287152699247E-3</v>
      </c>
    </row>
    <row r="96" spans="1:14" x14ac:dyDescent="0.25">
      <c r="A96" s="161" t="s">
        <v>100</v>
      </c>
      <c r="B96" s="162" t="s">
        <v>100</v>
      </c>
      <c r="C96" s="163">
        <v>18177</v>
      </c>
      <c r="D96" s="163">
        <v>18574</v>
      </c>
      <c r="E96" s="163">
        <v>7008</v>
      </c>
      <c r="F96" s="163">
        <v>18268</v>
      </c>
      <c r="G96" s="163">
        <v>18268</v>
      </c>
      <c r="H96" s="163">
        <v>26455</v>
      </c>
      <c r="I96" s="163">
        <v>24688</v>
      </c>
      <c r="J96" s="165">
        <f>IFERROR(I96/H96-1,"-")</f>
        <v>-6.6792666792666822E-2</v>
      </c>
      <c r="K96" s="164">
        <f t="shared" si="49"/>
        <v>0.3291698072574567</v>
      </c>
      <c r="L96" s="162">
        <f t="shared" si="50"/>
        <v>-1767</v>
      </c>
      <c r="M96" s="163">
        <f t="shared" si="51"/>
        <v>6114</v>
      </c>
      <c r="N96" s="164">
        <f t="shared" si="48"/>
        <v>3.8270884008124811E-3</v>
      </c>
    </row>
    <row r="97" spans="1:14" x14ac:dyDescent="0.25">
      <c r="A97" s="1"/>
      <c r="B97" s="157" t="s">
        <v>107</v>
      </c>
      <c r="C97" s="158">
        <v>21241</v>
      </c>
      <c r="D97" s="158">
        <v>20244</v>
      </c>
      <c r="E97" s="158">
        <v>8463</v>
      </c>
      <c r="F97" s="158">
        <v>19279</v>
      </c>
      <c r="G97" s="158">
        <v>19279</v>
      </c>
      <c r="H97" s="158">
        <v>22210</v>
      </c>
      <c r="I97" s="158">
        <v>23448</v>
      </c>
      <c r="J97" s="160">
        <f>IFERROR(I97/H97-1,"-")</f>
        <v>5.5740657361548873E-2</v>
      </c>
      <c r="K97" s="159">
        <f t="shared" si="49"/>
        <v>0.15826911677534095</v>
      </c>
      <c r="L97" s="157">
        <f t="shared" si="50"/>
        <v>1238</v>
      </c>
      <c r="M97" s="158">
        <f t="shared" si="51"/>
        <v>3204</v>
      </c>
      <c r="N97" s="159">
        <f t="shared" si="48"/>
        <v>3.6348658790607202E-3</v>
      </c>
    </row>
    <row r="98" spans="1:14" s="56" customFormat="1" x14ac:dyDescent="0.25">
      <c r="B98" s="162" t="s">
        <v>110</v>
      </c>
      <c r="C98" s="163">
        <v>2385</v>
      </c>
      <c r="D98" s="163">
        <v>2572</v>
      </c>
      <c r="E98" s="163">
        <v>1373</v>
      </c>
      <c r="F98" s="163">
        <v>2638</v>
      </c>
      <c r="G98" s="163">
        <v>2638</v>
      </c>
      <c r="H98" s="163">
        <v>3128</v>
      </c>
      <c r="I98" s="163">
        <v>3308</v>
      </c>
      <c r="J98" s="165">
        <f t="shared" ref="J98:J105" si="52">IFERROR(I98/H98-1,"-")</f>
        <v>5.7544757033248128E-2</v>
      </c>
      <c r="K98" s="164">
        <f t="shared" si="49"/>
        <v>0.28615863141524112</v>
      </c>
      <c r="L98" s="162">
        <f t="shared" si="50"/>
        <v>180</v>
      </c>
      <c r="M98" s="163">
        <f t="shared" si="51"/>
        <v>736</v>
      </c>
      <c r="N98" s="164">
        <f t="shared" si="48"/>
        <v>5.1280008222163347E-4</v>
      </c>
    </row>
    <row r="99" spans="1:14" s="56" customFormat="1" x14ac:dyDescent="0.25">
      <c r="B99" s="162" t="s">
        <v>113</v>
      </c>
      <c r="C99" s="163">
        <v>5221</v>
      </c>
      <c r="D99" s="163">
        <v>4530</v>
      </c>
      <c r="E99" s="163">
        <v>1673</v>
      </c>
      <c r="F99" s="163">
        <v>4064</v>
      </c>
      <c r="G99" s="163">
        <v>4064</v>
      </c>
      <c r="H99" s="163">
        <v>4429</v>
      </c>
      <c r="I99" s="163">
        <v>4895</v>
      </c>
      <c r="J99" s="165">
        <f t="shared" si="52"/>
        <v>0.1052156242944231</v>
      </c>
      <c r="K99" s="164">
        <f t="shared" si="49"/>
        <v>8.0573951434878666E-2</v>
      </c>
      <c r="L99" s="162">
        <f t="shared" si="50"/>
        <v>466</v>
      </c>
      <c r="M99" s="163">
        <f t="shared" si="51"/>
        <v>365</v>
      </c>
      <c r="N99" s="164">
        <f t="shared" si="48"/>
        <v>7.5881390643134708E-4</v>
      </c>
    </row>
    <row r="100" spans="1:14" x14ac:dyDescent="0.25">
      <c r="A100" s="1"/>
      <c r="B100" s="162" t="s">
        <v>116</v>
      </c>
      <c r="C100" s="163">
        <v>4377</v>
      </c>
      <c r="D100" s="163">
        <v>4017</v>
      </c>
      <c r="E100" s="163">
        <v>1976</v>
      </c>
      <c r="F100" s="163">
        <v>3550</v>
      </c>
      <c r="G100" s="163">
        <v>3550</v>
      </c>
      <c r="H100" s="163">
        <v>4014</v>
      </c>
      <c r="I100" s="163">
        <v>3859</v>
      </c>
      <c r="J100" s="165">
        <f t="shared" si="52"/>
        <v>-3.8614848031888416E-2</v>
      </c>
      <c r="K100" s="164">
        <f t="shared" si="49"/>
        <v>-3.9332835449340298E-2</v>
      </c>
      <c r="L100" s="162">
        <f t="shared" si="50"/>
        <v>-155</v>
      </c>
      <c r="M100" s="163">
        <f t="shared" si="51"/>
        <v>-158</v>
      </c>
      <c r="N100" s="164">
        <f t="shared" si="48"/>
        <v>5.9821508987100477E-4</v>
      </c>
    </row>
    <row r="101" spans="1:14" x14ac:dyDescent="0.25">
      <c r="A101" s="1"/>
      <c r="B101" s="162" t="s">
        <v>123</v>
      </c>
      <c r="C101" s="163">
        <v>600</v>
      </c>
      <c r="D101" s="163">
        <v>755</v>
      </c>
      <c r="E101" s="163">
        <v>335</v>
      </c>
      <c r="F101" s="163">
        <v>1303</v>
      </c>
      <c r="G101" s="163">
        <v>1303</v>
      </c>
      <c r="H101" s="163">
        <v>1030</v>
      </c>
      <c r="I101" s="163">
        <v>1034</v>
      </c>
      <c r="J101" s="165">
        <f t="shared" si="52"/>
        <v>3.8834951456310218E-3</v>
      </c>
      <c r="K101" s="164">
        <f t="shared" si="49"/>
        <v>0.36953642384105967</v>
      </c>
      <c r="L101" s="162">
        <f t="shared" si="50"/>
        <v>4</v>
      </c>
      <c r="M101" s="163">
        <f t="shared" si="51"/>
        <v>279</v>
      </c>
      <c r="N101" s="164">
        <f t="shared" si="48"/>
        <v>1.6028878023493622E-4</v>
      </c>
    </row>
    <row r="102" spans="1:14" x14ac:dyDescent="0.25">
      <c r="A102" s="1"/>
      <c r="B102" s="162" t="s">
        <v>119</v>
      </c>
      <c r="C102" s="163">
        <v>553</v>
      </c>
      <c r="D102" s="163">
        <v>541</v>
      </c>
      <c r="E102" s="163">
        <v>338</v>
      </c>
      <c r="F102" s="163">
        <v>726</v>
      </c>
      <c r="G102" s="163">
        <v>726</v>
      </c>
      <c r="H102" s="163">
        <v>692</v>
      </c>
      <c r="I102" s="163">
        <v>954</v>
      </c>
      <c r="J102" s="165">
        <f t="shared" si="52"/>
        <v>0.37861271676300579</v>
      </c>
      <c r="K102" s="164">
        <f t="shared" si="49"/>
        <v>0.76340110905730119</v>
      </c>
      <c r="L102" s="162">
        <f t="shared" si="50"/>
        <v>262</v>
      </c>
      <c r="M102" s="163">
        <f t="shared" si="51"/>
        <v>413</v>
      </c>
      <c r="N102" s="164">
        <f t="shared" si="48"/>
        <v>1.4788732721869358E-4</v>
      </c>
    </row>
    <row r="103" spans="1:14" x14ac:dyDescent="0.25">
      <c r="A103" s="1"/>
      <c r="B103" s="162" t="s">
        <v>128</v>
      </c>
      <c r="C103" s="163">
        <v>177</v>
      </c>
      <c r="D103" s="163">
        <v>174</v>
      </c>
      <c r="E103" s="163">
        <v>133</v>
      </c>
      <c r="F103" s="163">
        <v>276</v>
      </c>
      <c r="G103" s="163">
        <v>276</v>
      </c>
      <c r="H103" s="163">
        <v>157</v>
      </c>
      <c r="I103" s="163">
        <v>244</v>
      </c>
      <c r="J103" s="165">
        <f t="shared" si="52"/>
        <v>0.55414012738853513</v>
      </c>
      <c r="K103" s="164">
        <f t="shared" si="49"/>
        <v>0.40229885057471271</v>
      </c>
      <c r="L103" s="162">
        <f t="shared" si="50"/>
        <v>87</v>
      </c>
      <c r="M103" s="163">
        <f t="shared" si="51"/>
        <v>70</v>
      </c>
      <c r="N103" s="164">
        <f t="shared" si="48"/>
        <v>3.7824431699540077E-5</v>
      </c>
    </row>
    <row r="104" spans="1:14" x14ac:dyDescent="0.25">
      <c r="A104" s="161" t="s">
        <v>144</v>
      </c>
      <c r="B104" s="162" t="s">
        <v>131</v>
      </c>
      <c r="C104" s="163">
        <v>414</v>
      </c>
      <c r="D104" s="163">
        <v>284</v>
      </c>
      <c r="E104" s="163">
        <v>96</v>
      </c>
      <c r="F104" s="163">
        <v>170</v>
      </c>
      <c r="G104" s="163">
        <v>170</v>
      </c>
      <c r="H104" s="163">
        <v>287</v>
      </c>
      <c r="I104" s="163">
        <v>442</v>
      </c>
      <c r="J104" s="165">
        <f t="shared" si="52"/>
        <v>0.54006968641114983</v>
      </c>
      <c r="K104" s="164">
        <f t="shared" si="49"/>
        <v>0.55633802816901401</v>
      </c>
      <c r="L104" s="162">
        <f t="shared" si="50"/>
        <v>155</v>
      </c>
      <c r="M104" s="163">
        <f t="shared" si="51"/>
        <v>158</v>
      </c>
      <c r="N104" s="164">
        <f t="shared" si="48"/>
        <v>6.8518027914740625E-5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7514</v>
      </c>
      <c r="D105" s="169">
        <f t="shared" si="53"/>
        <v>7371</v>
      </c>
      <c r="E105" s="169">
        <f t="shared" si="53"/>
        <v>2539</v>
      </c>
      <c r="F105" s="169">
        <f t="shared" ref="F105" si="54">F97-SUM(F98:F104)</f>
        <v>6552</v>
      </c>
      <c r="G105" s="169">
        <f t="shared" si="53"/>
        <v>6552</v>
      </c>
      <c r="H105" s="169">
        <f t="shared" si="53"/>
        <v>8473</v>
      </c>
      <c r="I105" s="169">
        <f t="shared" si="53"/>
        <v>8712</v>
      </c>
      <c r="J105" s="171">
        <f t="shared" si="52"/>
        <v>2.8207246547858E-2</v>
      </c>
      <c r="K105" s="170">
        <f t="shared" si="49"/>
        <v>0.18192918192918195</v>
      </c>
      <c r="L105" s="168">
        <f>I105-H105</f>
        <v>239</v>
      </c>
      <c r="M105" s="169">
        <f t="shared" si="51"/>
        <v>1341</v>
      </c>
      <c r="N105" s="170">
        <f t="shared" si="48"/>
        <v>1.3505182334688243E-3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177421</v>
      </c>
      <c r="D107" s="176">
        <v>171414</v>
      </c>
      <c r="E107" s="176">
        <v>87584</v>
      </c>
      <c r="F107" s="176">
        <v>233432</v>
      </c>
      <c r="G107" s="176">
        <v>233432</v>
      </c>
      <c r="H107" s="176">
        <v>288189</v>
      </c>
      <c r="I107" s="176">
        <v>277450</v>
      </c>
      <c r="J107" s="177">
        <f>IFERROR(I107/H107-1,"-")</f>
        <v>-3.7263740114994004E-2</v>
      </c>
      <c r="K107" s="177">
        <f>IFERROR(I107/D107-1,"-")</f>
        <v>0.61859591398602221</v>
      </c>
      <c r="L107" s="176">
        <f>I107-H107</f>
        <v>-10739</v>
      </c>
      <c r="M107" s="176">
        <f>I107-D107</f>
        <v>106036</v>
      </c>
      <c r="N107" s="177">
        <f t="shared" ref="N107:N119" si="55">I107/I$9</f>
        <v>4.3009789241956531E-2</v>
      </c>
    </row>
    <row r="108" spans="1:14" x14ac:dyDescent="0.25">
      <c r="A108" s="1" t="s">
        <v>96</v>
      </c>
      <c r="B108" s="157" t="s">
        <v>97</v>
      </c>
      <c r="C108" s="158">
        <v>33637</v>
      </c>
      <c r="D108" s="158">
        <v>34955</v>
      </c>
      <c r="E108" s="158">
        <v>33582</v>
      </c>
      <c r="F108" s="158">
        <v>54117</v>
      </c>
      <c r="G108" s="158">
        <v>54117</v>
      </c>
      <c r="H108" s="158">
        <v>60573</v>
      </c>
      <c r="I108" s="158">
        <v>55180</v>
      </c>
      <c r="J108" s="160">
        <f>IFERROR(I108/H108-1,"-")</f>
        <v>-8.903306753834217E-2</v>
      </c>
      <c r="K108" s="159">
        <f t="shared" ref="K108:K119" si="56">IFERROR(I108/D108-1,"-")</f>
        <v>0.57860105850379062</v>
      </c>
      <c r="L108" s="157">
        <f t="shared" ref="L108:L118" si="57">I108-H108</f>
        <v>-5393</v>
      </c>
      <c r="M108" s="158">
        <f t="shared" ref="M108:M119" si="58">I108-D108</f>
        <v>20225</v>
      </c>
      <c r="N108" s="159">
        <f t="shared" si="55"/>
        <v>8.5539022179533658E-3</v>
      </c>
    </row>
    <row r="109" spans="1:14" x14ac:dyDescent="0.25">
      <c r="A109" s="161" t="s">
        <v>103</v>
      </c>
      <c r="B109" s="162" t="s">
        <v>103</v>
      </c>
      <c r="C109" s="163">
        <v>14662</v>
      </c>
      <c r="D109" s="163">
        <v>12883</v>
      </c>
      <c r="E109" s="163">
        <v>5428</v>
      </c>
      <c r="F109" s="163">
        <v>18295</v>
      </c>
      <c r="G109" s="163">
        <v>18295</v>
      </c>
      <c r="H109" s="163">
        <v>20506</v>
      </c>
      <c r="I109" s="163">
        <v>17542</v>
      </c>
      <c r="J109" s="165">
        <f>IFERROR(I109/H109-1,"-")</f>
        <v>-0.14454306056763877</v>
      </c>
      <c r="K109" s="164">
        <f t="shared" si="56"/>
        <v>0.36163936971202371</v>
      </c>
      <c r="L109" s="162">
        <f t="shared" si="57"/>
        <v>-2964</v>
      </c>
      <c r="M109" s="163">
        <f t="shared" si="58"/>
        <v>4659</v>
      </c>
      <c r="N109" s="164">
        <f t="shared" si="55"/>
        <v>2.7193286101366066E-3</v>
      </c>
    </row>
    <row r="110" spans="1:14" x14ac:dyDescent="0.25">
      <c r="A110" s="161" t="s">
        <v>100</v>
      </c>
      <c r="B110" s="162" t="s">
        <v>100</v>
      </c>
      <c r="C110" s="163">
        <v>18975</v>
      </c>
      <c r="D110" s="163">
        <v>22072</v>
      </c>
      <c r="E110" s="163">
        <v>28154</v>
      </c>
      <c r="F110" s="163">
        <v>35822</v>
      </c>
      <c r="G110" s="163">
        <v>35822</v>
      </c>
      <c r="H110" s="163">
        <v>40067</v>
      </c>
      <c r="I110" s="163">
        <v>37638</v>
      </c>
      <c r="J110" s="165">
        <f>IFERROR(I110/H110-1,"-")</f>
        <v>-6.0623455711682928E-2</v>
      </c>
      <c r="K110" s="164">
        <f t="shared" si="56"/>
        <v>0.70523740485683217</v>
      </c>
      <c r="L110" s="162">
        <f t="shared" si="57"/>
        <v>-2429</v>
      </c>
      <c r="M110" s="163">
        <f t="shared" si="58"/>
        <v>15566</v>
      </c>
      <c r="N110" s="164">
        <f t="shared" si="55"/>
        <v>5.8345736078167596E-3</v>
      </c>
    </row>
    <row r="111" spans="1:14" x14ac:dyDescent="0.25">
      <c r="A111" s="1"/>
      <c r="B111" s="157" t="s">
        <v>107</v>
      </c>
      <c r="C111" s="158">
        <v>143784</v>
      </c>
      <c r="D111" s="158">
        <v>136459</v>
      </c>
      <c r="E111" s="158">
        <v>54002</v>
      </c>
      <c r="F111" s="158">
        <v>179315</v>
      </c>
      <c r="G111" s="158">
        <v>179315</v>
      </c>
      <c r="H111" s="158">
        <v>227616</v>
      </c>
      <c r="I111" s="158">
        <v>222270</v>
      </c>
      <c r="J111" s="160">
        <f>IFERROR(I111/H111-1,"-")</f>
        <v>-2.348692534795449E-2</v>
      </c>
      <c r="K111" s="159">
        <f t="shared" si="56"/>
        <v>0.62884089726584547</v>
      </c>
      <c r="L111" s="157">
        <f t="shared" si="57"/>
        <v>-5346</v>
      </c>
      <c r="M111" s="158">
        <f t="shared" si="58"/>
        <v>85811</v>
      </c>
      <c r="N111" s="159">
        <f t="shared" si="55"/>
        <v>3.4455887024003165E-2</v>
      </c>
    </row>
    <row r="112" spans="1:14" s="56" customFormat="1" x14ac:dyDescent="0.25">
      <c r="B112" s="162" t="s">
        <v>110</v>
      </c>
      <c r="C112" s="163">
        <v>77941</v>
      </c>
      <c r="D112" s="163">
        <v>74433</v>
      </c>
      <c r="E112" s="163">
        <v>30159</v>
      </c>
      <c r="F112" s="163">
        <v>108578</v>
      </c>
      <c r="G112" s="163">
        <v>108578</v>
      </c>
      <c r="H112" s="163">
        <v>147519</v>
      </c>
      <c r="I112" s="163">
        <v>137506</v>
      </c>
      <c r="J112" s="165">
        <f t="shared" ref="J112:J119" si="59">IFERROR(I112/H112-1,"-")</f>
        <v>-6.7876002413248426E-2</v>
      </c>
      <c r="K112" s="164">
        <f t="shared" si="56"/>
        <v>0.84737952252361182</v>
      </c>
      <c r="L112" s="162">
        <f t="shared" si="57"/>
        <v>-10013</v>
      </c>
      <c r="M112" s="163">
        <f t="shared" si="58"/>
        <v>63073</v>
      </c>
      <c r="N112" s="164">
        <f t="shared" si="55"/>
        <v>2.131592748064327E-2</v>
      </c>
    </row>
    <row r="113" spans="1:14" s="56" customFormat="1" x14ac:dyDescent="0.25">
      <c r="B113" s="162" t="s">
        <v>113</v>
      </c>
      <c r="C113" s="163">
        <v>16049</v>
      </c>
      <c r="D113" s="163">
        <v>12136</v>
      </c>
      <c r="E113" s="163">
        <v>3839</v>
      </c>
      <c r="F113" s="163">
        <v>8051</v>
      </c>
      <c r="G113" s="163">
        <v>8051</v>
      </c>
      <c r="H113" s="163">
        <v>10383</v>
      </c>
      <c r="I113" s="163">
        <v>9929</v>
      </c>
      <c r="J113" s="165">
        <f t="shared" si="59"/>
        <v>-4.3725320234999532E-2</v>
      </c>
      <c r="K113" s="164">
        <f t="shared" si="56"/>
        <v>-0.18185563612392885</v>
      </c>
      <c r="L113" s="162">
        <f t="shared" si="57"/>
        <v>-454</v>
      </c>
      <c r="M113" s="163">
        <f t="shared" si="58"/>
        <v>-2207</v>
      </c>
      <c r="N113" s="164">
        <f t="shared" si="55"/>
        <v>1.5391753374784157E-3</v>
      </c>
    </row>
    <row r="114" spans="1:14" x14ac:dyDescent="0.25">
      <c r="A114" s="1"/>
      <c r="B114" s="162" t="s">
        <v>116</v>
      </c>
      <c r="C114" s="163">
        <v>16447</v>
      </c>
      <c r="D114" s="163">
        <v>14187</v>
      </c>
      <c r="E114" s="163">
        <v>2805</v>
      </c>
      <c r="F114" s="163">
        <v>11562</v>
      </c>
      <c r="G114" s="163">
        <v>11562</v>
      </c>
      <c r="H114" s="163">
        <v>15039</v>
      </c>
      <c r="I114" s="163">
        <v>16207</v>
      </c>
      <c r="J114" s="165">
        <f t="shared" si="59"/>
        <v>7.7664738346964635E-2</v>
      </c>
      <c r="K114" s="164">
        <f t="shared" si="56"/>
        <v>0.14238387255938534</v>
      </c>
      <c r="L114" s="162">
        <f t="shared" si="57"/>
        <v>1168</v>
      </c>
      <c r="M114" s="163">
        <f t="shared" si="58"/>
        <v>2020</v>
      </c>
      <c r="N114" s="164">
        <f t="shared" si="55"/>
        <v>2.5123793629280573E-3</v>
      </c>
    </row>
    <row r="115" spans="1:14" x14ac:dyDescent="0.25">
      <c r="A115" s="1"/>
      <c r="B115" s="162" t="s">
        <v>123</v>
      </c>
      <c r="C115" s="163">
        <v>2942</v>
      </c>
      <c r="D115" s="163">
        <v>3140</v>
      </c>
      <c r="E115" s="163">
        <v>1420</v>
      </c>
      <c r="F115" s="163">
        <v>7338</v>
      </c>
      <c r="G115" s="163">
        <v>7338</v>
      </c>
      <c r="H115" s="163">
        <v>7797</v>
      </c>
      <c r="I115" s="163">
        <v>7534</v>
      </c>
      <c r="J115" s="165">
        <f t="shared" si="59"/>
        <v>-3.3730922149544651E-2</v>
      </c>
      <c r="K115" s="164">
        <f t="shared" si="56"/>
        <v>1.3993630573248406</v>
      </c>
      <c r="L115" s="162">
        <f t="shared" si="57"/>
        <v>-263</v>
      </c>
      <c r="M115" s="163">
        <f t="shared" si="58"/>
        <v>4394</v>
      </c>
      <c r="N115" s="164">
        <f t="shared" si="55"/>
        <v>1.1679068378046514E-3</v>
      </c>
    </row>
    <row r="116" spans="1:14" x14ac:dyDescent="0.25">
      <c r="A116" s="1"/>
      <c r="B116" s="162" t="s">
        <v>119</v>
      </c>
      <c r="C116" s="163">
        <v>4623</v>
      </c>
      <c r="D116" s="163">
        <v>4595</v>
      </c>
      <c r="E116" s="163">
        <v>3184</v>
      </c>
      <c r="F116" s="163">
        <v>6258</v>
      </c>
      <c r="G116" s="163">
        <v>6258</v>
      </c>
      <c r="H116" s="163">
        <v>6372</v>
      </c>
      <c r="I116" s="163">
        <v>6048</v>
      </c>
      <c r="J116" s="165">
        <f t="shared" si="59"/>
        <v>-5.084745762711862E-2</v>
      </c>
      <c r="K116" s="164">
        <f t="shared" si="56"/>
        <v>0.31621327529923837</v>
      </c>
      <c r="L116" s="162">
        <f t="shared" si="57"/>
        <v>-324</v>
      </c>
      <c r="M116" s="163">
        <f t="shared" si="58"/>
        <v>1453</v>
      </c>
      <c r="N116" s="164">
        <f t="shared" si="55"/>
        <v>9.3754984802794418E-4</v>
      </c>
    </row>
    <row r="117" spans="1:14" x14ac:dyDescent="0.25">
      <c r="A117" s="1"/>
      <c r="B117" s="162" t="s">
        <v>128</v>
      </c>
      <c r="C117" s="163">
        <v>887</v>
      </c>
      <c r="D117" s="163">
        <v>960</v>
      </c>
      <c r="E117" s="163">
        <v>462</v>
      </c>
      <c r="F117" s="163">
        <v>1446</v>
      </c>
      <c r="G117" s="163">
        <v>1446</v>
      </c>
      <c r="H117" s="163">
        <v>1691</v>
      </c>
      <c r="I117" s="163">
        <v>1513</v>
      </c>
      <c r="J117" s="165">
        <f t="shared" si="59"/>
        <v>-0.10526315789473684</v>
      </c>
      <c r="K117" s="164">
        <f t="shared" si="56"/>
        <v>0.57604166666666656</v>
      </c>
      <c r="L117" s="162">
        <f t="shared" si="57"/>
        <v>-178</v>
      </c>
      <c r="M117" s="163">
        <f t="shared" si="58"/>
        <v>553</v>
      </c>
      <c r="N117" s="164">
        <f t="shared" si="55"/>
        <v>2.3454248016968908E-4</v>
      </c>
    </row>
    <row r="118" spans="1:14" x14ac:dyDescent="0.25">
      <c r="A118" s="161" t="s">
        <v>144</v>
      </c>
      <c r="B118" s="162" t="s">
        <v>131</v>
      </c>
      <c r="C118" s="163">
        <v>2267</v>
      </c>
      <c r="D118" s="163">
        <v>1982</v>
      </c>
      <c r="E118" s="163">
        <v>1183</v>
      </c>
      <c r="F118" s="163">
        <v>1183</v>
      </c>
      <c r="G118" s="163">
        <v>1183</v>
      </c>
      <c r="H118" s="163">
        <v>1158</v>
      </c>
      <c r="I118" s="163">
        <v>1829</v>
      </c>
      <c r="J118" s="165">
        <f t="shared" si="59"/>
        <v>0.57944732297063894</v>
      </c>
      <c r="K118" s="164">
        <f t="shared" si="56"/>
        <v>-7.7194752774974784E-2</v>
      </c>
      <c r="L118" s="162">
        <f t="shared" si="57"/>
        <v>671</v>
      </c>
      <c r="M118" s="163">
        <f t="shared" si="58"/>
        <v>-153</v>
      </c>
      <c r="N118" s="164">
        <f t="shared" si="55"/>
        <v>2.8352821958384754E-4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22628</v>
      </c>
      <c r="D119" s="169">
        <f t="shared" si="60"/>
        <v>25026</v>
      </c>
      <c r="E119" s="169">
        <f t="shared" si="60"/>
        <v>10950</v>
      </c>
      <c r="F119" s="169">
        <f t="shared" ref="F119" si="61">F111-SUM(F112:F118)</f>
        <v>34899</v>
      </c>
      <c r="G119" s="169">
        <f t="shared" si="60"/>
        <v>34899</v>
      </c>
      <c r="H119" s="169">
        <f t="shared" si="60"/>
        <v>37657</v>
      </c>
      <c r="I119" s="169">
        <f t="shared" si="60"/>
        <v>41704</v>
      </c>
      <c r="J119" s="171">
        <f t="shared" si="59"/>
        <v>0.10747005868762782</v>
      </c>
      <c r="K119" s="170">
        <f t="shared" si="56"/>
        <v>0.66642691600735238</v>
      </c>
      <c r="L119" s="168">
        <f>I119-H119</f>
        <v>4047</v>
      </c>
      <c r="M119" s="169">
        <f t="shared" si="58"/>
        <v>16678</v>
      </c>
      <c r="N119" s="170">
        <f t="shared" si="55"/>
        <v>6.4648774573672924E-3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242072</v>
      </c>
      <c r="D121" s="176">
        <v>229274</v>
      </c>
      <c r="E121" s="176">
        <v>95589</v>
      </c>
      <c r="F121" s="176">
        <v>238716</v>
      </c>
      <c r="G121" s="176">
        <v>238716</v>
      </c>
      <c r="H121" s="176">
        <v>249533</v>
      </c>
      <c r="I121" s="176">
        <v>261230</v>
      </c>
      <c r="J121" s="177">
        <f>IFERROR(I121/H121-1,"-")</f>
        <v>4.6875563552716493E-2</v>
      </c>
      <c r="K121" s="177">
        <f>IFERROR(I121/D121-1,"-")</f>
        <v>0.13937908354196282</v>
      </c>
      <c r="L121" s="176">
        <f>I121-H121</f>
        <v>11697</v>
      </c>
      <c r="M121" s="176">
        <f>I121-D121</f>
        <v>31956</v>
      </c>
      <c r="N121" s="177">
        <f t="shared" ref="N121:N133" si="62">I121/I$9</f>
        <v>4.0495394642913338E-2</v>
      </c>
    </row>
    <row r="122" spans="1:14" x14ac:dyDescent="0.25">
      <c r="A122" s="1" t="s">
        <v>96</v>
      </c>
      <c r="B122" s="157" t="s">
        <v>97</v>
      </c>
      <c r="C122" s="158">
        <v>138888</v>
      </c>
      <c r="D122" s="158">
        <v>123470</v>
      </c>
      <c r="E122" s="158">
        <v>54749</v>
      </c>
      <c r="F122" s="158">
        <v>138764</v>
      </c>
      <c r="G122" s="158">
        <v>138764</v>
      </c>
      <c r="H122" s="158">
        <v>151114</v>
      </c>
      <c r="I122" s="158">
        <v>160838</v>
      </c>
      <c r="J122" s="160">
        <f>IFERROR(I122/H122-1,"-")</f>
        <v>6.4348769802930139E-2</v>
      </c>
      <c r="K122" s="159">
        <f t="shared" ref="K122:K133" si="63">IFERROR(I122/D122-1,"-")</f>
        <v>0.30264841661942166</v>
      </c>
      <c r="L122" s="157">
        <f t="shared" ref="L122:L132" si="64">I122-H122</f>
        <v>9724</v>
      </c>
      <c r="M122" s="158">
        <f t="shared" ref="M122:M133" si="65">I122-D122</f>
        <v>37368</v>
      </c>
      <c r="N122" s="159">
        <f t="shared" si="62"/>
        <v>2.4932811252830436E-2</v>
      </c>
    </row>
    <row r="123" spans="1:14" x14ac:dyDescent="0.25">
      <c r="A123" s="161" t="s">
        <v>103</v>
      </c>
      <c r="B123" s="162" t="s">
        <v>103</v>
      </c>
      <c r="C123" s="163">
        <v>76993</v>
      </c>
      <c r="D123" s="163">
        <v>62404</v>
      </c>
      <c r="E123" s="163">
        <v>24745</v>
      </c>
      <c r="F123" s="163">
        <v>71620</v>
      </c>
      <c r="G123" s="163">
        <v>71620</v>
      </c>
      <c r="H123" s="163">
        <v>67875</v>
      </c>
      <c r="I123" s="163">
        <v>77475</v>
      </c>
      <c r="J123" s="165">
        <f>IFERROR(I123/H123-1,"-")</f>
        <v>0.14143646408839783</v>
      </c>
      <c r="K123" s="164">
        <f t="shared" si="63"/>
        <v>0.24150695468239225</v>
      </c>
      <c r="L123" s="162">
        <f t="shared" si="64"/>
        <v>9600</v>
      </c>
      <c r="M123" s="163">
        <f t="shared" si="65"/>
        <v>15071</v>
      </c>
      <c r="N123" s="164">
        <f t="shared" si="62"/>
        <v>1.201003215541749E-2</v>
      </c>
    </row>
    <row r="124" spans="1:14" x14ac:dyDescent="0.25">
      <c r="A124" s="161" t="s">
        <v>100</v>
      </c>
      <c r="B124" s="162" t="s">
        <v>100</v>
      </c>
      <c r="C124" s="163">
        <v>61895</v>
      </c>
      <c r="D124" s="163">
        <v>61066</v>
      </c>
      <c r="E124" s="163">
        <v>30004</v>
      </c>
      <c r="F124" s="163">
        <v>67144</v>
      </c>
      <c r="G124" s="163">
        <v>67144</v>
      </c>
      <c r="H124" s="163">
        <v>83239</v>
      </c>
      <c r="I124" s="163">
        <v>83363</v>
      </c>
      <c r="J124" s="165">
        <f>IFERROR(I124/H124-1,"-")</f>
        <v>1.4896863249198589E-3</v>
      </c>
      <c r="K124" s="164">
        <f t="shared" si="63"/>
        <v>0.36512953198179021</v>
      </c>
      <c r="L124" s="162">
        <f t="shared" si="64"/>
        <v>124</v>
      </c>
      <c r="M124" s="163">
        <f t="shared" si="65"/>
        <v>22297</v>
      </c>
      <c r="N124" s="164">
        <f t="shared" si="62"/>
        <v>1.2922779097412948E-2</v>
      </c>
    </row>
    <row r="125" spans="1:14" x14ac:dyDescent="0.25">
      <c r="A125" s="1"/>
      <c r="B125" s="157" t="s">
        <v>107</v>
      </c>
      <c r="C125" s="158">
        <v>103184</v>
      </c>
      <c r="D125" s="158">
        <v>105804</v>
      </c>
      <c r="E125" s="158">
        <v>40840</v>
      </c>
      <c r="F125" s="158">
        <v>99952</v>
      </c>
      <c r="G125" s="158">
        <v>99952</v>
      </c>
      <c r="H125" s="158">
        <v>98419</v>
      </c>
      <c r="I125" s="158">
        <v>100392</v>
      </c>
      <c r="J125" s="160">
        <f>IFERROR(I125/H125-1,"-")</f>
        <v>2.0046942155478087E-2</v>
      </c>
      <c r="K125" s="159">
        <f t="shared" si="63"/>
        <v>-5.1151185210388972E-2</v>
      </c>
      <c r="L125" s="157">
        <f t="shared" si="64"/>
        <v>1973</v>
      </c>
      <c r="M125" s="158">
        <f t="shared" si="65"/>
        <v>-5412</v>
      </c>
      <c r="N125" s="159">
        <f t="shared" si="62"/>
        <v>1.55625833900829E-2</v>
      </c>
    </row>
    <row r="126" spans="1:14" s="56" customFormat="1" x14ac:dyDescent="0.25">
      <c r="B126" s="162" t="s">
        <v>110</v>
      </c>
      <c r="C126" s="163">
        <v>12778</v>
      </c>
      <c r="D126" s="163">
        <v>11183</v>
      </c>
      <c r="E126" s="163">
        <v>4001</v>
      </c>
      <c r="F126" s="163">
        <v>10646</v>
      </c>
      <c r="G126" s="163">
        <v>10646</v>
      </c>
      <c r="H126" s="163">
        <v>12537</v>
      </c>
      <c r="I126" s="163">
        <v>11538</v>
      </c>
      <c r="J126" s="165">
        <f t="shared" ref="J126:J133" si="66">IFERROR(I126/H126-1,"-")</f>
        <v>-7.968413496051685E-2</v>
      </c>
      <c r="K126" s="164">
        <f t="shared" si="63"/>
        <v>3.1744612358043378E-2</v>
      </c>
      <c r="L126" s="162">
        <f t="shared" si="64"/>
        <v>-999</v>
      </c>
      <c r="M126" s="163">
        <f t="shared" si="65"/>
        <v>355</v>
      </c>
      <c r="N126" s="164">
        <f t="shared" si="62"/>
        <v>1.7885995612675959E-3</v>
      </c>
    </row>
    <row r="127" spans="1:14" s="56" customFormat="1" x14ac:dyDescent="0.25">
      <c r="B127" s="162" t="s">
        <v>113</v>
      </c>
      <c r="C127" s="163">
        <v>11843</v>
      </c>
      <c r="D127" s="163">
        <v>10424</v>
      </c>
      <c r="E127" s="163">
        <v>4206</v>
      </c>
      <c r="F127" s="163">
        <v>12069</v>
      </c>
      <c r="G127" s="163">
        <v>12069</v>
      </c>
      <c r="H127" s="163">
        <v>14374</v>
      </c>
      <c r="I127" s="163">
        <v>14183</v>
      </c>
      <c r="J127" s="165">
        <f t="shared" si="66"/>
        <v>-1.3287880896062365E-2</v>
      </c>
      <c r="K127" s="164">
        <f t="shared" si="63"/>
        <v>0.36061013046815038</v>
      </c>
      <c r="L127" s="162">
        <f t="shared" si="64"/>
        <v>-191</v>
      </c>
      <c r="M127" s="163">
        <f t="shared" si="65"/>
        <v>3759</v>
      </c>
      <c r="N127" s="164">
        <f t="shared" si="62"/>
        <v>2.1986226016171184E-3</v>
      </c>
    </row>
    <row r="128" spans="1:14" x14ac:dyDescent="0.25">
      <c r="A128" s="1"/>
      <c r="B128" s="162" t="s">
        <v>116</v>
      </c>
      <c r="C128" s="163">
        <v>6965</v>
      </c>
      <c r="D128" s="163">
        <v>7233</v>
      </c>
      <c r="E128" s="163">
        <v>2911</v>
      </c>
      <c r="F128" s="163">
        <v>9030</v>
      </c>
      <c r="G128" s="163">
        <v>9030</v>
      </c>
      <c r="H128" s="163">
        <v>9352</v>
      </c>
      <c r="I128" s="163">
        <v>9144</v>
      </c>
      <c r="J128" s="165">
        <f t="shared" si="66"/>
        <v>-2.2241231822070162E-2</v>
      </c>
      <c r="K128" s="164">
        <f t="shared" si="63"/>
        <v>0.26420572376607221</v>
      </c>
      <c r="L128" s="162">
        <f t="shared" si="64"/>
        <v>-208</v>
      </c>
      <c r="M128" s="163">
        <f t="shared" si="65"/>
        <v>1911</v>
      </c>
      <c r="N128" s="164">
        <f t="shared" si="62"/>
        <v>1.4174860797565346E-3</v>
      </c>
    </row>
    <row r="129" spans="1:14" x14ac:dyDescent="0.25">
      <c r="A129" s="1"/>
      <c r="B129" s="162" t="s">
        <v>123</v>
      </c>
      <c r="C129" s="163">
        <v>1801</v>
      </c>
      <c r="D129" s="163">
        <v>1959</v>
      </c>
      <c r="E129" s="163">
        <v>752</v>
      </c>
      <c r="F129" s="163">
        <v>2699</v>
      </c>
      <c r="G129" s="163">
        <v>2699</v>
      </c>
      <c r="H129" s="163">
        <v>2800</v>
      </c>
      <c r="I129" s="163">
        <v>2503</v>
      </c>
      <c r="J129" s="165">
        <f t="shared" si="66"/>
        <v>-0.10607142857142859</v>
      </c>
      <c r="K129" s="164">
        <f t="shared" si="63"/>
        <v>0.27769270035732507</v>
      </c>
      <c r="L129" s="162">
        <f t="shared" si="64"/>
        <v>-297</v>
      </c>
      <c r="M129" s="163">
        <f t="shared" si="65"/>
        <v>544</v>
      </c>
      <c r="N129" s="164">
        <f t="shared" si="62"/>
        <v>3.8801046124569186E-4</v>
      </c>
    </row>
    <row r="130" spans="1:14" x14ac:dyDescent="0.25">
      <c r="A130" s="1"/>
      <c r="B130" s="162" t="s">
        <v>119</v>
      </c>
      <c r="C130" s="163">
        <v>1912</v>
      </c>
      <c r="D130" s="163">
        <v>1573</v>
      </c>
      <c r="E130" s="163">
        <v>793</v>
      </c>
      <c r="F130" s="163">
        <v>1963</v>
      </c>
      <c r="G130" s="163">
        <v>1963</v>
      </c>
      <c r="H130" s="163">
        <v>2060</v>
      </c>
      <c r="I130" s="163">
        <v>2203</v>
      </c>
      <c r="J130" s="165">
        <f t="shared" si="66"/>
        <v>6.9417475728155376E-2</v>
      </c>
      <c r="K130" s="164">
        <f t="shared" si="63"/>
        <v>0.40050858232676423</v>
      </c>
      <c r="L130" s="162">
        <f t="shared" si="64"/>
        <v>143</v>
      </c>
      <c r="M130" s="163">
        <f t="shared" si="65"/>
        <v>630</v>
      </c>
      <c r="N130" s="164">
        <f t="shared" si="62"/>
        <v>3.4150501243478191E-4</v>
      </c>
    </row>
    <row r="131" spans="1:14" x14ac:dyDescent="0.25">
      <c r="A131" s="1"/>
      <c r="B131" s="162" t="s">
        <v>128</v>
      </c>
      <c r="C131" s="163">
        <v>1900</v>
      </c>
      <c r="D131" s="163">
        <v>1706</v>
      </c>
      <c r="E131" s="163">
        <v>714</v>
      </c>
      <c r="F131" s="163">
        <v>1158</v>
      </c>
      <c r="G131" s="163">
        <v>1158</v>
      </c>
      <c r="H131" s="163">
        <v>1413</v>
      </c>
      <c r="I131" s="163">
        <v>1423</v>
      </c>
      <c r="J131" s="165">
        <f t="shared" si="66"/>
        <v>7.077140835102691E-3</v>
      </c>
      <c r="K131" s="164">
        <f t="shared" si="63"/>
        <v>-0.16588511137162953</v>
      </c>
      <c r="L131" s="162">
        <f t="shared" si="64"/>
        <v>10</v>
      </c>
      <c r="M131" s="163">
        <f t="shared" si="65"/>
        <v>-283</v>
      </c>
      <c r="N131" s="164">
        <f t="shared" si="62"/>
        <v>2.2059084552641611E-4</v>
      </c>
    </row>
    <row r="132" spans="1:14" x14ac:dyDescent="0.25">
      <c r="A132" s="161" t="s">
        <v>144</v>
      </c>
      <c r="B132" s="162" t="s">
        <v>131</v>
      </c>
      <c r="C132" s="163">
        <v>3376</v>
      </c>
      <c r="D132" s="163">
        <v>2770</v>
      </c>
      <c r="E132" s="163">
        <v>1136</v>
      </c>
      <c r="F132" s="163">
        <v>1950</v>
      </c>
      <c r="G132" s="163">
        <v>1950</v>
      </c>
      <c r="H132" s="163">
        <v>2561</v>
      </c>
      <c r="I132" s="163">
        <v>2619</v>
      </c>
      <c r="J132" s="165">
        <f t="shared" si="66"/>
        <v>2.2647403358063256E-2</v>
      </c>
      <c r="K132" s="164">
        <f t="shared" si="63"/>
        <v>-5.4512635379061369E-2</v>
      </c>
      <c r="L132" s="162">
        <f t="shared" si="64"/>
        <v>58</v>
      </c>
      <c r="M132" s="163">
        <f t="shared" si="65"/>
        <v>-151</v>
      </c>
      <c r="N132" s="164">
        <f t="shared" si="62"/>
        <v>4.0599256811924369E-4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62609</v>
      </c>
      <c r="D133" s="169">
        <f t="shared" si="67"/>
        <v>68956</v>
      </c>
      <c r="E133" s="169">
        <f t="shared" si="67"/>
        <v>26327</v>
      </c>
      <c r="F133" s="169">
        <f t="shared" ref="F133" si="68">F125-SUM(F126:F132)</f>
        <v>60437</v>
      </c>
      <c r="G133" s="169">
        <f t="shared" si="67"/>
        <v>60437</v>
      </c>
      <c r="H133" s="169">
        <f t="shared" si="67"/>
        <v>53322</v>
      </c>
      <c r="I133" s="169">
        <f t="shared" si="67"/>
        <v>56779</v>
      </c>
      <c r="J133" s="171">
        <f t="shared" si="66"/>
        <v>6.4832526911968724E-2</v>
      </c>
      <c r="K133" s="170">
        <f t="shared" si="63"/>
        <v>-0.17659086953999648</v>
      </c>
      <c r="L133" s="168">
        <f>I133-H133</f>
        <v>3457</v>
      </c>
      <c r="M133" s="169">
        <f t="shared" si="65"/>
        <v>-12177</v>
      </c>
      <c r="N133" s="170">
        <f t="shared" si="62"/>
        <v>8.8017762601155167E-3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330331</v>
      </c>
      <c r="D135" s="176">
        <v>299724</v>
      </c>
      <c r="E135" s="176">
        <v>106701</v>
      </c>
      <c r="F135" s="176">
        <v>304439</v>
      </c>
      <c r="G135" s="176">
        <v>304439</v>
      </c>
      <c r="H135" s="176">
        <v>331591</v>
      </c>
      <c r="I135" s="176">
        <v>341990</v>
      </c>
      <c r="J135" s="177">
        <f>IFERROR(I135/H135-1,"-")</f>
        <v>3.136092354738218E-2</v>
      </c>
      <c r="K135" s="177">
        <f>IFERROR(I135/D135-1,"-")</f>
        <v>0.14101640175628249</v>
      </c>
      <c r="L135" s="176">
        <f>I135-H135</f>
        <v>10399</v>
      </c>
      <c r="M135" s="176">
        <f>I135-D135</f>
        <v>42266</v>
      </c>
      <c r="N135" s="177">
        <f t="shared" ref="N135:N147" si="69">I135/I$9</f>
        <v>5.3014661462810288E-2</v>
      </c>
    </row>
    <row r="136" spans="1:14" x14ac:dyDescent="0.25">
      <c r="A136" s="1" t="s">
        <v>96</v>
      </c>
      <c r="B136" s="157" t="s">
        <v>97</v>
      </c>
      <c r="C136" s="158">
        <v>56491</v>
      </c>
      <c r="D136" s="158">
        <v>49816</v>
      </c>
      <c r="E136" s="158">
        <v>23284</v>
      </c>
      <c r="F136" s="158">
        <v>31424</v>
      </c>
      <c r="G136" s="158">
        <v>31424</v>
      </c>
      <c r="H136" s="158">
        <v>34828</v>
      </c>
      <c r="I136" s="158">
        <v>31666</v>
      </c>
      <c r="J136" s="160">
        <f>IFERROR(I136/H136-1,"-")</f>
        <v>-9.0789020328471359E-2</v>
      </c>
      <c r="K136" s="159">
        <f t="shared" ref="K136:K147" si="70">IFERROR(I136/D136-1,"-")</f>
        <v>-0.36434077404849852</v>
      </c>
      <c r="L136" s="157">
        <f t="shared" ref="L136:L146" si="71">I136-H136</f>
        <v>-3162</v>
      </c>
      <c r="M136" s="158">
        <f t="shared" ref="M136:M147" si="72">I136-D136</f>
        <v>-18150</v>
      </c>
      <c r="N136" s="159">
        <f t="shared" si="69"/>
        <v>4.9088051401542463E-3</v>
      </c>
    </row>
    <row r="137" spans="1:14" x14ac:dyDescent="0.25">
      <c r="A137" s="161" t="s">
        <v>103</v>
      </c>
      <c r="B137" s="162" t="s">
        <v>103</v>
      </c>
      <c r="C137" s="163">
        <v>39889</v>
      </c>
      <c r="D137" s="163">
        <v>26804</v>
      </c>
      <c r="E137" s="163">
        <v>17098</v>
      </c>
      <c r="F137" s="163">
        <v>20986</v>
      </c>
      <c r="G137" s="163">
        <v>20986</v>
      </c>
      <c r="H137" s="163">
        <v>22145</v>
      </c>
      <c r="I137" s="163">
        <v>19218</v>
      </c>
      <c r="J137" s="165">
        <f>IFERROR(I137/H137-1,"-")</f>
        <v>-0.13217430571235045</v>
      </c>
      <c r="K137" s="164">
        <f t="shared" si="70"/>
        <v>-0.28301746008058504</v>
      </c>
      <c r="L137" s="162">
        <f t="shared" si="71"/>
        <v>-2927</v>
      </c>
      <c r="M137" s="163">
        <f t="shared" si="72"/>
        <v>-7586</v>
      </c>
      <c r="N137" s="164">
        <f t="shared" si="69"/>
        <v>2.97913905082689E-3</v>
      </c>
    </row>
    <row r="138" spans="1:14" x14ac:dyDescent="0.25">
      <c r="A138" s="161" t="s">
        <v>100</v>
      </c>
      <c r="B138" s="162" t="s">
        <v>100</v>
      </c>
      <c r="C138" s="163">
        <v>16602</v>
      </c>
      <c r="D138" s="163">
        <v>23012</v>
      </c>
      <c r="E138" s="163">
        <v>6186</v>
      </c>
      <c r="F138" s="163">
        <v>10438</v>
      </c>
      <c r="G138" s="163">
        <v>10438</v>
      </c>
      <c r="H138" s="163">
        <v>12683</v>
      </c>
      <c r="I138" s="163">
        <v>12448</v>
      </c>
      <c r="J138" s="165">
        <f>IFERROR(I138/H138-1,"-")</f>
        <v>-1.8528739257273497E-2</v>
      </c>
      <c r="K138" s="164">
        <f t="shared" si="70"/>
        <v>-0.45906483573787593</v>
      </c>
      <c r="L138" s="162">
        <f t="shared" si="71"/>
        <v>-235</v>
      </c>
      <c r="M138" s="163">
        <f t="shared" si="72"/>
        <v>-10564</v>
      </c>
      <c r="N138" s="164">
        <f t="shared" si="69"/>
        <v>1.9296660893273561E-3</v>
      </c>
    </row>
    <row r="139" spans="1:14" x14ac:dyDescent="0.25">
      <c r="A139" s="1"/>
      <c r="B139" s="157" t="s">
        <v>107</v>
      </c>
      <c r="C139" s="158">
        <v>273840</v>
      </c>
      <c r="D139" s="158">
        <v>249908</v>
      </c>
      <c r="E139" s="158">
        <v>83417</v>
      </c>
      <c r="F139" s="158">
        <v>273015</v>
      </c>
      <c r="G139" s="158">
        <v>273015</v>
      </c>
      <c r="H139" s="158">
        <v>296763</v>
      </c>
      <c r="I139" s="158">
        <v>310324</v>
      </c>
      <c r="J139" s="160">
        <f>IFERROR(I139/H139-1,"-")</f>
        <v>4.5696397461947758E-2</v>
      </c>
      <c r="K139" s="159">
        <f t="shared" si="70"/>
        <v>0.24175296509115363</v>
      </c>
      <c r="L139" s="157">
        <f t="shared" si="71"/>
        <v>13561</v>
      </c>
      <c r="M139" s="158">
        <f t="shared" si="72"/>
        <v>60416</v>
      </c>
      <c r="N139" s="159">
        <f t="shared" si="69"/>
        <v>4.8105856322656043E-2</v>
      </c>
    </row>
    <row r="140" spans="1:14" s="56" customFormat="1" x14ac:dyDescent="0.25">
      <c r="B140" s="162" t="s">
        <v>110</v>
      </c>
      <c r="C140" s="163">
        <v>141169</v>
      </c>
      <c r="D140" s="163">
        <v>123898</v>
      </c>
      <c r="E140" s="163">
        <v>33174</v>
      </c>
      <c r="F140" s="163">
        <v>117141</v>
      </c>
      <c r="G140" s="163">
        <v>117141</v>
      </c>
      <c r="H140" s="163">
        <v>126918</v>
      </c>
      <c r="I140" s="163">
        <v>139994</v>
      </c>
      <c r="J140" s="165">
        <f t="shared" ref="J140:J147" si="73">IFERROR(I140/H140-1,"-")</f>
        <v>0.10302715138908591</v>
      </c>
      <c r="K140" s="164">
        <f t="shared" si="70"/>
        <v>0.12991331579202248</v>
      </c>
      <c r="L140" s="162">
        <f t="shared" si="71"/>
        <v>13076</v>
      </c>
      <c r="M140" s="163">
        <f t="shared" si="72"/>
        <v>16096</v>
      </c>
      <c r="N140" s="164">
        <f t="shared" si="69"/>
        <v>2.1701612669448415E-2</v>
      </c>
    </row>
    <row r="141" spans="1:14" s="56" customFormat="1" x14ac:dyDescent="0.25">
      <c r="B141" s="162" t="s">
        <v>113</v>
      </c>
      <c r="C141" s="163">
        <v>18751</v>
      </c>
      <c r="D141" s="163">
        <v>17834</v>
      </c>
      <c r="E141" s="163">
        <v>6775</v>
      </c>
      <c r="F141" s="163">
        <v>20311</v>
      </c>
      <c r="G141" s="163">
        <v>20311</v>
      </c>
      <c r="H141" s="163">
        <v>26116</v>
      </c>
      <c r="I141" s="163">
        <v>26633</v>
      </c>
      <c r="J141" s="165">
        <f t="shared" si="73"/>
        <v>1.9796293459947822E-2</v>
      </c>
      <c r="K141" s="164">
        <f t="shared" si="70"/>
        <v>0.49338342491869458</v>
      </c>
      <c r="L141" s="162">
        <f t="shared" si="71"/>
        <v>517</v>
      </c>
      <c r="M141" s="163">
        <f t="shared" si="72"/>
        <v>8799</v>
      </c>
      <c r="N141" s="164">
        <f t="shared" si="69"/>
        <v>4.1285987272698804E-3</v>
      </c>
    </row>
    <row r="142" spans="1:14" x14ac:dyDescent="0.25">
      <c r="A142" s="1"/>
      <c r="B142" s="162" t="s">
        <v>116</v>
      </c>
      <c r="C142" s="163">
        <v>28876</v>
      </c>
      <c r="D142" s="163">
        <v>22957</v>
      </c>
      <c r="E142" s="163">
        <v>7384</v>
      </c>
      <c r="F142" s="163">
        <v>31283</v>
      </c>
      <c r="G142" s="163">
        <v>31283</v>
      </c>
      <c r="H142" s="163">
        <v>29246</v>
      </c>
      <c r="I142" s="163">
        <v>29198</v>
      </c>
      <c r="J142" s="165">
        <f t="shared" si="73"/>
        <v>-1.6412500854817713E-3</v>
      </c>
      <c r="K142" s="164">
        <f t="shared" si="70"/>
        <v>0.27185607875593498</v>
      </c>
      <c r="L142" s="162">
        <f t="shared" si="71"/>
        <v>-48</v>
      </c>
      <c r="M142" s="163">
        <f t="shared" si="72"/>
        <v>6241</v>
      </c>
      <c r="N142" s="164">
        <f t="shared" si="69"/>
        <v>4.5262203146031604E-3</v>
      </c>
    </row>
    <row r="143" spans="1:14" x14ac:dyDescent="0.25">
      <c r="A143" s="1"/>
      <c r="B143" s="162" t="s">
        <v>123</v>
      </c>
      <c r="C143" s="163">
        <v>5527</v>
      </c>
      <c r="D143" s="163">
        <v>5078</v>
      </c>
      <c r="E143" s="163">
        <v>1385</v>
      </c>
      <c r="F143" s="163">
        <v>11790</v>
      </c>
      <c r="G143" s="163">
        <v>11790</v>
      </c>
      <c r="H143" s="163">
        <v>11406</v>
      </c>
      <c r="I143" s="163">
        <v>8208</v>
      </c>
      <c r="J143" s="165">
        <f t="shared" si="73"/>
        <v>-0.28037874802735407</v>
      </c>
      <c r="K143" s="164">
        <f t="shared" si="70"/>
        <v>0.61638440330838917</v>
      </c>
      <c r="L143" s="162">
        <f t="shared" si="71"/>
        <v>-3198</v>
      </c>
      <c r="M143" s="163">
        <f t="shared" si="72"/>
        <v>3130</v>
      </c>
      <c r="N143" s="164">
        <f t="shared" si="69"/>
        <v>1.2723890794664957E-3</v>
      </c>
    </row>
    <row r="144" spans="1:14" x14ac:dyDescent="0.25">
      <c r="A144" s="1"/>
      <c r="B144" s="162" t="s">
        <v>119</v>
      </c>
      <c r="C144" s="163">
        <v>5423</v>
      </c>
      <c r="D144" s="163">
        <v>5274</v>
      </c>
      <c r="E144" s="163">
        <v>2196</v>
      </c>
      <c r="F144" s="163">
        <v>5634</v>
      </c>
      <c r="G144" s="163">
        <v>5634</v>
      </c>
      <c r="H144" s="163">
        <v>6827</v>
      </c>
      <c r="I144" s="163">
        <v>6794</v>
      </c>
      <c r="J144" s="165">
        <f t="shared" si="73"/>
        <v>-4.8337483521312397E-3</v>
      </c>
      <c r="K144" s="164">
        <f t="shared" si="70"/>
        <v>0.28820629503223349</v>
      </c>
      <c r="L144" s="162">
        <f t="shared" si="71"/>
        <v>-33</v>
      </c>
      <c r="M144" s="163">
        <f t="shared" si="72"/>
        <v>1520</v>
      </c>
      <c r="N144" s="164">
        <f t="shared" si="69"/>
        <v>1.0531933974044069E-3</v>
      </c>
    </row>
    <row r="145" spans="1:14" x14ac:dyDescent="0.25">
      <c r="A145" s="1"/>
      <c r="B145" s="162" t="s">
        <v>128</v>
      </c>
      <c r="C145" s="163">
        <v>2479</v>
      </c>
      <c r="D145" s="163">
        <v>2932</v>
      </c>
      <c r="E145" s="163">
        <v>2372</v>
      </c>
      <c r="F145" s="163">
        <v>4026</v>
      </c>
      <c r="G145" s="163">
        <v>4026</v>
      </c>
      <c r="H145" s="163">
        <v>4415</v>
      </c>
      <c r="I145" s="163">
        <v>4135</v>
      </c>
      <c r="J145" s="165">
        <f t="shared" si="73"/>
        <v>-6.3420158550396399E-2</v>
      </c>
      <c r="K145" s="164">
        <f t="shared" si="70"/>
        <v>0.410300136425648</v>
      </c>
      <c r="L145" s="162">
        <f t="shared" si="71"/>
        <v>-280</v>
      </c>
      <c r="M145" s="163">
        <f t="shared" si="72"/>
        <v>1203</v>
      </c>
      <c r="N145" s="164">
        <f t="shared" si="69"/>
        <v>6.4100010277704184E-4</v>
      </c>
    </row>
    <row r="146" spans="1:14" x14ac:dyDescent="0.25">
      <c r="A146" s="161" t="s">
        <v>144</v>
      </c>
      <c r="B146" s="162" t="s">
        <v>131</v>
      </c>
      <c r="C146" s="163">
        <v>12798</v>
      </c>
      <c r="D146" s="163">
        <v>7764</v>
      </c>
      <c r="E146" s="163">
        <v>4817</v>
      </c>
      <c r="F146" s="163">
        <v>2507</v>
      </c>
      <c r="G146" s="163">
        <v>2507</v>
      </c>
      <c r="H146" s="163">
        <v>3594</v>
      </c>
      <c r="I146" s="163">
        <v>3280</v>
      </c>
      <c r="J146" s="165">
        <f t="shared" si="73"/>
        <v>-8.7367835281023876E-2</v>
      </c>
      <c r="K146" s="164">
        <f t="shared" si="70"/>
        <v>-0.57753735188047406</v>
      </c>
      <c r="L146" s="162">
        <f t="shared" si="71"/>
        <v>-314</v>
      </c>
      <c r="M146" s="163">
        <f t="shared" si="72"/>
        <v>-4484</v>
      </c>
      <c r="N146" s="164">
        <f t="shared" si="69"/>
        <v>5.0845957366594857E-4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58817</v>
      </c>
      <c r="D147" s="169">
        <f t="shared" si="74"/>
        <v>64171</v>
      </c>
      <c r="E147" s="169">
        <f t="shared" si="74"/>
        <v>25314</v>
      </c>
      <c r="F147" s="169">
        <f t="shared" ref="F147" si="75">F139-SUM(F140:F146)</f>
        <v>80323</v>
      </c>
      <c r="G147" s="169">
        <f t="shared" si="74"/>
        <v>80323</v>
      </c>
      <c r="H147" s="169">
        <f t="shared" si="74"/>
        <v>88241</v>
      </c>
      <c r="I147" s="169">
        <f t="shared" si="74"/>
        <v>92082</v>
      </c>
      <c r="J147" s="171">
        <f t="shared" si="73"/>
        <v>4.3528518489137635E-2</v>
      </c>
      <c r="K147" s="170">
        <f t="shared" si="70"/>
        <v>0.43494725031556314</v>
      </c>
      <c r="L147" s="168">
        <f>I147-H147</f>
        <v>3841</v>
      </c>
      <c r="M147" s="169">
        <f t="shared" si="72"/>
        <v>27911</v>
      </c>
      <c r="N147" s="170">
        <f t="shared" si="69"/>
        <v>1.4274382458020695E-2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148914</v>
      </c>
      <c r="D149" s="176">
        <v>144011</v>
      </c>
      <c r="E149" s="176">
        <v>46419</v>
      </c>
      <c r="F149" s="176">
        <v>126646</v>
      </c>
      <c r="G149" s="176">
        <v>126646</v>
      </c>
      <c r="H149" s="176">
        <v>143867</v>
      </c>
      <c r="I149" s="176">
        <v>146403</v>
      </c>
      <c r="J149" s="177">
        <f>IFERROR(I149/H149-1,"-")</f>
        <v>1.7627391966190897E-2</v>
      </c>
      <c r="K149" s="177">
        <f>IFERROR(I149/D149-1,"-")</f>
        <v>1.6609842303712874E-2</v>
      </c>
      <c r="L149" s="176">
        <f>I149-H149</f>
        <v>2536</v>
      </c>
      <c r="M149" s="176">
        <f>I149-D149</f>
        <v>2392</v>
      </c>
      <c r="N149" s="177">
        <f t="shared" ref="N149:N161" si="76">I149/I$9</f>
        <v>2.2695124074212154E-2</v>
      </c>
    </row>
    <row r="150" spans="1:14" x14ac:dyDescent="0.25">
      <c r="A150" s="1" t="s">
        <v>96</v>
      </c>
      <c r="B150" s="157" t="s">
        <v>97</v>
      </c>
      <c r="C150" s="158">
        <v>58255</v>
      </c>
      <c r="D150" s="158">
        <v>60431</v>
      </c>
      <c r="E150" s="158">
        <v>21761</v>
      </c>
      <c r="F150" s="158">
        <v>63464</v>
      </c>
      <c r="G150" s="158">
        <v>63464</v>
      </c>
      <c r="H150" s="158">
        <v>67082</v>
      </c>
      <c r="I150" s="158">
        <v>62012</v>
      </c>
      <c r="J150" s="160">
        <f>IFERROR(I150/H150-1,"-")</f>
        <v>-7.5579141945678385E-2</v>
      </c>
      <c r="K150" s="159">
        <f t="shared" ref="K150:K161" si="77">IFERROR(I150/D150-1,"-")</f>
        <v>2.6162069136701271E-2</v>
      </c>
      <c r="L150" s="157">
        <f t="shared" ref="L150:L160" si="78">I150-H150</f>
        <v>-5070</v>
      </c>
      <c r="M150" s="158">
        <f t="shared" ref="M150:M161" si="79">I150-D150</f>
        <v>1581</v>
      </c>
      <c r="N150" s="159">
        <f t="shared" si="76"/>
        <v>9.6129863055404892E-3</v>
      </c>
    </row>
    <row r="151" spans="1:14" x14ac:dyDescent="0.25">
      <c r="A151" s="161" t="s">
        <v>103</v>
      </c>
      <c r="B151" s="162" t="s">
        <v>103</v>
      </c>
      <c r="C151" s="163">
        <v>33776</v>
      </c>
      <c r="D151" s="163">
        <v>35170</v>
      </c>
      <c r="E151" s="163">
        <v>13259</v>
      </c>
      <c r="F151" s="163">
        <v>44914</v>
      </c>
      <c r="G151" s="163">
        <v>44914</v>
      </c>
      <c r="H151" s="163">
        <v>49139</v>
      </c>
      <c r="I151" s="163">
        <v>41574</v>
      </c>
      <c r="J151" s="165">
        <f>IFERROR(I151/H151-1,"-")</f>
        <v>-0.15395103685463685</v>
      </c>
      <c r="K151" s="164">
        <f t="shared" si="77"/>
        <v>0.18208700597099803</v>
      </c>
      <c r="L151" s="162">
        <f t="shared" si="78"/>
        <v>-7565</v>
      </c>
      <c r="M151" s="163">
        <f t="shared" si="79"/>
        <v>6404</v>
      </c>
      <c r="N151" s="164">
        <f t="shared" si="76"/>
        <v>6.4447250962158982E-3</v>
      </c>
    </row>
    <row r="152" spans="1:14" x14ac:dyDescent="0.25">
      <c r="A152" s="161" t="s">
        <v>100</v>
      </c>
      <c r="B152" s="162" t="s">
        <v>100</v>
      </c>
      <c r="C152" s="163">
        <v>24479</v>
      </c>
      <c r="D152" s="163">
        <v>25261</v>
      </c>
      <c r="E152" s="163">
        <v>8502</v>
      </c>
      <c r="F152" s="163">
        <v>18550</v>
      </c>
      <c r="G152" s="163">
        <v>18550</v>
      </c>
      <c r="H152" s="163">
        <v>17943</v>
      </c>
      <c r="I152" s="163">
        <v>20438</v>
      </c>
      <c r="J152" s="165">
        <f>IFERROR(I152/H152-1,"-")</f>
        <v>0.13905144067324304</v>
      </c>
      <c r="K152" s="164">
        <f t="shared" si="77"/>
        <v>-0.19092672499109298</v>
      </c>
      <c r="L152" s="162">
        <f t="shared" si="78"/>
        <v>2495</v>
      </c>
      <c r="M152" s="163">
        <f t="shared" si="79"/>
        <v>-4823</v>
      </c>
      <c r="N152" s="164">
        <f t="shared" si="76"/>
        <v>3.1682612093245906E-3</v>
      </c>
    </row>
    <row r="153" spans="1:14" x14ac:dyDescent="0.25">
      <c r="A153" s="1"/>
      <c r="B153" s="157" t="s">
        <v>107</v>
      </c>
      <c r="C153" s="158">
        <v>90659</v>
      </c>
      <c r="D153" s="158">
        <v>83580</v>
      </c>
      <c r="E153" s="158">
        <v>24658</v>
      </c>
      <c r="F153" s="158">
        <v>63182</v>
      </c>
      <c r="G153" s="158">
        <v>63182</v>
      </c>
      <c r="H153" s="158">
        <v>76785</v>
      </c>
      <c r="I153" s="158">
        <v>84391</v>
      </c>
      <c r="J153" s="160">
        <f>IFERROR(I153/H153-1,"-")</f>
        <v>9.9055805170280564E-2</v>
      </c>
      <c r="K153" s="159">
        <f t="shared" si="77"/>
        <v>9.7032782962431785E-3</v>
      </c>
      <c r="L153" s="157">
        <f t="shared" si="78"/>
        <v>7606</v>
      </c>
      <c r="M153" s="158">
        <f t="shared" si="79"/>
        <v>811</v>
      </c>
      <c r="N153" s="159">
        <f t="shared" si="76"/>
        <v>1.3082137768671667E-2</v>
      </c>
    </row>
    <row r="154" spans="1:14" s="56" customFormat="1" x14ac:dyDescent="0.25">
      <c r="B154" s="162" t="s">
        <v>110</v>
      </c>
      <c r="C154" s="163">
        <v>27230</v>
      </c>
      <c r="D154" s="163">
        <v>24763</v>
      </c>
      <c r="E154" s="163">
        <v>6560</v>
      </c>
      <c r="F154" s="163">
        <v>22633</v>
      </c>
      <c r="G154" s="163">
        <v>22633</v>
      </c>
      <c r="H154" s="163">
        <v>24122</v>
      </c>
      <c r="I154" s="163">
        <v>24196</v>
      </c>
      <c r="J154" s="165">
        <f t="shared" ref="J154:J161" si="80">IFERROR(I154/H154-1,"-")</f>
        <v>3.06773899344992E-3</v>
      </c>
      <c r="K154" s="164">
        <f t="shared" si="77"/>
        <v>-2.2897064168315606E-2</v>
      </c>
      <c r="L154" s="162">
        <f t="shared" si="78"/>
        <v>74</v>
      </c>
      <c r="M154" s="163">
        <f t="shared" si="79"/>
        <v>-567</v>
      </c>
      <c r="N154" s="164">
        <f t="shared" si="76"/>
        <v>3.7508194647625889E-3</v>
      </c>
    </row>
    <row r="155" spans="1:14" s="56" customFormat="1" x14ac:dyDescent="0.25">
      <c r="B155" s="162" t="s">
        <v>113</v>
      </c>
      <c r="C155" s="163">
        <v>27931</v>
      </c>
      <c r="D155" s="163">
        <v>22787</v>
      </c>
      <c r="E155" s="163">
        <v>6654</v>
      </c>
      <c r="F155" s="163">
        <v>14112</v>
      </c>
      <c r="G155" s="163">
        <v>14112</v>
      </c>
      <c r="H155" s="163">
        <v>15537</v>
      </c>
      <c r="I155" s="163">
        <v>15795</v>
      </c>
      <c r="J155" s="165">
        <f t="shared" si="80"/>
        <v>1.6605522301602615E-2</v>
      </c>
      <c r="K155" s="164">
        <f t="shared" si="77"/>
        <v>-0.30684162022205641</v>
      </c>
      <c r="L155" s="162">
        <f t="shared" si="78"/>
        <v>258</v>
      </c>
      <c r="M155" s="163">
        <f t="shared" si="79"/>
        <v>-6992</v>
      </c>
      <c r="N155" s="164">
        <f t="shared" si="76"/>
        <v>2.4485118798944078E-3</v>
      </c>
    </row>
    <row r="156" spans="1:14" x14ac:dyDescent="0.25">
      <c r="A156" s="1"/>
      <c r="B156" s="162" t="s">
        <v>116</v>
      </c>
      <c r="C156" s="163">
        <v>12726</v>
      </c>
      <c r="D156" s="163">
        <v>11322</v>
      </c>
      <c r="E156" s="163">
        <v>2654</v>
      </c>
      <c r="F156" s="163">
        <v>7518</v>
      </c>
      <c r="G156" s="163">
        <v>7518</v>
      </c>
      <c r="H156" s="163">
        <v>11976</v>
      </c>
      <c r="I156" s="163">
        <v>14652</v>
      </c>
      <c r="J156" s="165">
        <f t="shared" si="80"/>
        <v>0.2234468937875751</v>
      </c>
      <c r="K156" s="164">
        <f t="shared" si="77"/>
        <v>0.29411764705882359</v>
      </c>
      <c r="L156" s="162">
        <f t="shared" si="78"/>
        <v>2676</v>
      </c>
      <c r="M156" s="163">
        <f t="shared" si="79"/>
        <v>3330</v>
      </c>
      <c r="N156" s="164">
        <f t="shared" si="76"/>
        <v>2.2713261199248411E-3</v>
      </c>
    </row>
    <row r="157" spans="1:14" x14ac:dyDescent="0.25">
      <c r="A157" s="1"/>
      <c r="B157" s="162" t="s">
        <v>123</v>
      </c>
      <c r="C157" s="163">
        <v>1653</v>
      </c>
      <c r="D157" s="163">
        <v>1855</v>
      </c>
      <c r="E157" s="163">
        <v>674</v>
      </c>
      <c r="F157" s="163">
        <v>1891</v>
      </c>
      <c r="G157" s="163">
        <v>1891</v>
      </c>
      <c r="H157" s="163">
        <v>2396</v>
      </c>
      <c r="I157" s="163">
        <v>3198</v>
      </c>
      <c r="J157" s="165">
        <f t="shared" si="80"/>
        <v>0.3347245409015025</v>
      </c>
      <c r="K157" s="164">
        <f t="shared" si="77"/>
        <v>0.723989218328841</v>
      </c>
      <c r="L157" s="162">
        <f t="shared" si="78"/>
        <v>802</v>
      </c>
      <c r="M157" s="163">
        <f t="shared" si="79"/>
        <v>1343</v>
      </c>
      <c r="N157" s="164">
        <f t="shared" si="76"/>
        <v>4.9574808432429989E-4</v>
      </c>
    </row>
    <row r="158" spans="1:14" x14ac:dyDescent="0.25">
      <c r="A158" s="1"/>
      <c r="B158" s="162" t="s">
        <v>119</v>
      </c>
      <c r="C158" s="163">
        <v>2976</v>
      </c>
      <c r="D158" s="163">
        <v>3530</v>
      </c>
      <c r="E158" s="163">
        <v>1552</v>
      </c>
      <c r="F158" s="163">
        <v>3775</v>
      </c>
      <c r="G158" s="163">
        <v>3775</v>
      </c>
      <c r="H158" s="163">
        <v>3731</v>
      </c>
      <c r="I158" s="163">
        <v>4196</v>
      </c>
      <c r="J158" s="165">
        <f t="shared" si="80"/>
        <v>0.12463146609488063</v>
      </c>
      <c r="K158" s="164">
        <f t="shared" si="77"/>
        <v>0.18866855524079318</v>
      </c>
      <c r="L158" s="162">
        <f t="shared" si="78"/>
        <v>465</v>
      </c>
      <c r="M158" s="163">
        <f t="shared" si="79"/>
        <v>666</v>
      </c>
      <c r="N158" s="164">
        <f t="shared" si="76"/>
        <v>6.5045621070192693E-4</v>
      </c>
    </row>
    <row r="159" spans="1:14" x14ac:dyDescent="0.25">
      <c r="A159" s="1"/>
      <c r="B159" s="162" t="s">
        <v>128</v>
      </c>
      <c r="C159" s="163">
        <v>474</v>
      </c>
      <c r="D159" s="163">
        <v>548</v>
      </c>
      <c r="E159" s="163">
        <v>456</v>
      </c>
      <c r="F159" s="163">
        <v>566</v>
      </c>
      <c r="G159" s="163">
        <v>566</v>
      </c>
      <c r="H159" s="163">
        <v>787</v>
      </c>
      <c r="I159" s="163">
        <v>574</v>
      </c>
      <c r="J159" s="165">
        <f t="shared" si="80"/>
        <v>-0.27064803049555275</v>
      </c>
      <c r="K159" s="164">
        <f t="shared" si="77"/>
        <v>4.7445255474452663E-2</v>
      </c>
      <c r="L159" s="162">
        <f t="shared" si="78"/>
        <v>-213</v>
      </c>
      <c r="M159" s="163">
        <f t="shared" si="79"/>
        <v>26</v>
      </c>
      <c r="N159" s="164">
        <f t="shared" si="76"/>
        <v>8.8980425391540995E-5</v>
      </c>
    </row>
    <row r="160" spans="1:14" x14ac:dyDescent="0.25">
      <c r="A160" s="161" t="s">
        <v>144</v>
      </c>
      <c r="B160" s="162" t="s">
        <v>131</v>
      </c>
      <c r="C160" s="163">
        <v>1336</v>
      </c>
      <c r="D160" s="163">
        <v>1316</v>
      </c>
      <c r="E160" s="163">
        <v>593</v>
      </c>
      <c r="F160" s="163">
        <v>817</v>
      </c>
      <c r="G160" s="163">
        <v>817</v>
      </c>
      <c r="H160" s="163">
        <v>1154</v>
      </c>
      <c r="I160" s="163">
        <v>944</v>
      </c>
      <c r="J160" s="165">
        <f t="shared" si="80"/>
        <v>-0.18197573656845756</v>
      </c>
      <c r="K160" s="164">
        <f t="shared" si="77"/>
        <v>-0.28267477203647418</v>
      </c>
      <c r="L160" s="162">
        <f t="shared" si="78"/>
        <v>-210</v>
      </c>
      <c r="M160" s="163">
        <f t="shared" si="79"/>
        <v>-372</v>
      </c>
      <c r="N160" s="164">
        <f t="shared" si="76"/>
        <v>1.4633714559166326E-4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16333</v>
      </c>
      <c r="D161" s="169">
        <f t="shared" si="81"/>
        <v>17459</v>
      </c>
      <c r="E161" s="169">
        <f t="shared" si="81"/>
        <v>5515</v>
      </c>
      <c r="F161" s="169">
        <f t="shared" ref="F161" si="82">F153-SUM(F154:F160)</f>
        <v>11870</v>
      </c>
      <c r="G161" s="169">
        <f t="shared" si="81"/>
        <v>11870</v>
      </c>
      <c r="H161" s="169">
        <f t="shared" si="81"/>
        <v>17082</v>
      </c>
      <c r="I161" s="169">
        <f t="shared" si="81"/>
        <v>20836</v>
      </c>
      <c r="J161" s="171">
        <f t="shared" si="80"/>
        <v>0.21976349373609638</v>
      </c>
      <c r="K161" s="170">
        <f t="shared" si="77"/>
        <v>0.19342459476487761</v>
      </c>
      <c r="L161" s="168">
        <f>I161-H161</f>
        <v>3754</v>
      </c>
      <c r="M161" s="169">
        <f t="shared" si="79"/>
        <v>3377</v>
      </c>
      <c r="N161" s="170">
        <f t="shared" si="76"/>
        <v>3.2299584380803977E-3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A8BD3-3F12-4D25-9B9A-4B21BE6690CB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396E6-BE40-427D-8F2B-300751BF4FB3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6" t="s">
        <v>267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8" t="s">
        <v>68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90"/>
    </row>
    <row r="7" spans="1:16" ht="22.5" thickTop="1" thickBot="1" x14ac:dyDescent="0.3">
      <c r="B7" s="109"/>
      <c r="C7" s="291">
        <v>2019</v>
      </c>
      <c r="D7" s="292"/>
      <c r="E7" s="293">
        <v>2020</v>
      </c>
      <c r="F7" s="292"/>
      <c r="G7" s="293">
        <v>2021</v>
      </c>
      <c r="H7" s="292"/>
      <c r="I7" s="293">
        <v>2022</v>
      </c>
      <c r="J7" s="292"/>
      <c r="K7" s="293">
        <v>2023</v>
      </c>
      <c r="L7" s="292"/>
      <c r="M7" s="293">
        <v>2024</v>
      </c>
      <c r="N7" s="294"/>
      <c r="O7" s="295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50098</v>
      </c>
      <c r="D9" s="116">
        <v>-7.1984291641967957E-2</v>
      </c>
      <c r="E9" s="115">
        <v>46163</v>
      </c>
      <c r="F9" s="116">
        <f t="shared" ref="F9:F21" si="0">IFERROR(E9/C9-1,"-")</f>
        <v>-7.8546049742504676E-2</v>
      </c>
      <c r="G9" s="115">
        <v>9068</v>
      </c>
      <c r="H9" s="116">
        <f t="shared" ref="H9:H21" si="1">IFERROR(G9/E9-1,"-")</f>
        <v>-0.80356562615081339</v>
      </c>
      <c r="I9" s="115">
        <v>40065</v>
      </c>
      <c r="J9" s="116">
        <f t="shared" ref="J9:J21" si="2">IFERROR(I9/C9-1,"-")</f>
        <v>-0.20026747574753478</v>
      </c>
      <c r="K9" s="115">
        <v>59578</v>
      </c>
      <c r="L9" s="116">
        <f t="shared" ref="L9:L21" si="3">IFERROR(K9/I9-1,"-")</f>
        <v>0.48703357044802198</v>
      </c>
      <c r="M9" s="115">
        <v>62651</v>
      </c>
      <c r="N9" s="116">
        <f>IFERROR(M9/K9-1,"-")</f>
        <v>5.1579442075934123E-2</v>
      </c>
      <c r="O9" s="116">
        <f>M9/C9-1</f>
        <v>0.25056888498542862</v>
      </c>
    </row>
    <row r="10" spans="1:16" x14ac:dyDescent="0.25">
      <c r="A10" s="1" t="s">
        <v>72</v>
      </c>
      <c r="B10" s="114" t="s">
        <v>73</v>
      </c>
      <c r="C10" s="115">
        <v>47287</v>
      </c>
      <c r="D10" s="116">
        <v>-4.7209349183961358E-2</v>
      </c>
      <c r="E10" s="115">
        <v>51846</v>
      </c>
      <c r="F10" s="116">
        <f t="shared" si="0"/>
        <v>9.6411275826337128E-2</v>
      </c>
      <c r="G10" s="115">
        <v>15142</v>
      </c>
      <c r="H10" s="116">
        <f t="shared" si="1"/>
        <v>-0.70794275353932801</v>
      </c>
      <c r="I10" s="115">
        <v>41909</v>
      </c>
      <c r="J10" s="116">
        <f t="shared" si="2"/>
        <v>-0.11373104658785715</v>
      </c>
      <c r="K10" s="115">
        <v>52194</v>
      </c>
      <c r="L10" s="116">
        <f t="shared" si="3"/>
        <v>0.24541267985396931</v>
      </c>
      <c r="M10" s="115">
        <v>55957</v>
      </c>
      <c r="N10" s="116">
        <f t="shared" ref="N10:N15" si="4">IFERROR(M10/K10-1,"-")</f>
        <v>7.2096409548990215E-2</v>
      </c>
      <c r="O10" s="116">
        <f>IFERROR(M10/C10-1,"-")</f>
        <v>0.18334848901389389</v>
      </c>
    </row>
    <row r="11" spans="1:16" x14ac:dyDescent="0.25">
      <c r="A11" s="1" t="s">
        <v>74</v>
      </c>
      <c r="B11" s="114" t="s">
        <v>75</v>
      </c>
      <c r="C11" s="115">
        <v>49408</v>
      </c>
      <c r="D11" s="116">
        <v>-3.8530396201447825E-2</v>
      </c>
      <c r="E11" s="115">
        <v>20252</v>
      </c>
      <c r="F11" s="116">
        <f t="shared" si="0"/>
        <v>-0.59010686528497414</v>
      </c>
      <c r="G11" s="115">
        <v>22329</v>
      </c>
      <c r="H11" s="116">
        <f t="shared" si="1"/>
        <v>0.1025577720718942</v>
      </c>
      <c r="I11" s="115">
        <v>47103</v>
      </c>
      <c r="J11" s="116">
        <f t="shared" si="2"/>
        <v>-4.6652363989637347E-2</v>
      </c>
      <c r="K11" s="115">
        <v>58354</v>
      </c>
      <c r="L11" s="116">
        <f t="shared" si="3"/>
        <v>0.23885952062501326</v>
      </c>
      <c r="M11" s="115">
        <v>58643</v>
      </c>
      <c r="N11" s="116">
        <f t="shared" si="4"/>
        <v>4.9525311032663222E-3</v>
      </c>
      <c r="O11" s="116">
        <f t="shared" ref="O11:O15" si="5">IFERROR(M11/C11-1,"-")</f>
        <v>0.18691305051813467</v>
      </c>
    </row>
    <row r="12" spans="1:16" x14ac:dyDescent="0.25">
      <c r="A12" s="1" t="s">
        <v>76</v>
      </c>
      <c r="B12" s="114" t="s">
        <v>77</v>
      </c>
      <c r="C12" s="115">
        <v>37600</v>
      </c>
      <c r="D12" s="116">
        <v>-8.4423016046947685E-2</v>
      </c>
      <c r="E12" s="115">
        <v>0</v>
      </c>
      <c r="F12" s="116">
        <f>IFERROR(E12/C12-1,"-")</f>
        <v>-1</v>
      </c>
      <c r="G12" s="115">
        <v>19557</v>
      </c>
      <c r="H12" s="116" t="str">
        <f t="shared" si="1"/>
        <v>-</v>
      </c>
      <c r="I12" s="115">
        <v>43531</v>
      </c>
      <c r="J12" s="116">
        <f t="shared" si="2"/>
        <v>0.15773936170212766</v>
      </c>
      <c r="K12" s="115">
        <v>42717</v>
      </c>
      <c r="L12" s="116">
        <f t="shared" si="3"/>
        <v>-1.8699317727596476E-2</v>
      </c>
      <c r="M12" s="115">
        <v>46133</v>
      </c>
      <c r="N12" s="116">
        <f t="shared" si="4"/>
        <v>7.9968162558232025E-2</v>
      </c>
      <c r="O12" s="116">
        <f>IFERROR(M12/C12-1,"-")</f>
        <v>0.22694148936170211</v>
      </c>
    </row>
    <row r="13" spans="1:16" x14ac:dyDescent="0.25">
      <c r="A13" s="1" t="s">
        <v>78</v>
      </c>
      <c r="B13" s="114" t="s">
        <v>79</v>
      </c>
      <c r="C13" s="115">
        <v>35022</v>
      </c>
      <c r="D13" s="116">
        <v>-8.6136262818672815E-2</v>
      </c>
      <c r="E13" s="115">
        <v>0</v>
      </c>
      <c r="F13" s="116">
        <f t="shared" si="0"/>
        <v>-1</v>
      </c>
      <c r="G13" s="115">
        <v>24025</v>
      </c>
      <c r="H13" s="116" t="str">
        <f t="shared" si="1"/>
        <v>-</v>
      </c>
      <c r="I13" s="115">
        <v>44866</v>
      </c>
      <c r="J13" s="116">
        <f t="shared" si="2"/>
        <v>0.28108046370852602</v>
      </c>
      <c r="K13" s="115">
        <v>42611</v>
      </c>
      <c r="L13" s="116">
        <f t="shared" si="3"/>
        <v>-5.0260776534569618E-2</v>
      </c>
      <c r="M13" s="115">
        <v>38316</v>
      </c>
      <c r="N13" s="116">
        <f t="shared" si="4"/>
        <v>-0.10079556921921573</v>
      </c>
      <c r="O13" s="116">
        <f t="shared" si="5"/>
        <v>9.4055165324653078E-2</v>
      </c>
    </row>
    <row r="14" spans="1:16" x14ac:dyDescent="0.25">
      <c r="A14" s="1" t="s">
        <v>80</v>
      </c>
      <c r="B14" s="114" t="s">
        <v>81</v>
      </c>
      <c r="C14" s="115">
        <v>31469</v>
      </c>
      <c r="D14" s="116">
        <v>-0.14646450947950851</v>
      </c>
      <c r="E14" s="115">
        <v>0</v>
      </c>
      <c r="F14" s="116">
        <f t="shared" si="0"/>
        <v>-1</v>
      </c>
      <c r="G14" s="115">
        <v>26795</v>
      </c>
      <c r="H14" s="116" t="str">
        <f t="shared" si="1"/>
        <v>-</v>
      </c>
      <c r="I14" s="115">
        <v>40470</v>
      </c>
      <c r="J14" s="116">
        <f t="shared" si="2"/>
        <v>0.28602751914582614</v>
      </c>
      <c r="K14" s="115">
        <v>38639</v>
      </c>
      <c r="L14" s="116">
        <f t="shared" si="3"/>
        <v>-4.5243390165554787E-2</v>
      </c>
      <c r="M14" s="115">
        <v>40074</v>
      </c>
      <c r="N14" s="116">
        <f t="shared" si="4"/>
        <v>3.7138642304407554E-2</v>
      </c>
      <c r="O14" s="116">
        <f t="shared" si="5"/>
        <v>0.27344370650481431</v>
      </c>
    </row>
    <row r="15" spans="1:16" x14ac:dyDescent="0.25">
      <c r="A15" s="1" t="s">
        <v>82</v>
      </c>
      <c r="B15" s="114" t="s">
        <v>83</v>
      </c>
      <c r="C15" s="115">
        <v>40659</v>
      </c>
      <c r="D15" s="116">
        <v>1.7849096279977994E-2</v>
      </c>
      <c r="E15" s="115">
        <v>0</v>
      </c>
      <c r="F15" s="116">
        <f t="shared" si="0"/>
        <v>-1</v>
      </c>
      <c r="G15" s="115">
        <v>31224</v>
      </c>
      <c r="H15" s="116" t="str">
        <f t="shared" si="1"/>
        <v>-</v>
      </c>
      <c r="I15" s="115">
        <v>43286</v>
      </c>
      <c r="J15" s="116">
        <f t="shared" si="2"/>
        <v>6.4610541331562521E-2</v>
      </c>
      <c r="K15" s="115">
        <v>40407</v>
      </c>
      <c r="L15" s="116">
        <f t="shared" si="3"/>
        <v>-6.651111213787364E-2</v>
      </c>
      <c r="M15" s="115">
        <v>45242</v>
      </c>
      <c r="N15" s="116">
        <f t="shared" si="4"/>
        <v>0.11965748508921714</v>
      </c>
      <c r="O15" s="116">
        <f t="shared" si="5"/>
        <v>0.11271797142084172</v>
      </c>
    </row>
    <row r="16" spans="1:16" x14ac:dyDescent="0.25">
      <c r="A16" s="1" t="s">
        <v>84</v>
      </c>
      <c r="B16" s="114" t="s">
        <v>85</v>
      </c>
      <c r="C16" s="115">
        <v>38714</v>
      </c>
      <c r="D16" s="116">
        <v>-2.3828134849592786E-2</v>
      </c>
      <c r="E16" s="115">
        <v>15225</v>
      </c>
      <c r="F16" s="116">
        <f t="shared" si="0"/>
        <v>-0.60673141499199257</v>
      </c>
      <c r="G16" s="115">
        <v>36151</v>
      </c>
      <c r="H16" s="116">
        <f t="shared" si="1"/>
        <v>1.3744499178981937</v>
      </c>
      <c r="I16" s="115">
        <v>41695</v>
      </c>
      <c r="J16" s="116">
        <f t="shared" si="2"/>
        <v>7.7000568269876446E-2</v>
      </c>
      <c r="K16" s="115">
        <v>43373</v>
      </c>
      <c r="L16" s="116">
        <f t="shared" si="3"/>
        <v>4.0244633649118677E-2</v>
      </c>
      <c r="M16" s="115">
        <v>42595</v>
      </c>
      <c r="N16" s="116">
        <f>IFERROR(M16/K16-1,"-")</f>
        <v>-1.7937426509579746E-2</v>
      </c>
      <c r="O16" s="116">
        <f>IFERROR(M16/C16-1,"-")</f>
        <v>0.10024797230975868</v>
      </c>
    </row>
    <row r="17" spans="1:16" x14ac:dyDescent="0.25">
      <c r="A17" s="1" t="s">
        <v>86</v>
      </c>
      <c r="B17" s="114" t="s">
        <v>87</v>
      </c>
      <c r="C17" s="115">
        <v>36471</v>
      </c>
      <c r="D17" s="116">
        <v>-0.11015956668130578</v>
      </c>
      <c r="E17" s="115">
        <v>14501</v>
      </c>
      <c r="F17" s="116">
        <f t="shared" si="0"/>
        <v>-0.602396424556497</v>
      </c>
      <c r="G17" s="115">
        <v>36202</v>
      </c>
      <c r="H17" s="116">
        <f t="shared" si="1"/>
        <v>1.4965174815529965</v>
      </c>
      <c r="I17" s="115">
        <v>42224</v>
      </c>
      <c r="J17" s="116">
        <f t="shared" si="2"/>
        <v>0.15774176743165813</v>
      </c>
      <c r="K17" s="115">
        <v>40151</v>
      </c>
      <c r="L17" s="116">
        <f t="shared" si="3"/>
        <v>-4.9095301250473677E-2</v>
      </c>
      <c r="M17" s="115">
        <v>43154</v>
      </c>
      <c r="N17" s="116">
        <f>IFERROR(M17/K17-1,"-")</f>
        <v>7.479265771711785E-2</v>
      </c>
      <c r="O17" s="116">
        <f>IFERROR(M17/C17-1,"-")</f>
        <v>0.18324147953168279</v>
      </c>
    </row>
    <row r="18" spans="1:16" x14ac:dyDescent="0.25">
      <c r="A18" s="1" t="s">
        <v>88</v>
      </c>
      <c r="B18" s="114" t="s">
        <v>89</v>
      </c>
      <c r="C18" s="115">
        <v>40116</v>
      </c>
      <c r="D18" s="116">
        <v>-8.9906758320288604E-2</v>
      </c>
      <c r="E18" s="115">
        <v>17308</v>
      </c>
      <c r="F18" s="116">
        <f t="shared" si="0"/>
        <v>-0.56855120151560468</v>
      </c>
      <c r="G18" s="115">
        <v>42785</v>
      </c>
      <c r="H18" s="116">
        <f t="shared" si="1"/>
        <v>1.471978275941761</v>
      </c>
      <c r="I18" s="115">
        <v>48246</v>
      </c>
      <c r="J18" s="116">
        <f t="shared" si="2"/>
        <v>0.20266227938976966</v>
      </c>
      <c r="K18" s="115">
        <v>49321</v>
      </c>
      <c r="L18" s="116">
        <f t="shared" si="3"/>
        <v>2.2281639928698693E-2</v>
      </c>
      <c r="M18" s="115">
        <v>43124</v>
      </c>
      <c r="N18" s="116">
        <f>IFERROR(M18/K18-1,"-")</f>
        <v>-0.1256462764339733</v>
      </c>
      <c r="O18" s="116">
        <f>IFERROR(M18/C18-1,"-")</f>
        <v>7.4982550603250653E-2</v>
      </c>
    </row>
    <row r="19" spans="1:16" x14ac:dyDescent="0.25">
      <c r="A19" s="1" t="s">
        <v>90</v>
      </c>
      <c r="B19" s="114" t="s">
        <v>91</v>
      </c>
      <c r="C19" s="115">
        <v>47646</v>
      </c>
      <c r="D19" s="116">
        <v>-5.5972736819163482E-2</v>
      </c>
      <c r="E19" s="115">
        <v>14807</v>
      </c>
      <c r="F19" s="116">
        <f t="shared" si="0"/>
        <v>-0.68922889644461227</v>
      </c>
      <c r="G19" s="115">
        <v>49146</v>
      </c>
      <c r="H19" s="116">
        <f t="shared" si="1"/>
        <v>2.319105828324441</v>
      </c>
      <c r="I19" s="115">
        <v>56046</v>
      </c>
      <c r="J19" s="116">
        <f t="shared" si="2"/>
        <v>0.17630021407883145</v>
      </c>
      <c r="K19" s="115">
        <v>55991</v>
      </c>
      <c r="L19" s="116">
        <f t="shared" si="3"/>
        <v>-9.8133675909073403E-4</v>
      </c>
      <c r="M19" s="115">
        <v>53169</v>
      </c>
      <c r="N19" s="116">
        <f>IFERROR(M19/K19-1,"-")</f>
        <v>-5.0400957296708349E-2</v>
      </c>
      <c r="O19" s="116">
        <f>IFERROR(M19/C19-1,"-")</f>
        <v>0.11591739075683161</v>
      </c>
    </row>
    <row r="20" spans="1:16" x14ac:dyDescent="0.25">
      <c r="A20" s="1" t="s">
        <v>92</v>
      </c>
      <c r="B20" s="114" t="s">
        <v>93</v>
      </c>
      <c r="C20" s="115">
        <v>48947</v>
      </c>
      <c r="D20" s="116">
        <v>3.115073265703483E-3</v>
      </c>
      <c r="E20" s="115">
        <v>13546</v>
      </c>
      <c r="F20" s="116">
        <f t="shared" si="0"/>
        <v>-0.72325168038899212</v>
      </c>
      <c r="G20" s="115">
        <v>46745</v>
      </c>
      <c r="H20" s="116">
        <f t="shared" si="1"/>
        <v>2.4508341945961907</v>
      </c>
      <c r="I20" s="115">
        <v>54058</v>
      </c>
      <c r="J20" s="116">
        <f t="shared" si="2"/>
        <v>0.10441906551984803</v>
      </c>
      <c r="K20" s="115">
        <v>53126</v>
      </c>
      <c r="L20" s="116">
        <f t="shared" si="3"/>
        <v>-1.7240741425875949E-2</v>
      </c>
      <c r="M20" s="115">
        <v>55215</v>
      </c>
      <c r="N20" s="116">
        <f>IFERROR(M20/K20-1,"-")</f>
        <v>3.9321612769642078E-2</v>
      </c>
      <c r="O20" s="116">
        <f>IFERROR(M20/C20-1,"-")</f>
        <v>0.12805687784746778</v>
      </c>
    </row>
    <row r="21" spans="1:16" ht="15.75" x14ac:dyDescent="0.25">
      <c r="A21" s="1" t="s">
        <v>0</v>
      </c>
      <c r="B21" s="117" t="s">
        <v>30</v>
      </c>
      <c r="C21" s="118">
        <v>503437</v>
      </c>
      <c r="D21" s="119">
        <v>-5.934263458128497E-2</v>
      </c>
      <c r="E21" s="118">
        <v>216673</v>
      </c>
      <c r="F21" s="119">
        <f t="shared" si="0"/>
        <v>-0.56961248378645191</v>
      </c>
      <c r="G21" s="118">
        <v>359169</v>
      </c>
      <c r="H21" s="119">
        <f t="shared" si="1"/>
        <v>0.65765462240334505</v>
      </c>
      <c r="I21" s="118">
        <v>543499</v>
      </c>
      <c r="J21" s="119">
        <f t="shared" si="2"/>
        <v>7.9576987785959341E-2</v>
      </c>
      <c r="K21" s="118">
        <v>576462</v>
      </c>
      <c r="L21" s="119">
        <f t="shared" si="3"/>
        <v>6.0649605611049928E-2</v>
      </c>
      <c r="M21" s="118">
        <v>584273</v>
      </c>
      <c r="N21" s="119">
        <v>1.3549895743344642E-2</v>
      </c>
      <c r="O21" s="119">
        <v>0.16056825382321915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66" t="s">
        <v>268</v>
      </c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8" t="s">
        <v>97</v>
      </c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90"/>
    </row>
    <row r="29" spans="1:16" ht="22.5" thickTop="1" thickBot="1" x14ac:dyDescent="0.3">
      <c r="B29" s="109"/>
      <c r="C29" s="291">
        <f>C7</f>
        <v>2019</v>
      </c>
      <c r="D29" s="292"/>
      <c r="E29" s="293">
        <v>2020</v>
      </c>
      <c r="F29" s="292"/>
      <c r="G29" s="293">
        <v>2021</v>
      </c>
      <c r="H29" s="292"/>
      <c r="I29" s="293">
        <v>2022</v>
      </c>
      <c r="J29" s="292"/>
      <c r="K29" s="293">
        <v>2023</v>
      </c>
      <c r="L29" s="292"/>
      <c r="M29" s="293">
        <v>2024</v>
      </c>
      <c r="N29" s="294"/>
      <c r="O29" s="295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247</v>
      </c>
      <c r="M30" s="113" t="s">
        <v>69</v>
      </c>
      <c r="N30" s="112" t="s">
        <v>269</v>
      </c>
      <c r="O30" s="112" t="s">
        <v>270</v>
      </c>
    </row>
    <row r="31" spans="1:16" x14ac:dyDescent="0.25">
      <c r="B31" s="114" t="s">
        <v>71</v>
      </c>
      <c r="C31" s="115">
        <v>18636</v>
      </c>
      <c r="D31" s="116">
        <v>-0.12948430493273544</v>
      </c>
      <c r="E31" s="115">
        <v>18094</v>
      </c>
      <c r="F31" s="116">
        <f t="shared" ref="F31:F43" si="6">IFERROR(E31/C31-1,"-")</f>
        <v>-2.9083494312084124E-2</v>
      </c>
      <c r="G31" s="115">
        <v>4627</v>
      </c>
      <c r="H31" s="116">
        <f t="shared" ref="H31:H43" si="7">IFERROR(G31/E31-1,"-")</f>
        <v>-0.74427987178070076</v>
      </c>
      <c r="I31" s="115">
        <v>15015</v>
      </c>
      <c r="J31" s="116">
        <f t="shared" ref="J31:J43" si="8">IFERROR(I31/G31-1,"-")</f>
        <v>2.2450832072617248</v>
      </c>
      <c r="K31" s="115">
        <v>21636</v>
      </c>
      <c r="L31" s="116">
        <f t="shared" ref="L31:L43" si="9">IFERROR(K31/I31-1,"-")</f>
        <v>0.44095904095904093</v>
      </c>
      <c r="M31" s="115">
        <v>25181</v>
      </c>
      <c r="N31" s="116">
        <f t="shared" ref="N31:N41" si="10">IFERROR(M31/K31-1,"-")</f>
        <v>0.16384729155111843</v>
      </c>
      <c r="O31" s="116">
        <f t="shared" ref="O31" si="11">M31/C31-1</f>
        <v>0.35120197467267644</v>
      </c>
    </row>
    <row r="32" spans="1:16" x14ac:dyDescent="0.25">
      <c r="B32" s="114" t="s">
        <v>73</v>
      </c>
      <c r="C32" s="115">
        <v>18723</v>
      </c>
      <c r="D32" s="116">
        <v>-0.19304370312904062</v>
      </c>
      <c r="E32" s="115">
        <v>23371</v>
      </c>
      <c r="F32" s="116">
        <f t="shared" si="6"/>
        <v>0.24825081450622233</v>
      </c>
      <c r="G32" s="115">
        <v>9380</v>
      </c>
      <c r="H32" s="116">
        <f t="shared" si="7"/>
        <v>-0.59864789696632581</v>
      </c>
      <c r="I32" s="115">
        <v>18026</v>
      </c>
      <c r="J32" s="116">
        <f t="shared" si="8"/>
        <v>0.92174840085287846</v>
      </c>
      <c r="K32" s="115">
        <v>23651</v>
      </c>
      <c r="L32" s="116">
        <f t="shared" si="9"/>
        <v>0.31204926217685558</v>
      </c>
      <c r="M32" s="115">
        <v>24442</v>
      </c>
      <c r="N32" s="116">
        <f t="shared" si="10"/>
        <v>3.3444674643778205E-2</v>
      </c>
      <c r="O32" s="116">
        <f>IFERROR(M32/C32-1,"-")</f>
        <v>0.30545318592105963</v>
      </c>
    </row>
    <row r="33" spans="2:16" x14ac:dyDescent="0.25">
      <c r="B33" s="114" t="s">
        <v>75</v>
      </c>
      <c r="C33" s="115">
        <v>20072</v>
      </c>
      <c r="D33" s="116">
        <v>-0.11763671531563213</v>
      </c>
      <c r="E33" s="115">
        <v>9500</v>
      </c>
      <c r="F33" s="116">
        <f t="shared" si="6"/>
        <v>-0.5267038660821044</v>
      </c>
      <c r="G33" s="115">
        <v>12289</v>
      </c>
      <c r="H33" s="116">
        <f t="shared" si="7"/>
        <v>0.29357894736842116</v>
      </c>
      <c r="I33" s="115">
        <v>22226</v>
      </c>
      <c r="J33" s="116">
        <f t="shared" si="8"/>
        <v>0.80860932541297093</v>
      </c>
      <c r="K33" s="115">
        <v>30146</v>
      </c>
      <c r="L33" s="116">
        <f t="shared" si="9"/>
        <v>0.35633942229820925</v>
      </c>
      <c r="M33" s="115">
        <v>25658</v>
      </c>
      <c r="N33" s="116">
        <f t="shared" si="10"/>
        <v>-0.14887547269952894</v>
      </c>
      <c r="O33" s="116">
        <f t="shared" ref="O33:O42" si="12">IFERROR(M33/C33-1,"-")</f>
        <v>0.27829812674372256</v>
      </c>
    </row>
    <row r="34" spans="2:16" x14ac:dyDescent="0.25">
      <c r="B34" s="114" t="s">
        <v>77</v>
      </c>
      <c r="C34" s="115">
        <v>17529</v>
      </c>
      <c r="D34" s="116">
        <v>-0.20144868115347825</v>
      </c>
      <c r="E34" s="115">
        <v>0</v>
      </c>
      <c r="F34" s="116">
        <f t="shared" si="6"/>
        <v>-1</v>
      </c>
      <c r="G34" s="115">
        <v>11550</v>
      </c>
      <c r="H34" s="116" t="str">
        <f t="shared" si="7"/>
        <v>-</v>
      </c>
      <c r="I34" s="115">
        <v>22061</v>
      </c>
      <c r="J34" s="116">
        <f t="shared" si="8"/>
        <v>0.91004329004328999</v>
      </c>
      <c r="K34" s="115">
        <v>25115</v>
      </c>
      <c r="L34" s="116">
        <f t="shared" si="9"/>
        <v>0.13843434114500708</v>
      </c>
      <c r="M34" s="115">
        <v>22776</v>
      </c>
      <c r="N34" s="116">
        <f t="shared" si="10"/>
        <v>-9.3131594664543127E-2</v>
      </c>
      <c r="O34" s="116">
        <f t="shared" si="12"/>
        <v>0.29933253465685428</v>
      </c>
    </row>
    <row r="35" spans="2:16" x14ac:dyDescent="0.25">
      <c r="B35" s="114" t="s">
        <v>79</v>
      </c>
      <c r="C35" s="115">
        <v>19316</v>
      </c>
      <c r="D35" s="116">
        <v>-0.17308103942805775</v>
      </c>
      <c r="E35" s="115">
        <v>0</v>
      </c>
      <c r="F35" s="116">
        <f t="shared" si="6"/>
        <v>-1</v>
      </c>
      <c r="G35" s="115">
        <v>15346</v>
      </c>
      <c r="H35" s="116" t="str">
        <f t="shared" si="7"/>
        <v>-</v>
      </c>
      <c r="I35" s="115">
        <v>26282</v>
      </c>
      <c r="J35" s="116">
        <f t="shared" si="8"/>
        <v>0.71262869803206041</v>
      </c>
      <c r="K35" s="115">
        <v>28209</v>
      </c>
      <c r="L35" s="116">
        <f t="shared" si="9"/>
        <v>7.3320143063693832E-2</v>
      </c>
      <c r="M35" s="115">
        <v>24741</v>
      </c>
      <c r="N35" s="116">
        <f t="shared" si="10"/>
        <v>-0.12293948739763905</v>
      </c>
      <c r="O35" s="116">
        <f t="shared" si="12"/>
        <v>0.28085524953406504</v>
      </c>
    </row>
    <row r="36" spans="2:16" x14ac:dyDescent="0.25">
      <c r="B36" s="114" t="s">
        <v>81</v>
      </c>
      <c r="C36" s="115">
        <v>18556</v>
      </c>
      <c r="D36" s="116">
        <v>-0.19882561202020643</v>
      </c>
      <c r="E36" s="115">
        <v>0</v>
      </c>
      <c r="F36" s="116">
        <f t="shared" si="6"/>
        <v>-1</v>
      </c>
      <c r="G36" s="115">
        <v>18447</v>
      </c>
      <c r="H36" s="116" t="str">
        <f t="shared" si="7"/>
        <v>-</v>
      </c>
      <c r="I36" s="115">
        <v>24304</v>
      </c>
      <c r="J36" s="116">
        <f t="shared" si="8"/>
        <v>0.31750420122513145</v>
      </c>
      <c r="K36" s="115">
        <v>25871</v>
      </c>
      <c r="L36" s="116">
        <f t="shared" si="9"/>
        <v>6.4474983541803921E-2</v>
      </c>
      <c r="M36" s="115">
        <v>28215</v>
      </c>
      <c r="N36" s="116">
        <f t="shared" si="10"/>
        <v>9.0603378300027071E-2</v>
      </c>
      <c r="O36" s="116">
        <f t="shared" si="12"/>
        <v>0.52053244233671059</v>
      </c>
    </row>
    <row r="37" spans="2:16" x14ac:dyDescent="0.25">
      <c r="B37" s="114" t="s">
        <v>83</v>
      </c>
      <c r="C37" s="115">
        <v>21704</v>
      </c>
      <c r="D37" s="116">
        <v>-9.9344343928956746E-2</v>
      </c>
      <c r="E37" s="115">
        <v>0</v>
      </c>
      <c r="F37" s="116">
        <f t="shared" si="6"/>
        <v>-1</v>
      </c>
      <c r="G37" s="115">
        <v>20547</v>
      </c>
      <c r="H37" s="116" t="str">
        <f t="shared" si="7"/>
        <v>-</v>
      </c>
      <c r="I37" s="115">
        <v>25584</v>
      </c>
      <c r="J37" s="116">
        <f t="shared" si="8"/>
        <v>0.24514527668272734</v>
      </c>
      <c r="K37" s="115">
        <v>25078</v>
      </c>
      <c r="L37" s="116">
        <f t="shared" si="9"/>
        <v>-1.9777986241400924E-2</v>
      </c>
      <c r="M37" s="115">
        <v>30089</v>
      </c>
      <c r="N37" s="116">
        <f t="shared" si="10"/>
        <v>0.19981657229444139</v>
      </c>
      <c r="O37" s="116">
        <f t="shared" si="12"/>
        <v>0.38633431625506809</v>
      </c>
    </row>
    <row r="38" spans="2:16" x14ac:dyDescent="0.25">
      <c r="B38" s="114" t="s">
        <v>85</v>
      </c>
      <c r="C38" s="115">
        <v>19798</v>
      </c>
      <c r="D38" s="116">
        <v>-4.0562151684031988E-2</v>
      </c>
      <c r="E38" s="115">
        <v>9653</v>
      </c>
      <c r="F38" s="116">
        <f t="shared" si="6"/>
        <v>-0.51242549752500255</v>
      </c>
      <c r="G38" s="115">
        <v>22058</v>
      </c>
      <c r="H38" s="116">
        <f t="shared" si="7"/>
        <v>1.2850927172899618</v>
      </c>
      <c r="I38" s="115">
        <v>20956</v>
      </c>
      <c r="J38" s="116">
        <f t="shared" si="8"/>
        <v>-4.9959198476743127E-2</v>
      </c>
      <c r="K38" s="115">
        <v>22168</v>
      </c>
      <c r="L38" s="116">
        <f t="shared" si="9"/>
        <v>5.7835464783355661E-2</v>
      </c>
      <c r="M38" s="115">
        <v>21698</v>
      </c>
      <c r="N38" s="116">
        <f t="shared" si="10"/>
        <v>-2.1201732226633019E-2</v>
      </c>
      <c r="O38" s="116">
        <f t="shared" si="12"/>
        <v>9.5969289827255277E-2</v>
      </c>
    </row>
    <row r="39" spans="2:16" x14ac:dyDescent="0.25">
      <c r="B39" s="114" t="s">
        <v>87</v>
      </c>
      <c r="C39" s="115">
        <v>18123</v>
      </c>
      <c r="D39" s="116">
        <v>-0.1317075507857417</v>
      </c>
      <c r="E39" s="115">
        <v>9944</v>
      </c>
      <c r="F39" s="116">
        <f t="shared" si="6"/>
        <v>-0.45130497158307126</v>
      </c>
      <c r="G39" s="115">
        <v>22567</v>
      </c>
      <c r="H39" s="116">
        <f t="shared" si="7"/>
        <v>1.2694086886564762</v>
      </c>
      <c r="I39" s="115">
        <v>24548</v>
      </c>
      <c r="J39" s="116">
        <f t="shared" si="8"/>
        <v>8.7783046040678769E-2</v>
      </c>
      <c r="K39" s="115">
        <v>23087</v>
      </c>
      <c r="L39" s="116">
        <f t="shared" si="9"/>
        <v>-5.9516050187387926E-2</v>
      </c>
      <c r="M39" s="115">
        <v>27092</v>
      </c>
      <c r="N39" s="116">
        <f t="shared" si="10"/>
        <v>0.17347424957768443</v>
      </c>
      <c r="O39" s="116">
        <f t="shared" si="12"/>
        <v>0.49489598852287142</v>
      </c>
    </row>
    <row r="40" spans="2:16" x14ac:dyDescent="0.25">
      <c r="B40" s="114" t="s">
        <v>89</v>
      </c>
      <c r="C40" s="115">
        <v>20320</v>
      </c>
      <c r="D40" s="116">
        <v>-0.12752254186346068</v>
      </c>
      <c r="E40" s="115">
        <v>12162</v>
      </c>
      <c r="F40" s="116">
        <f t="shared" si="6"/>
        <v>-0.40147637795275593</v>
      </c>
      <c r="G40" s="115">
        <v>24014</v>
      </c>
      <c r="H40" s="116">
        <f t="shared" si="7"/>
        <v>0.97451077125472785</v>
      </c>
      <c r="I40" s="115">
        <v>26214</v>
      </c>
      <c r="J40" s="116">
        <f t="shared" si="8"/>
        <v>9.1613225618389249E-2</v>
      </c>
      <c r="K40" s="115">
        <v>28464</v>
      </c>
      <c r="L40" s="116">
        <f t="shared" si="9"/>
        <v>8.583199816891729E-2</v>
      </c>
      <c r="M40" s="115">
        <v>24346</v>
      </c>
      <c r="N40" s="116">
        <f t="shared" si="10"/>
        <v>-0.14467397414277683</v>
      </c>
      <c r="O40" s="116">
        <f t="shared" si="12"/>
        <v>0.19812992125984241</v>
      </c>
    </row>
    <row r="41" spans="2:16" x14ac:dyDescent="0.25">
      <c r="B41" s="114" t="s">
        <v>91</v>
      </c>
      <c r="C41" s="115">
        <v>22096</v>
      </c>
      <c r="D41" s="116">
        <v>-2.9600351339481801E-2</v>
      </c>
      <c r="E41" s="115">
        <v>9442</v>
      </c>
      <c r="F41" s="116">
        <f t="shared" si="6"/>
        <v>-0.57268283852280955</v>
      </c>
      <c r="G41" s="115">
        <v>24464</v>
      </c>
      <c r="H41" s="116">
        <f t="shared" si="7"/>
        <v>1.5909764880321964</v>
      </c>
      <c r="I41" s="115">
        <v>25866</v>
      </c>
      <c r="J41" s="116">
        <f t="shared" si="8"/>
        <v>5.7308698495748933E-2</v>
      </c>
      <c r="K41" s="115">
        <v>26745</v>
      </c>
      <c r="L41" s="116">
        <f t="shared" si="9"/>
        <v>3.3982834609139312E-2</v>
      </c>
      <c r="M41" s="115">
        <v>29114</v>
      </c>
      <c r="N41" s="116">
        <f t="shared" si="10"/>
        <v>8.8577304169003446E-2</v>
      </c>
      <c r="O41" s="116">
        <f t="shared" si="12"/>
        <v>0.31761404779145552</v>
      </c>
    </row>
    <row r="42" spans="2:16" x14ac:dyDescent="0.25">
      <c r="B42" s="114" t="s">
        <v>93</v>
      </c>
      <c r="C42" s="115">
        <v>20535</v>
      </c>
      <c r="D42" s="116">
        <v>7.6596413966656174E-2</v>
      </c>
      <c r="E42" s="115">
        <v>7829</v>
      </c>
      <c r="F42" s="116">
        <f t="shared" si="6"/>
        <v>-0.61874847820793766</v>
      </c>
      <c r="G42" s="115">
        <v>21342</v>
      </c>
      <c r="H42" s="116">
        <f t="shared" si="7"/>
        <v>1.7260186486141271</v>
      </c>
      <c r="I42" s="115">
        <v>20862</v>
      </c>
      <c r="J42" s="116">
        <f t="shared" si="8"/>
        <v>-2.2490863086870982E-2</v>
      </c>
      <c r="K42" s="115">
        <v>22180</v>
      </c>
      <c r="L42" s="116">
        <f t="shared" si="9"/>
        <v>6.3177068353944987E-2</v>
      </c>
      <c r="M42" s="115">
        <v>25047</v>
      </c>
      <c r="N42" s="116">
        <f>IFERROR(M42/K42-1,"-")</f>
        <v>0.12926059513074839</v>
      </c>
      <c r="O42" s="116">
        <f t="shared" si="12"/>
        <v>0.21972242512783047</v>
      </c>
    </row>
    <row r="43" spans="2:16" ht="15.75" x14ac:dyDescent="0.25">
      <c r="B43" s="117" t="s">
        <v>30</v>
      </c>
      <c r="C43" s="118">
        <v>235408</v>
      </c>
      <c r="D43" s="119">
        <v>-0.11689325050268595</v>
      </c>
      <c r="E43" s="118">
        <v>116562</v>
      </c>
      <c r="F43" s="119">
        <f t="shared" si="6"/>
        <v>-0.50485115204241149</v>
      </c>
      <c r="G43" s="118">
        <v>206631</v>
      </c>
      <c r="H43" s="119">
        <f t="shared" si="7"/>
        <v>0.77271323415864512</v>
      </c>
      <c r="I43" s="118">
        <v>271944</v>
      </c>
      <c r="J43" s="119">
        <f t="shared" si="8"/>
        <v>0.31608519534822954</v>
      </c>
      <c r="K43" s="118">
        <v>302350</v>
      </c>
      <c r="L43" s="119">
        <f t="shared" si="9"/>
        <v>0.11180978436736977</v>
      </c>
      <c r="M43" s="118">
        <v>308399</v>
      </c>
      <c r="N43" s="119">
        <v>2.0006614850339055E-2</v>
      </c>
      <c r="O43" s="119">
        <v>0.31006168014680902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66" t="s">
        <v>271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8" t="s">
        <v>100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90"/>
    </row>
    <row r="51" spans="1:16" ht="22.5" thickTop="1" thickBot="1" x14ac:dyDescent="0.3">
      <c r="B51" s="109"/>
      <c r="C51" s="291">
        <f>C7</f>
        <v>2019</v>
      </c>
      <c r="D51" s="292"/>
      <c r="E51" s="293">
        <v>2020</v>
      </c>
      <c r="F51" s="292"/>
      <c r="G51" s="293">
        <v>2021</v>
      </c>
      <c r="H51" s="292"/>
      <c r="I51" s="293">
        <v>2022</v>
      </c>
      <c r="J51" s="292"/>
      <c r="K51" s="293">
        <v>2023</v>
      </c>
      <c r="L51" s="292"/>
      <c r="M51" s="293">
        <v>2024</v>
      </c>
      <c r="N51" s="294"/>
      <c r="O51" s="295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247</v>
      </c>
      <c r="M52" s="113" t="s">
        <v>69</v>
      </c>
      <c r="N52" s="112" t="s">
        <v>269</v>
      </c>
      <c r="O52" s="112" t="s">
        <v>270</v>
      </c>
    </row>
    <row r="53" spans="1:16" x14ac:dyDescent="0.25">
      <c r="A53" s="1">
        <v>1</v>
      </c>
      <c r="B53" s="114" t="s">
        <v>71</v>
      </c>
      <c r="C53" s="115">
        <v>10363</v>
      </c>
      <c r="D53" s="116">
        <v>-1.5111195590192028E-2</v>
      </c>
      <c r="E53" s="115">
        <v>9493</v>
      </c>
      <c r="F53" s="116">
        <f t="shared" ref="F53:F65" si="13">IFERROR(E53/C53-1,"-")</f>
        <v>-8.3952523400559698E-2</v>
      </c>
      <c r="G53" s="115">
        <v>2921</v>
      </c>
      <c r="H53" s="116">
        <f t="shared" ref="H53:H65" si="14">IFERROR(G53/E53-1,"-")</f>
        <v>-0.69229958917096801</v>
      </c>
      <c r="I53" s="115">
        <v>9522</v>
      </c>
      <c r="J53" s="116">
        <f t="shared" ref="J53:J65" si="15">IFERROR(I53/G53-1,"-")</f>
        <v>2.2598425196850394</v>
      </c>
      <c r="K53" s="115">
        <v>11784</v>
      </c>
      <c r="L53" s="116">
        <f>IFERROR(K53/I53-1,"-")</f>
        <v>0.23755513547574036</v>
      </c>
      <c r="M53" s="115">
        <v>14922</v>
      </c>
      <c r="N53" s="116">
        <f t="shared" ref="N53:N63" si="16">IFERROR(M53/K53-1,"-")</f>
        <v>0.2662932790224033</v>
      </c>
      <c r="O53" s="116">
        <f t="shared" ref="O53" si="17">IFERROR(M53/C53-1,"-")</f>
        <v>0.43993052204959948</v>
      </c>
    </row>
    <row r="54" spans="1:16" x14ac:dyDescent="0.25">
      <c r="A54" s="1">
        <v>2</v>
      </c>
      <c r="B54" s="114" t="s">
        <v>73</v>
      </c>
      <c r="C54" s="115">
        <v>11006</v>
      </c>
      <c r="D54" s="116">
        <v>-8.5652571238680753E-2</v>
      </c>
      <c r="E54" s="115">
        <v>12705</v>
      </c>
      <c r="F54" s="116">
        <f t="shared" si="13"/>
        <v>0.15437034344902778</v>
      </c>
      <c r="G54" s="115">
        <v>5092</v>
      </c>
      <c r="H54" s="116">
        <f t="shared" si="14"/>
        <v>-0.59921290830381735</v>
      </c>
      <c r="I54" s="115">
        <v>10749</v>
      </c>
      <c r="J54" s="116">
        <f t="shared" si="15"/>
        <v>1.1109583660644149</v>
      </c>
      <c r="K54" s="115">
        <v>13893</v>
      </c>
      <c r="L54" s="116">
        <f t="shared" ref="L54:L65" si="18">IFERROR(K54/I54-1,"-")</f>
        <v>0.2924923248674296</v>
      </c>
      <c r="M54" s="115">
        <v>15680</v>
      </c>
      <c r="N54" s="116">
        <f t="shared" si="16"/>
        <v>0.12862592672568929</v>
      </c>
      <c r="O54" s="116">
        <f>IFERROR(M54/C54-1,"-")</f>
        <v>0.42467744866436496</v>
      </c>
    </row>
    <row r="55" spans="1:16" x14ac:dyDescent="0.25">
      <c r="A55" s="1">
        <v>3</v>
      </c>
      <c r="B55" s="114" t="s">
        <v>75</v>
      </c>
      <c r="C55" s="115">
        <v>12047</v>
      </c>
      <c r="D55" s="116">
        <v>-1.0675864334400931E-2</v>
      </c>
      <c r="E55" s="115">
        <v>5294</v>
      </c>
      <c r="F55" s="116">
        <f t="shared" si="13"/>
        <v>-0.56055449489499454</v>
      </c>
      <c r="G55" s="115">
        <v>5922</v>
      </c>
      <c r="H55" s="116">
        <f t="shared" si="14"/>
        <v>0.11862485833018521</v>
      </c>
      <c r="I55" s="115">
        <v>12631</v>
      </c>
      <c r="J55" s="116">
        <f t="shared" si="15"/>
        <v>1.1328942924687606</v>
      </c>
      <c r="K55" s="115">
        <v>18087</v>
      </c>
      <c r="L55" s="116">
        <f t="shared" si="18"/>
        <v>0.43195313118517942</v>
      </c>
      <c r="M55" s="115">
        <v>14870</v>
      </c>
      <c r="N55" s="116">
        <f t="shared" si="16"/>
        <v>-0.17786255321501632</v>
      </c>
      <c r="O55" s="116">
        <f t="shared" ref="O55:O64" si="19">IFERROR(M55/C55-1,"-")</f>
        <v>0.23433219888768986</v>
      </c>
    </row>
    <row r="56" spans="1:16" x14ac:dyDescent="0.25">
      <c r="A56" s="1">
        <v>4</v>
      </c>
      <c r="B56" s="114" t="s">
        <v>77</v>
      </c>
      <c r="C56" s="115">
        <v>8927</v>
      </c>
      <c r="D56" s="116">
        <v>-0.2018775145283862</v>
      </c>
      <c r="E56" s="115">
        <v>0</v>
      </c>
      <c r="F56" s="116">
        <f t="shared" si="13"/>
        <v>-1</v>
      </c>
      <c r="G56" s="115">
        <v>6402</v>
      </c>
      <c r="H56" s="116" t="str">
        <f t="shared" si="14"/>
        <v>-</v>
      </c>
      <c r="I56" s="115">
        <v>10238</v>
      </c>
      <c r="J56" s="116">
        <f t="shared" si="15"/>
        <v>0.59918775382692901</v>
      </c>
      <c r="K56" s="115">
        <v>14354</v>
      </c>
      <c r="L56" s="116">
        <f t="shared" si="18"/>
        <v>0.40203164680601677</v>
      </c>
      <c r="M56" s="115">
        <v>13713</v>
      </c>
      <c r="N56" s="116">
        <f t="shared" si="16"/>
        <v>-4.4656541730528021E-2</v>
      </c>
      <c r="O56" s="116">
        <f t="shared" si="19"/>
        <v>0.53612635823905008</v>
      </c>
    </row>
    <row r="57" spans="1:16" x14ac:dyDescent="0.25">
      <c r="A57" s="1">
        <v>5</v>
      </c>
      <c r="B57" s="114" t="s">
        <v>79</v>
      </c>
      <c r="C57" s="115">
        <v>10073</v>
      </c>
      <c r="D57" s="116">
        <v>-0.12734990903577925</v>
      </c>
      <c r="E57" s="115">
        <v>0</v>
      </c>
      <c r="F57" s="116">
        <f t="shared" si="13"/>
        <v>-1</v>
      </c>
      <c r="G57" s="115">
        <v>7617</v>
      </c>
      <c r="H57" s="116" t="str">
        <f t="shared" si="14"/>
        <v>-</v>
      </c>
      <c r="I57" s="115">
        <v>14454</v>
      </c>
      <c r="J57" s="116">
        <f t="shared" si="15"/>
        <v>0.89759747932256784</v>
      </c>
      <c r="K57" s="115">
        <v>16688</v>
      </c>
      <c r="L57" s="116">
        <f t="shared" si="18"/>
        <v>0.15455929154559289</v>
      </c>
      <c r="M57" s="115">
        <v>14967</v>
      </c>
      <c r="N57" s="116">
        <f t="shared" si="16"/>
        <v>-0.10312799616490886</v>
      </c>
      <c r="O57" s="116">
        <f t="shared" si="19"/>
        <v>0.48585327112081811</v>
      </c>
    </row>
    <row r="58" spans="1:16" x14ac:dyDescent="0.25">
      <c r="A58" s="1">
        <v>6</v>
      </c>
      <c r="B58" s="114" t="s">
        <v>81</v>
      </c>
      <c r="C58" s="115">
        <v>9826</v>
      </c>
      <c r="D58" s="116">
        <v>-5.8451513990034454E-2</v>
      </c>
      <c r="E58" s="115">
        <v>0</v>
      </c>
      <c r="F58" s="116">
        <f t="shared" si="13"/>
        <v>-1</v>
      </c>
      <c r="G58" s="115">
        <v>8838</v>
      </c>
      <c r="H58" s="116" t="str">
        <f t="shared" si="14"/>
        <v>-</v>
      </c>
      <c r="I58" s="115">
        <v>12044</v>
      </c>
      <c r="J58" s="116">
        <f t="shared" si="15"/>
        <v>0.36275175379045033</v>
      </c>
      <c r="K58" s="115">
        <v>14668</v>
      </c>
      <c r="L58" s="116">
        <f t="shared" si="18"/>
        <v>0.21786781800066413</v>
      </c>
      <c r="M58" s="115">
        <v>15572</v>
      </c>
      <c r="N58" s="116">
        <f t="shared" si="16"/>
        <v>6.1630760839923582E-2</v>
      </c>
      <c r="O58" s="116">
        <f t="shared" si="19"/>
        <v>0.58477508650519039</v>
      </c>
    </row>
    <row r="59" spans="1:16" x14ac:dyDescent="0.25">
      <c r="A59" s="1">
        <v>7</v>
      </c>
      <c r="B59" s="114" t="s">
        <v>83</v>
      </c>
      <c r="C59" s="115">
        <v>11056</v>
      </c>
      <c r="D59" s="116">
        <v>2.6269377146570072E-2</v>
      </c>
      <c r="E59" s="115">
        <v>0</v>
      </c>
      <c r="F59" s="116">
        <f t="shared" si="13"/>
        <v>-1</v>
      </c>
      <c r="G59" s="115">
        <v>11856</v>
      </c>
      <c r="H59" s="116" t="str">
        <f t="shared" si="14"/>
        <v>-</v>
      </c>
      <c r="I59" s="115">
        <v>12331</v>
      </c>
      <c r="J59" s="116">
        <f t="shared" si="15"/>
        <v>4.0064102564102644E-2</v>
      </c>
      <c r="K59" s="115">
        <v>16466</v>
      </c>
      <c r="L59" s="116">
        <f t="shared" si="18"/>
        <v>0.3353337117833104</v>
      </c>
      <c r="M59" s="115">
        <v>13056</v>
      </c>
      <c r="N59" s="116">
        <f t="shared" si="16"/>
        <v>-0.20709340459127901</v>
      </c>
      <c r="O59" s="116">
        <f t="shared" si="19"/>
        <v>0.18089725036179449</v>
      </c>
    </row>
    <row r="60" spans="1:16" x14ac:dyDescent="0.25">
      <c r="A60" s="1">
        <v>8</v>
      </c>
      <c r="B60" s="114" t="s">
        <v>85</v>
      </c>
      <c r="C60" s="115">
        <v>8655</v>
      </c>
      <c r="D60" s="116">
        <v>9.3294460641399901E-3</v>
      </c>
      <c r="E60" s="115">
        <v>7712</v>
      </c>
      <c r="F60" s="116">
        <f t="shared" si="13"/>
        <v>-0.10895436164067018</v>
      </c>
      <c r="G60" s="115">
        <v>12416</v>
      </c>
      <c r="H60" s="116">
        <f t="shared" si="14"/>
        <v>0.60995850622406644</v>
      </c>
      <c r="I60" s="115">
        <v>9178</v>
      </c>
      <c r="J60" s="116">
        <f t="shared" si="15"/>
        <v>-0.26079252577319589</v>
      </c>
      <c r="K60" s="115">
        <v>13548</v>
      </c>
      <c r="L60" s="116">
        <f t="shared" si="18"/>
        <v>0.47613859228590116</v>
      </c>
      <c r="M60" s="115">
        <v>9705</v>
      </c>
      <c r="N60" s="116">
        <f t="shared" si="16"/>
        <v>-0.28365810451727191</v>
      </c>
      <c r="O60" s="116">
        <f t="shared" si="19"/>
        <v>0.12131715771230511</v>
      </c>
    </row>
    <row r="61" spans="1:16" x14ac:dyDescent="0.25">
      <c r="A61" s="1">
        <v>9</v>
      </c>
      <c r="B61" s="114" t="s">
        <v>87</v>
      </c>
      <c r="C61" s="115">
        <v>9923</v>
      </c>
      <c r="D61" s="116">
        <v>-9.6348237865403918E-2</v>
      </c>
      <c r="E61" s="115">
        <v>7090</v>
      </c>
      <c r="F61" s="116">
        <f t="shared" si="13"/>
        <v>-0.28549833719641238</v>
      </c>
      <c r="G61" s="115">
        <v>12801</v>
      </c>
      <c r="H61" s="116">
        <f t="shared" si="14"/>
        <v>0.80550070521861783</v>
      </c>
      <c r="I61" s="115">
        <v>13050</v>
      </c>
      <c r="J61" s="116">
        <f t="shared" si="15"/>
        <v>1.9451605343332456E-2</v>
      </c>
      <c r="K61" s="115">
        <v>15730</v>
      </c>
      <c r="L61" s="116">
        <f t="shared" si="18"/>
        <v>0.20536398467432959</v>
      </c>
      <c r="M61" s="115">
        <v>13601</v>
      </c>
      <c r="N61" s="116">
        <f t="shared" si="16"/>
        <v>-0.13534647171010805</v>
      </c>
      <c r="O61" s="116">
        <f t="shared" si="19"/>
        <v>0.37065403607779901</v>
      </c>
    </row>
    <row r="62" spans="1:16" x14ac:dyDescent="0.25">
      <c r="A62" s="1">
        <v>10</v>
      </c>
      <c r="B62" s="114" t="s">
        <v>89</v>
      </c>
      <c r="C62" s="115">
        <v>10354</v>
      </c>
      <c r="D62" s="116">
        <v>-4.218316373728026E-2</v>
      </c>
      <c r="E62" s="115">
        <v>7680</v>
      </c>
      <c r="F62" s="116">
        <f t="shared" si="13"/>
        <v>-0.25825767819200307</v>
      </c>
      <c r="G62" s="115">
        <v>12385</v>
      </c>
      <c r="H62" s="116">
        <f t="shared" si="14"/>
        <v>0.61263020833333326</v>
      </c>
      <c r="I62" s="115">
        <v>14337</v>
      </c>
      <c r="J62" s="116">
        <f t="shared" si="15"/>
        <v>0.157610012111425</v>
      </c>
      <c r="K62" s="115">
        <v>16623</v>
      </c>
      <c r="L62" s="116">
        <f t="shared" si="18"/>
        <v>0.15944758317639685</v>
      </c>
      <c r="M62" s="115">
        <v>16019</v>
      </c>
      <c r="N62" s="116">
        <f t="shared" si="16"/>
        <v>-3.6335198219334619E-2</v>
      </c>
      <c r="O62" s="116">
        <f t="shared" si="19"/>
        <v>0.54713154336488312</v>
      </c>
    </row>
    <row r="63" spans="1:16" x14ac:dyDescent="0.25">
      <c r="A63" s="1">
        <v>11</v>
      </c>
      <c r="B63" s="114" t="s">
        <v>91</v>
      </c>
      <c r="C63" s="115">
        <v>12679</v>
      </c>
      <c r="D63" s="116">
        <v>9.6135558053082049E-2</v>
      </c>
      <c r="E63" s="115">
        <v>5836</v>
      </c>
      <c r="F63" s="116">
        <f t="shared" si="13"/>
        <v>-0.53971133370139601</v>
      </c>
      <c r="G63" s="115">
        <v>13540</v>
      </c>
      <c r="H63" s="116">
        <f t="shared" si="14"/>
        <v>1.3200822481151473</v>
      </c>
      <c r="I63" s="115">
        <v>14216</v>
      </c>
      <c r="J63" s="116">
        <f t="shared" si="15"/>
        <v>4.9926144756277768E-2</v>
      </c>
      <c r="K63" s="115">
        <v>17852</v>
      </c>
      <c r="L63" s="116">
        <f t="shared" si="18"/>
        <v>0.25576814856499719</v>
      </c>
      <c r="M63" s="115">
        <v>19160</v>
      </c>
      <c r="N63" s="116">
        <f t="shared" si="16"/>
        <v>7.3269101501232337E-2</v>
      </c>
      <c r="O63" s="116">
        <f t="shared" si="19"/>
        <v>0.51116018613455316</v>
      </c>
    </row>
    <row r="64" spans="1:16" x14ac:dyDescent="0.25">
      <c r="A64" s="1">
        <v>12</v>
      </c>
      <c r="B64" s="114" t="s">
        <v>93</v>
      </c>
      <c r="C64" s="115">
        <v>9788</v>
      </c>
      <c r="D64" s="116">
        <v>1.1993382961124954E-2</v>
      </c>
      <c r="E64" s="115">
        <v>4463</v>
      </c>
      <c r="F64" s="116">
        <f t="shared" si="13"/>
        <v>-0.54403351042092352</v>
      </c>
      <c r="G64" s="115">
        <v>10372</v>
      </c>
      <c r="H64" s="116">
        <f t="shared" si="14"/>
        <v>1.3239973112256331</v>
      </c>
      <c r="I64" s="115">
        <v>10635</v>
      </c>
      <c r="J64" s="116">
        <f t="shared" si="15"/>
        <v>2.5356729656768273E-2</v>
      </c>
      <c r="K64" s="115">
        <v>11703</v>
      </c>
      <c r="L64" s="116">
        <f t="shared" si="18"/>
        <v>0.10042313117066293</v>
      </c>
      <c r="M64" s="115">
        <v>13225</v>
      </c>
      <c r="N64" s="116">
        <f>IFERROR(M64/K64-1,"-")</f>
        <v>0.13005212338716565</v>
      </c>
      <c r="O64" s="116">
        <f t="shared" si="19"/>
        <v>0.35114425827543938</v>
      </c>
    </row>
    <row r="65" spans="1:16" ht="15.75" x14ac:dyDescent="0.25">
      <c r="B65" s="117" t="s">
        <v>30</v>
      </c>
      <c r="C65" s="118">
        <v>124697</v>
      </c>
      <c r="D65" s="119">
        <v>-4.2839159336188759E-2</v>
      </c>
      <c r="E65" s="118">
        <v>71188</v>
      </c>
      <c r="F65" s="119">
        <f t="shared" si="13"/>
        <v>-0.42911216789497741</v>
      </c>
      <c r="G65" s="118">
        <v>110162</v>
      </c>
      <c r="H65" s="119">
        <f t="shared" si="14"/>
        <v>0.54747991234477711</v>
      </c>
      <c r="I65" s="118">
        <v>143385</v>
      </c>
      <c r="J65" s="119">
        <f t="shared" si="15"/>
        <v>0.30158312303698187</v>
      </c>
      <c r="K65" s="118">
        <v>181396</v>
      </c>
      <c r="L65" s="119">
        <f t="shared" si="18"/>
        <v>0.26509746486731522</v>
      </c>
      <c r="M65" s="118">
        <v>174490</v>
      </c>
      <c r="N65" s="119">
        <v>-3.807140179496793E-2</v>
      </c>
      <c r="O65" s="119">
        <v>0.39931193212346727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66" t="s">
        <v>272</v>
      </c>
      <c r="C70" s="266"/>
      <c r="D70" s="266"/>
      <c r="E70" s="266"/>
      <c r="F70" s="266"/>
      <c r="G70" s="266"/>
      <c r="H70" s="266"/>
      <c r="I70" s="266"/>
      <c r="J70" s="266"/>
      <c r="K70" s="266"/>
      <c r="L70" s="266"/>
      <c r="M70" s="266"/>
      <c r="N70" s="266"/>
      <c r="O70" s="266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88" t="s">
        <v>103</v>
      </c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290"/>
    </row>
    <row r="73" spans="1:16" ht="22.5" thickTop="1" thickBot="1" x14ac:dyDescent="0.3">
      <c r="B73" s="109"/>
      <c r="C73" s="291">
        <f>C7</f>
        <v>2019</v>
      </c>
      <c r="D73" s="292"/>
      <c r="E73" s="293">
        <v>2020</v>
      </c>
      <c r="F73" s="292"/>
      <c r="G73" s="293">
        <v>2021</v>
      </c>
      <c r="H73" s="292"/>
      <c r="I73" s="293">
        <v>2022</v>
      </c>
      <c r="J73" s="292"/>
      <c r="K73" s="293">
        <v>2023</v>
      </c>
      <c r="L73" s="292"/>
      <c r="M73" s="293">
        <v>2024</v>
      </c>
      <c r="N73" s="294"/>
      <c r="O73" s="295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247</v>
      </c>
      <c r="M74" s="113" t="s">
        <v>69</v>
      </c>
      <c r="N74" s="112" t="s">
        <v>269</v>
      </c>
      <c r="O74" s="112" t="s">
        <v>270</v>
      </c>
    </row>
    <row r="75" spans="1:16" x14ac:dyDescent="0.25">
      <c r="A75" s="1">
        <v>1</v>
      </c>
      <c r="B75" s="114" t="s">
        <v>71</v>
      </c>
      <c r="C75" s="115">
        <v>8273</v>
      </c>
      <c r="D75" s="116">
        <v>-0.24003306999816276</v>
      </c>
      <c r="E75" s="115">
        <v>8601</v>
      </c>
      <c r="F75" s="116">
        <f t="shared" ref="F75:F87" si="20">IFERROR(E75/C75-1,"-")</f>
        <v>3.9647044602925119E-2</v>
      </c>
      <c r="G75" s="115">
        <v>1706</v>
      </c>
      <c r="H75" s="116">
        <f t="shared" ref="H75:H87" si="21">IFERROR(G75/E75-1,"-")</f>
        <v>-0.80165097081734682</v>
      </c>
      <c r="I75" s="115">
        <v>5493</v>
      </c>
      <c r="J75" s="116">
        <f t="shared" ref="J75:J87" si="22">IFERROR(I75/G75-1,"-")</f>
        <v>2.2198124267291912</v>
      </c>
      <c r="K75" s="115">
        <v>9852</v>
      </c>
      <c r="L75" s="116">
        <f>IFERROR(K75/I75-1,"-")</f>
        <v>0.79355543418896768</v>
      </c>
      <c r="M75" s="115">
        <v>10259</v>
      </c>
      <c r="N75" s="116">
        <f t="shared" ref="N75:N83" si="23">IFERROR(M75/K75-1,"-")</f>
        <v>4.1311408850994713E-2</v>
      </c>
      <c r="O75" s="116">
        <f t="shared" ref="O75" si="24">M75/C75-1</f>
        <v>0.24005802006527266</v>
      </c>
    </row>
    <row r="76" spans="1:16" x14ac:dyDescent="0.25">
      <c r="A76" s="1">
        <v>2</v>
      </c>
      <c r="B76" s="114" t="s">
        <v>73</v>
      </c>
      <c r="C76" s="115">
        <v>7717</v>
      </c>
      <c r="D76" s="116">
        <v>-0.30882221227048812</v>
      </c>
      <c r="E76" s="115">
        <v>10666</v>
      </c>
      <c r="F76" s="116">
        <f t="shared" si="20"/>
        <v>0.38214331994298312</v>
      </c>
      <c r="G76" s="115">
        <v>4288</v>
      </c>
      <c r="H76" s="116">
        <f t="shared" si="21"/>
        <v>-0.59797487342958933</v>
      </c>
      <c r="I76" s="115">
        <v>7277</v>
      </c>
      <c r="J76" s="116">
        <f t="shared" si="22"/>
        <v>0.69706156716417911</v>
      </c>
      <c r="K76" s="115">
        <v>9758</v>
      </c>
      <c r="L76" s="116">
        <f t="shared" ref="L76:L87" si="25">IFERROR(K76/I76-1,"-")</f>
        <v>0.34093719939535516</v>
      </c>
      <c r="M76" s="115">
        <v>8762</v>
      </c>
      <c r="N76" s="116">
        <f t="shared" si="23"/>
        <v>-0.10207009633121544</v>
      </c>
      <c r="O76" s="116">
        <f>IFERROR(M76/C76-1,"-")</f>
        <v>0.13541531683296615</v>
      </c>
    </row>
    <row r="77" spans="1:16" x14ac:dyDescent="0.25">
      <c r="A77" s="1">
        <v>3</v>
      </c>
      <c r="B77" s="114" t="s">
        <v>75</v>
      </c>
      <c r="C77" s="115">
        <v>8025</v>
      </c>
      <c r="D77" s="116">
        <v>-0.24084760192980792</v>
      </c>
      <c r="E77" s="115">
        <v>4206</v>
      </c>
      <c r="F77" s="116">
        <f t="shared" si="20"/>
        <v>-0.47588785046728976</v>
      </c>
      <c r="G77" s="115">
        <v>6367</v>
      </c>
      <c r="H77" s="116">
        <f t="shared" si="21"/>
        <v>0.51378982406086537</v>
      </c>
      <c r="I77" s="115">
        <v>9595</v>
      </c>
      <c r="J77" s="116">
        <f t="shared" si="22"/>
        <v>0.50698916287105389</v>
      </c>
      <c r="K77" s="115">
        <v>12059</v>
      </c>
      <c r="L77" s="116">
        <f t="shared" si="25"/>
        <v>0.25680041688379363</v>
      </c>
      <c r="M77" s="115">
        <v>10788</v>
      </c>
      <c r="N77" s="116">
        <f t="shared" si="23"/>
        <v>-0.1053984575835476</v>
      </c>
      <c r="O77" s="116">
        <f t="shared" ref="O77:O86" si="26">IFERROR(M77/C77-1,"-")</f>
        <v>0.34429906542056066</v>
      </c>
    </row>
    <row r="78" spans="1:16" x14ac:dyDescent="0.25">
      <c r="A78" s="1">
        <v>4</v>
      </c>
      <c r="B78" s="114" t="s">
        <v>77</v>
      </c>
      <c r="C78" s="115">
        <v>8602</v>
      </c>
      <c r="D78" s="116">
        <v>-0.20100315809028424</v>
      </c>
      <c r="E78" s="115">
        <v>0</v>
      </c>
      <c r="F78" s="116">
        <f t="shared" si="20"/>
        <v>-1</v>
      </c>
      <c r="G78" s="115">
        <v>5148</v>
      </c>
      <c r="H78" s="116" t="str">
        <f t="shared" si="21"/>
        <v>-</v>
      </c>
      <c r="I78" s="115">
        <v>11823</v>
      </c>
      <c r="J78" s="116">
        <f t="shared" si="22"/>
        <v>1.2966200466200468</v>
      </c>
      <c r="K78" s="115">
        <v>10761</v>
      </c>
      <c r="L78" s="116">
        <f t="shared" si="25"/>
        <v>-8.9824917533620874E-2</v>
      </c>
      <c r="M78" s="115">
        <v>9063</v>
      </c>
      <c r="N78" s="116">
        <f t="shared" si="23"/>
        <v>-0.15779202676331194</v>
      </c>
      <c r="O78" s="116">
        <f t="shared" si="26"/>
        <v>5.3592187863287677E-2</v>
      </c>
    </row>
    <row r="79" spans="1:16" x14ac:dyDescent="0.25">
      <c r="A79" s="1">
        <v>5</v>
      </c>
      <c r="B79" s="114" t="s">
        <v>79</v>
      </c>
      <c r="C79" s="115">
        <v>9243</v>
      </c>
      <c r="D79" s="116">
        <v>-0.21775558564658093</v>
      </c>
      <c r="E79" s="115">
        <v>0</v>
      </c>
      <c r="F79" s="116">
        <f t="shared" si="20"/>
        <v>-1</v>
      </c>
      <c r="G79" s="115">
        <v>7729</v>
      </c>
      <c r="H79" s="116" t="str">
        <f t="shared" si="21"/>
        <v>-</v>
      </c>
      <c r="I79" s="115">
        <v>11828</v>
      </c>
      <c r="J79" s="116">
        <f t="shared" si="22"/>
        <v>0.53034027687928575</v>
      </c>
      <c r="K79" s="115">
        <v>11521</v>
      </c>
      <c r="L79" s="116">
        <f t="shared" si="25"/>
        <v>-2.5955360162326691E-2</v>
      </c>
      <c r="M79" s="115">
        <v>9774</v>
      </c>
      <c r="N79" s="116">
        <f t="shared" si="23"/>
        <v>-0.1516361426959465</v>
      </c>
      <c r="O79" s="116">
        <f t="shared" si="26"/>
        <v>5.7448880233690325E-2</v>
      </c>
    </row>
    <row r="80" spans="1:16" x14ac:dyDescent="0.25">
      <c r="A80" s="1">
        <v>6</v>
      </c>
      <c r="B80" s="114" t="s">
        <v>81</v>
      </c>
      <c r="C80" s="115">
        <v>8730</v>
      </c>
      <c r="D80" s="116">
        <v>-0.31394891944990178</v>
      </c>
      <c r="E80" s="115">
        <v>0</v>
      </c>
      <c r="F80" s="116">
        <f t="shared" si="20"/>
        <v>-1</v>
      </c>
      <c r="G80" s="115">
        <v>9609</v>
      </c>
      <c r="H80" s="116" t="str">
        <f t="shared" si="21"/>
        <v>-</v>
      </c>
      <c r="I80" s="115">
        <v>12260</v>
      </c>
      <c r="J80" s="116">
        <f t="shared" si="22"/>
        <v>0.27588718909355814</v>
      </c>
      <c r="K80" s="115">
        <v>11203</v>
      </c>
      <c r="L80" s="116">
        <f t="shared" si="25"/>
        <v>-8.6215334420880918E-2</v>
      </c>
      <c r="M80" s="115">
        <v>12643</v>
      </c>
      <c r="N80" s="116">
        <f t="shared" si="23"/>
        <v>0.12853699901812021</v>
      </c>
      <c r="O80" s="116">
        <f t="shared" si="26"/>
        <v>0.44822451317296674</v>
      </c>
    </row>
    <row r="81" spans="1:16" x14ac:dyDescent="0.25">
      <c r="A81" s="1">
        <v>7</v>
      </c>
      <c r="B81" s="114" t="s">
        <v>83</v>
      </c>
      <c r="C81" s="115">
        <v>10648</v>
      </c>
      <c r="D81" s="116">
        <v>-0.20090056285178237</v>
      </c>
      <c r="E81" s="115">
        <v>0</v>
      </c>
      <c r="F81" s="116">
        <f t="shared" si="20"/>
        <v>-1</v>
      </c>
      <c r="G81" s="115">
        <v>8691</v>
      </c>
      <c r="H81" s="116" t="str">
        <f t="shared" si="21"/>
        <v>-</v>
      </c>
      <c r="I81" s="115">
        <v>13253</v>
      </c>
      <c r="J81" s="116">
        <f t="shared" si="22"/>
        <v>0.52491082729260152</v>
      </c>
      <c r="K81" s="115">
        <v>8612</v>
      </c>
      <c r="L81" s="116">
        <f t="shared" si="25"/>
        <v>-0.3501848638044216</v>
      </c>
      <c r="M81" s="115">
        <v>17033</v>
      </c>
      <c r="N81" s="116">
        <f t="shared" si="23"/>
        <v>0.97782164421737106</v>
      </c>
      <c r="O81" s="116">
        <f t="shared" si="26"/>
        <v>0.59964312546957177</v>
      </c>
    </row>
    <row r="82" spans="1:16" x14ac:dyDescent="0.25">
      <c r="A82" s="1">
        <v>8</v>
      </c>
      <c r="B82" s="114" t="s">
        <v>85</v>
      </c>
      <c r="C82" s="115">
        <v>11143</v>
      </c>
      <c r="D82" s="116">
        <v>-7.6036484245439517E-2</v>
      </c>
      <c r="E82" s="115">
        <v>1941</v>
      </c>
      <c r="F82" s="116">
        <f t="shared" si="20"/>
        <v>-0.82580992551377541</v>
      </c>
      <c r="G82" s="115">
        <v>9642</v>
      </c>
      <c r="H82" s="116">
        <f t="shared" si="21"/>
        <v>3.9675425038639878</v>
      </c>
      <c r="I82" s="115">
        <v>11778</v>
      </c>
      <c r="J82" s="116">
        <f t="shared" si="22"/>
        <v>0.22153080273802117</v>
      </c>
      <c r="K82" s="115">
        <v>8620</v>
      </c>
      <c r="L82" s="116">
        <f t="shared" si="25"/>
        <v>-0.26812701647138737</v>
      </c>
      <c r="M82" s="115">
        <v>11993</v>
      </c>
      <c r="N82" s="116">
        <f t="shared" si="23"/>
        <v>0.39129930394431556</v>
      </c>
      <c r="O82" s="116">
        <f t="shared" si="26"/>
        <v>7.6281073319572901E-2</v>
      </c>
    </row>
    <row r="83" spans="1:16" x14ac:dyDescent="0.25">
      <c r="A83" s="1">
        <v>9</v>
      </c>
      <c r="B83" s="114" t="s">
        <v>87</v>
      </c>
      <c r="C83" s="115">
        <v>8200</v>
      </c>
      <c r="D83" s="116">
        <v>-0.17096350217369327</v>
      </c>
      <c r="E83" s="115">
        <v>2854</v>
      </c>
      <c r="F83" s="116">
        <f t="shared" si="20"/>
        <v>-0.65195121951219515</v>
      </c>
      <c r="G83" s="115">
        <v>9766</v>
      </c>
      <c r="H83" s="116">
        <f t="shared" si="21"/>
        <v>2.4218640504555009</v>
      </c>
      <c r="I83" s="115">
        <v>11498</v>
      </c>
      <c r="J83" s="116">
        <f t="shared" si="22"/>
        <v>0.17734998976039318</v>
      </c>
      <c r="K83" s="115">
        <v>7357</v>
      </c>
      <c r="L83" s="116">
        <f t="shared" si="25"/>
        <v>-0.36014959123325796</v>
      </c>
      <c r="M83" s="115">
        <v>13491</v>
      </c>
      <c r="N83" s="116">
        <f t="shared" si="23"/>
        <v>0.83376376240315353</v>
      </c>
      <c r="O83" s="116">
        <f t="shared" si="26"/>
        <v>0.64524390243902441</v>
      </c>
    </row>
    <row r="84" spans="1:16" x14ac:dyDescent="0.25">
      <c r="A84" s="1">
        <v>10</v>
      </c>
      <c r="B84" s="114" t="s">
        <v>89</v>
      </c>
      <c r="C84" s="115">
        <v>9966</v>
      </c>
      <c r="D84" s="116">
        <v>-0.20144230769230764</v>
      </c>
      <c r="E84" s="115">
        <v>4482</v>
      </c>
      <c r="F84" s="116">
        <f t="shared" si="20"/>
        <v>-0.55027092113184828</v>
      </c>
      <c r="G84" s="115">
        <v>11629</v>
      </c>
      <c r="H84" s="116">
        <f t="shared" si="21"/>
        <v>1.5946006247211066</v>
      </c>
      <c r="I84" s="115">
        <v>11877</v>
      </c>
      <c r="J84" s="116">
        <f t="shared" si="22"/>
        <v>2.1325995356436422E-2</v>
      </c>
      <c r="K84" s="115">
        <v>11841</v>
      </c>
      <c r="L84" s="116">
        <f t="shared" si="25"/>
        <v>-3.0310684516291486E-3</v>
      </c>
      <c r="M84" s="115">
        <v>8327</v>
      </c>
      <c r="N84" s="116">
        <f>IFERROR(M84/K84-1,"-")</f>
        <v>-0.29676547588886071</v>
      </c>
      <c r="O84" s="116">
        <f t="shared" si="26"/>
        <v>-0.16445916114790282</v>
      </c>
    </row>
    <row r="85" spans="1:16" x14ac:dyDescent="0.25">
      <c r="A85" s="1">
        <v>11</v>
      </c>
      <c r="B85" s="114" t="s">
        <v>91</v>
      </c>
      <c r="C85" s="115">
        <v>9417</v>
      </c>
      <c r="D85" s="116">
        <v>-0.15942158350441848</v>
      </c>
      <c r="E85" s="115">
        <v>3606</v>
      </c>
      <c r="F85" s="116">
        <f t="shared" si="20"/>
        <v>-0.61707550175215031</v>
      </c>
      <c r="G85" s="115">
        <v>10924</v>
      </c>
      <c r="H85" s="116">
        <f t="shared" si="21"/>
        <v>2.0293954520244037</v>
      </c>
      <c r="I85" s="115">
        <v>11650</v>
      </c>
      <c r="J85" s="116">
        <f t="shared" si="22"/>
        <v>6.6459172464298888E-2</v>
      </c>
      <c r="K85" s="115">
        <v>8893</v>
      </c>
      <c r="L85" s="116">
        <f t="shared" si="25"/>
        <v>-0.23665236051502148</v>
      </c>
      <c r="M85" s="115">
        <v>9954</v>
      </c>
      <c r="N85" s="116">
        <f>IFERROR(M85/K85-1,"-")</f>
        <v>0.11930732036433156</v>
      </c>
      <c r="O85" s="116">
        <f t="shared" si="26"/>
        <v>5.702453010512909E-2</v>
      </c>
    </row>
    <row r="86" spans="1:16" x14ac:dyDescent="0.25">
      <c r="A86" s="1">
        <v>12</v>
      </c>
      <c r="B86" s="114" t="s">
        <v>93</v>
      </c>
      <c r="C86" s="115">
        <v>10747</v>
      </c>
      <c r="D86" s="116">
        <v>0.14305466921931509</v>
      </c>
      <c r="E86" s="115">
        <v>3366</v>
      </c>
      <c r="F86" s="116">
        <f t="shared" si="20"/>
        <v>-0.68679631525076767</v>
      </c>
      <c r="G86" s="115">
        <v>10970</v>
      </c>
      <c r="H86" s="116">
        <f t="shared" si="21"/>
        <v>2.2590612002376709</v>
      </c>
      <c r="I86" s="115">
        <v>10227</v>
      </c>
      <c r="J86" s="116">
        <f t="shared" si="22"/>
        <v>-6.7730173199635368E-2</v>
      </c>
      <c r="K86" s="115">
        <v>10477</v>
      </c>
      <c r="L86" s="116">
        <f t="shared" si="25"/>
        <v>2.4445096313679526E-2</v>
      </c>
      <c r="M86" s="115">
        <v>11822</v>
      </c>
      <c r="N86" s="116">
        <f>IFERROR(M86/K86-1,"-")</f>
        <v>0.12837644363844603</v>
      </c>
      <c r="O86" s="116">
        <f t="shared" si="26"/>
        <v>0.10002791476691164</v>
      </c>
    </row>
    <row r="87" spans="1:16" ht="15.75" x14ac:dyDescent="0.25">
      <c r="B87" s="117" t="s">
        <v>30</v>
      </c>
      <c r="C87" s="118">
        <v>110711</v>
      </c>
      <c r="D87" s="119">
        <v>-0.18768068090101986</v>
      </c>
      <c r="E87" s="118">
        <v>45374</v>
      </c>
      <c r="F87" s="119">
        <f t="shared" si="20"/>
        <v>-0.59015815953247652</v>
      </c>
      <c r="G87" s="118">
        <v>96469</v>
      </c>
      <c r="H87" s="119">
        <f t="shared" si="21"/>
        <v>1.126085423370212</v>
      </c>
      <c r="I87" s="118">
        <v>128559</v>
      </c>
      <c r="J87" s="119">
        <f t="shared" si="22"/>
        <v>0.33264572038686002</v>
      </c>
      <c r="K87" s="118">
        <v>120954</v>
      </c>
      <c r="L87" s="119">
        <f t="shared" si="25"/>
        <v>-5.9155718386110667E-2</v>
      </c>
      <c r="M87" s="118">
        <v>133909</v>
      </c>
      <c r="N87" s="119">
        <v>0.10710683400300947</v>
      </c>
      <c r="O87" s="119">
        <v>0.20953654108444519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66" t="s">
        <v>273</v>
      </c>
      <c r="C92" s="266"/>
      <c r="D92" s="266"/>
      <c r="E92" s="266"/>
      <c r="F92" s="266"/>
      <c r="G92" s="266"/>
      <c r="H92" s="266"/>
      <c r="I92" s="266"/>
      <c r="J92" s="266"/>
      <c r="K92" s="266"/>
      <c r="L92" s="266"/>
      <c r="M92" s="266"/>
      <c r="N92" s="266"/>
      <c r="O92" s="266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88" t="s">
        <v>107</v>
      </c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90"/>
    </row>
    <row r="95" spans="1:16" ht="22.5" thickTop="1" thickBot="1" x14ac:dyDescent="0.3">
      <c r="B95" s="109"/>
      <c r="C95" s="291">
        <f>C7</f>
        <v>2019</v>
      </c>
      <c r="D95" s="292"/>
      <c r="E95" s="293">
        <v>2020</v>
      </c>
      <c r="F95" s="292"/>
      <c r="G95" s="293">
        <v>2021</v>
      </c>
      <c r="H95" s="292"/>
      <c r="I95" s="293">
        <v>2022</v>
      </c>
      <c r="J95" s="292"/>
      <c r="K95" s="293">
        <v>2023</v>
      </c>
      <c r="L95" s="292"/>
      <c r="M95" s="293">
        <v>2024</v>
      </c>
      <c r="N95" s="294"/>
      <c r="O95" s="295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247</v>
      </c>
      <c r="M96" s="113" t="s">
        <v>69</v>
      </c>
      <c r="N96" s="112" t="s">
        <v>269</v>
      </c>
      <c r="O96" s="112" t="s">
        <v>270</v>
      </c>
    </row>
    <row r="97" spans="2:15" x14ac:dyDescent="0.25">
      <c r="B97" s="114" t="s">
        <v>71</v>
      </c>
      <c r="C97" s="115">
        <v>31462</v>
      </c>
      <c r="D97" s="116">
        <v>-3.4196954813359492E-2</v>
      </c>
      <c r="E97" s="115">
        <v>28069</v>
      </c>
      <c r="F97" s="116">
        <f t="shared" ref="F97:F109" si="27">IFERROR(E97/C97-1,"-")</f>
        <v>-0.1078443837009726</v>
      </c>
      <c r="G97" s="115">
        <v>4441</v>
      </c>
      <c r="H97" s="116">
        <f t="shared" ref="H97:H109" si="28">IFERROR(G97/E97-1,"-")</f>
        <v>-0.84178274965264177</v>
      </c>
      <c r="I97" s="115">
        <v>25050</v>
      </c>
      <c r="J97" s="116">
        <f t="shared" ref="J97:J109" si="29">IFERROR(I97/G97-1,"-")</f>
        <v>4.6406214816482771</v>
      </c>
      <c r="K97" s="115">
        <v>37942</v>
      </c>
      <c r="L97" s="116">
        <f t="shared" ref="L97:L109" si="30">IFERROR(K97/I97-1,"-")</f>
        <v>0.51465069860279433</v>
      </c>
      <c r="M97" s="115">
        <v>37470</v>
      </c>
      <c r="N97" s="116">
        <f t="shared" ref="N97:N105" si="31">IFERROR(M97/K97-1,"-")</f>
        <v>-1.2440040061145963E-2</v>
      </c>
      <c r="O97" s="116">
        <f t="shared" ref="O97" si="32">M97/C97-1</f>
        <v>0.19096052380649664</v>
      </c>
    </row>
    <row r="98" spans="2:15" x14ac:dyDescent="0.25">
      <c r="B98" s="114" t="s">
        <v>73</v>
      </c>
      <c r="C98" s="115">
        <v>28564</v>
      </c>
      <c r="D98" s="116">
        <v>8.0823369153927738E-2</v>
      </c>
      <c r="E98" s="115">
        <v>28475</v>
      </c>
      <c r="F98" s="116">
        <f t="shared" si="27"/>
        <v>-3.1158101106287805E-3</v>
      </c>
      <c r="G98" s="115">
        <v>5762</v>
      </c>
      <c r="H98" s="116">
        <f t="shared" si="28"/>
        <v>-0.79764705882352938</v>
      </c>
      <c r="I98" s="115">
        <v>23883</v>
      </c>
      <c r="J98" s="116">
        <f t="shared" si="29"/>
        <v>3.1449149600833044</v>
      </c>
      <c r="K98" s="115">
        <v>28543</v>
      </c>
      <c r="L98" s="116">
        <f t="shared" si="30"/>
        <v>0.19511786626470706</v>
      </c>
      <c r="M98" s="115">
        <v>31515</v>
      </c>
      <c r="N98" s="116">
        <f t="shared" si="31"/>
        <v>0.10412360298497014</v>
      </c>
      <c r="O98" s="116">
        <f>IFERROR(M98/C98-1,"-")</f>
        <v>0.10331186108388191</v>
      </c>
    </row>
    <row r="99" spans="2:15" x14ac:dyDescent="0.25">
      <c r="B99" s="114" t="s">
        <v>75</v>
      </c>
      <c r="C99" s="115">
        <v>29336</v>
      </c>
      <c r="D99" s="116">
        <v>2.4301675977653536E-2</v>
      </c>
      <c r="E99" s="115">
        <v>10752</v>
      </c>
      <c r="F99" s="116">
        <f t="shared" si="27"/>
        <v>-0.6334878647395692</v>
      </c>
      <c r="G99" s="115">
        <v>10040</v>
      </c>
      <c r="H99" s="116">
        <f t="shared" si="28"/>
        <v>-6.6220238095238138E-2</v>
      </c>
      <c r="I99" s="115">
        <v>24877</v>
      </c>
      <c r="J99" s="116">
        <f t="shared" si="29"/>
        <v>1.4777888446215139</v>
      </c>
      <c r="K99" s="115">
        <v>28208</v>
      </c>
      <c r="L99" s="116">
        <f t="shared" si="30"/>
        <v>0.13389878200747685</v>
      </c>
      <c r="M99" s="115">
        <v>32985</v>
      </c>
      <c r="N99" s="116">
        <f t="shared" si="31"/>
        <v>0.16934912081678966</v>
      </c>
      <c r="O99" s="116">
        <f t="shared" ref="O99:O108" si="33">IFERROR(M99/C99-1,"-")</f>
        <v>0.12438641941641659</v>
      </c>
    </row>
    <row r="100" spans="2:15" x14ac:dyDescent="0.25">
      <c r="B100" s="114" t="s">
        <v>77</v>
      </c>
      <c r="C100" s="115">
        <v>20071</v>
      </c>
      <c r="D100" s="116">
        <v>4.9958150240636101E-2</v>
      </c>
      <c r="E100" s="115">
        <v>0</v>
      </c>
      <c r="F100" s="116">
        <f t="shared" si="27"/>
        <v>-1</v>
      </c>
      <c r="G100" s="115">
        <v>8007</v>
      </c>
      <c r="H100" s="116" t="str">
        <f t="shared" si="28"/>
        <v>-</v>
      </c>
      <c r="I100" s="115">
        <v>21470</v>
      </c>
      <c r="J100" s="116">
        <f t="shared" si="29"/>
        <v>1.6814037716997627</v>
      </c>
      <c r="K100" s="115">
        <v>17602</v>
      </c>
      <c r="L100" s="116">
        <f t="shared" si="30"/>
        <v>-0.18015836050302747</v>
      </c>
      <c r="M100" s="115">
        <v>23357</v>
      </c>
      <c r="N100" s="116">
        <f t="shared" si="31"/>
        <v>0.32695148278604713</v>
      </c>
      <c r="O100" s="116">
        <f t="shared" si="33"/>
        <v>0.16371879826615521</v>
      </c>
    </row>
    <row r="101" spans="2:15" x14ac:dyDescent="0.25">
      <c r="B101" s="114" t="s">
        <v>79</v>
      </c>
      <c r="C101" s="115">
        <v>15706</v>
      </c>
      <c r="D101" s="116">
        <v>4.9585672280139104E-2</v>
      </c>
      <c r="E101" s="115">
        <v>0</v>
      </c>
      <c r="F101" s="116">
        <f t="shared" si="27"/>
        <v>-1</v>
      </c>
      <c r="G101" s="115">
        <v>8679</v>
      </c>
      <c r="H101" s="116" t="str">
        <f t="shared" si="28"/>
        <v>-</v>
      </c>
      <c r="I101" s="115">
        <v>18584</v>
      </c>
      <c r="J101" s="116">
        <f t="shared" si="29"/>
        <v>1.1412605138840881</v>
      </c>
      <c r="K101" s="115">
        <v>14402</v>
      </c>
      <c r="L101" s="116">
        <f t="shared" si="30"/>
        <v>-0.22503228583727941</v>
      </c>
      <c r="M101" s="115">
        <v>13575</v>
      </c>
      <c r="N101" s="116">
        <f t="shared" si="31"/>
        <v>-5.7422580197194817E-2</v>
      </c>
      <c r="O101" s="116">
        <f t="shared" si="33"/>
        <v>-0.13568063160575572</v>
      </c>
    </row>
    <row r="102" spans="2:15" x14ac:dyDescent="0.25">
      <c r="B102" s="114" t="s">
        <v>81</v>
      </c>
      <c r="C102" s="115">
        <v>12913</v>
      </c>
      <c r="D102" s="116">
        <v>-5.7995331193463673E-2</v>
      </c>
      <c r="E102" s="115">
        <v>0</v>
      </c>
      <c r="F102" s="116">
        <f t="shared" si="27"/>
        <v>-1</v>
      </c>
      <c r="G102" s="115">
        <v>8348</v>
      </c>
      <c r="H102" s="116" t="str">
        <f t="shared" si="28"/>
        <v>-</v>
      </c>
      <c r="I102" s="115">
        <v>16166</v>
      </c>
      <c r="J102" s="116">
        <f t="shared" si="29"/>
        <v>0.93651173933876386</v>
      </c>
      <c r="K102" s="115">
        <v>12768</v>
      </c>
      <c r="L102" s="116">
        <f t="shared" si="30"/>
        <v>-0.21019423481380672</v>
      </c>
      <c r="M102" s="115">
        <v>11859</v>
      </c>
      <c r="N102" s="116">
        <f t="shared" si="31"/>
        <v>-7.1193609022556337E-2</v>
      </c>
      <c r="O102" s="116">
        <f t="shared" si="33"/>
        <v>-8.1623170448385296E-2</v>
      </c>
    </row>
    <row r="103" spans="2:15" x14ac:dyDescent="0.25">
      <c r="B103" s="114" t="s">
        <v>83</v>
      </c>
      <c r="C103" s="115">
        <v>18955</v>
      </c>
      <c r="D103" s="116">
        <v>0.19604997476022201</v>
      </c>
      <c r="E103" s="115">
        <v>0</v>
      </c>
      <c r="F103" s="116">
        <f t="shared" si="27"/>
        <v>-1</v>
      </c>
      <c r="G103" s="115">
        <v>10677</v>
      </c>
      <c r="H103" s="116" t="str">
        <f t="shared" si="28"/>
        <v>-</v>
      </c>
      <c r="I103" s="115">
        <v>17702</v>
      </c>
      <c r="J103" s="116">
        <f t="shared" si="29"/>
        <v>0.65795635478130565</v>
      </c>
      <c r="K103" s="115">
        <v>15329</v>
      </c>
      <c r="L103" s="116">
        <f t="shared" si="30"/>
        <v>-0.13405264941814488</v>
      </c>
      <c r="M103" s="115">
        <v>15153</v>
      </c>
      <c r="N103" s="116">
        <f t="shared" si="31"/>
        <v>-1.148150564289907E-2</v>
      </c>
      <c r="O103" s="116">
        <f t="shared" si="33"/>
        <v>-0.20058032181482455</v>
      </c>
    </row>
    <row r="104" spans="2:15" x14ac:dyDescent="0.25">
      <c r="B104" s="114" t="s">
        <v>85</v>
      </c>
      <c r="C104" s="115">
        <v>18916</v>
      </c>
      <c r="D104" s="116">
        <v>-5.6770395290159925E-3</v>
      </c>
      <c r="E104" s="115">
        <v>5572</v>
      </c>
      <c r="F104" s="116">
        <f t="shared" si="27"/>
        <v>-0.70543455275956868</v>
      </c>
      <c r="G104" s="115">
        <v>14093</v>
      </c>
      <c r="H104" s="116">
        <f t="shared" si="28"/>
        <v>1.5292534099066764</v>
      </c>
      <c r="I104" s="115">
        <v>20739</v>
      </c>
      <c r="J104" s="116">
        <f t="shared" si="29"/>
        <v>0.47158163627332716</v>
      </c>
      <c r="K104" s="115">
        <v>21205</v>
      </c>
      <c r="L104" s="116">
        <f t="shared" si="30"/>
        <v>2.2469742996287234E-2</v>
      </c>
      <c r="M104" s="115">
        <v>20897</v>
      </c>
      <c r="N104" s="116">
        <f t="shared" si="31"/>
        <v>-1.4524876208441451E-2</v>
      </c>
      <c r="O104" s="116">
        <f t="shared" si="33"/>
        <v>0.1047261577500529</v>
      </c>
    </row>
    <row r="105" spans="2:15" x14ac:dyDescent="0.25">
      <c r="B105" s="114" t="s">
        <v>87</v>
      </c>
      <c r="C105" s="115">
        <v>18348</v>
      </c>
      <c r="D105" s="116">
        <v>-8.7799542607139291E-2</v>
      </c>
      <c r="E105" s="115">
        <v>4557</v>
      </c>
      <c r="F105" s="116">
        <f t="shared" si="27"/>
        <v>-0.75163505559189014</v>
      </c>
      <c r="G105" s="115">
        <v>13635</v>
      </c>
      <c r="H105" s="116">
        <f t="shared" si="28"/>
        <v>1.9921000658327848</v>
      </c>
      <c r="I105" s="115">
        <v>17676</v>
      </c>
      <c r="J105" s="116">
        <f t="shared" si="29"/>
        <v>0.29636963696369634</v>
      </c>
      <c r="K105" s="115">
        <v>17064</v>
      </c>
      <c r="L105" s="116">
        <f t="shared" si="30"/>
        <v>-3.4623217922606919E-2</v>
      </c>
      <c r="M105" s="115">
        <v>16062</v>
      </c>
      <c r="N105" s="116">
        <f t="shared" si="31"/>
        <v>-5.8720112517580914E-2</v>
      </c>
      <c r="O105" s="116">
        <f t="shared" si="33"/>
        <v>-0.12459123610202749</v>
      </c>
    </row>
    <row r="106" spans="2:15" x14ac:dyDescent="0.25">
      <c r="B106" s="114" t="s">
        <v>89</v>
      </c>
      <c r="C106" s="115">
        <v>19796</v>
      </c>
      <c r="D106" s="116">
        <v>-4.7765645293183945E-2</v>
      </c>
      <c r="E106" s="115">
        <v>5146</v>
      </c>
      <c r="F106" s="116">
        <f t="shared" si="27"/>
        <v>-0.74004849464538291</v>
      </c>
      <c r="G106" s="115">
        <v>18771</v>
      </c>
      <c r="H106" s="116">
        <f t="shared" si="28"/>
        <v>2.6476875242907112</v>
      </c>
      <c r="I106" s="115">
        <v>22032</v>
      </c>
      <c r="J106" s="116">
        <f t="shared" si="29"/>
        <v>0.17372542752117637</v>
      </c>
      <c r="K106" s="115">
        <v>20857</v>
      </c>
      <c r="L106" s="116">
        <f t="shared" si="30"/>
        <v>-5.3331517792302052E-2</v>
      </c>
      <c r="M106" s="115">
        <v>18778</v>
      </c>
      <c r="N106" s="116">
        <f>IFERROR(M106/K106-1,"-")</f>
        <v>-9.9678764923047392E-2</v>
      </c>
      <c r="O106" s="116">
        <f t="shared" si="33"/>
        <v>-5.1424530208122876E-2</v>
      </c>
    </row>
    <row r="107" spans="2:15" x14ac:dyDescent="0.25">
      <c r="B107" s="114" t="s">
        <v>91</v>
      </c>
      <c r="C107" s="115">
        <v>25550</v>
      </c>
      <c r="D107" s="116">
        <v>-7.7650626331179362E-2</v>
      </c>
      <c r="E107" s="115">
        <v>5365</v>
      </c>
      <c r="F107" s="116">
        <f t="shared" si="27"/>
        <v>-0.79001956947162433</v>
      </c>
      <c r="G107" s="115">
        <v>24682</v>
      </c>
      <c r="H107" s="116">
        <f t="shared" si="28"/>
        <v>3.6005591798695251</v>
      </c>
      <c r="I107" s="115">
        <v>30180</v>
      </c>
      <c r="J107" s="116">
        <f t="shared" si="29"/>
        <v>0.22275342354752459</v>
      </c>
      <c r="K107" s="115">
        <v>29246</v>
      </c>
      <c r="L107" s="116">
        <f t="shared" si="30"/>
        <v>-3.0947647448641535E-2</v>
      </c>
      <c r="M107" s="115">
        <v>24055</v>
      </c>
      <c r="N107" s="116">
        <f>IFERROR(M107/K107-1,"-")</f>
        <v>-0.1774943582028311</v>
      </c>
      <c r="O107" s="116">
        <f t="shared" si="33"/>
        <v>-5.8512720156555731E-2</v>
      </c>
    </row>
    <row r="108" spans="2:15" x14ac:dyDescent="0.25">
      <c r="B108" s="114" t="s">
        <v>93</v>
      </c>
      <c r="C108" s="115">
        <v>28412</v>
      </c>
      <c r="D108" s="116">
        <v>-4.4042932606574436E-2</v>
      </c>
      <c r="E108" s="115">
        <v>5717</v>
      </c>
      <c r="F108" s="116">
        <f t="shared" si="27"/>
        <v>-0.79878220470223849</v>
      </c>
      <c r="G108" s="115">
        <v>25403</v>
      </c>
      <c r="H108" s="116">
        <f t="shared" si="28"/>
        <v>3.4434143781703694</v>
      </c>
      <c r="I108" s="115">
        <v>33196</v>
      </c>
      <c r="J108" s="116">
        <f t="shared" si="29"/>
        <v>0.30677479037908917</v>
      </c>
      <c r="K108" s="115">
        <v>30946</v>
      </c>
      <c r="L108" s="116">
        <f t="shared" si="30"/>
        <v>-6.7779250512109868E-2</v>
      </c>
      <c r="M108" s="115">
        <v>30168</v>
      </c>
      <c r="N108" s="116">
        <f>IFERROR(M108/K108-1,"-")</f>
        <v>-2.5140567440056882E-2</v>
      </c>
      <c r="O108" s="116">
        <f t="shared" si="33"/>
        <v>6.1804871181191157E-2</v>
      </c>
    </row>
    <row r="109" spans="2:15" ht="15.75" x14ac:dyDescent="0.25">
      <c r="B109" s="117" t="s">
        <v>30</v>
      </c>
      <c r="C109" s="118">
        <v>268029</v>
      </c>
      <c r="D109" s="119">
        <v>-2.2335637626614835E-3</v>
      </c>
      <c r="E109" s="118">
        <v>100111</v>
      </c>
      <c r="F109" s="119">
        <f t="shared" si="27"/>
        <v>-0.62649190945755873</v>
      </c>
      <c r="G109" s="118">
        <v>152538</v>
      </c>
      <c r="H109" s="119">
        <f t="shared" si="28"/>
        <v>0.52368870553685398</v>
      </c>
      <c r="I109" s="118">
        <v>271555</v>
      </c>
      <c r="J109" s="119">
        <f t="shared" si="29"/>
        <v>0.78024492257666944</v>
      </c>
      <c r="K109" s="118">
        <v>274112</v>
      </c>
      <c r="L109" s="119">
        <f t="shared" si="30"/>
        <v>9.4161403767192287E-3</v>
      </c>
      <c r="M109" s="118">
        <v>275874</v>
      </c>
      <c r="N109" s="119">
        <v>6.4280294186318532E-3</v>
      </c>
      <c r="O109" s="119">
        <v>2.9269220867891077E-2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66" t="s">
        <v>274</v>
      </c>
      <c r="C114" s="266"/>
      <c r="D114" s="266"/>
      <c r="E114" s="266"/>
      <c r="F114" s="266"/>
      <c r="G114" s="266"/>
      <c r="H114" s="266"/>
      <c r="I114" s="266"/>
      <c r="J114" s="266"/>
      <c r="K114" s="266"/>
      <c r="L114" s="266"/>
      <c r="M114" s="266"/>
      <c r="N114" s="266"/>
      <c r="O114" s="266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88" t="s">
        <v>110</v>
      </c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90"/>
    </row>
    <row r="117" spans="1:16" ht="22.5" thickTop="1" thickBot="1" x14ac:dyDescent="0.3">
      <c r="B117" s="109"/>
      <c r="C117" s="291">
        <f>C7</f>
        <v>2019</v>
      </c>
      <c r="D117" s="292"/>
      <c r="E117" s="293">
        <v>2020</v>
      </c>
      <c r="F117" s="292"/>
      <c r="G117" s="293">
        <v>2021</v>
      </c>
      <c r="H117" s="292"/>
      <c r="I117" s="293">
        <v>2022</v>
      </c>
      <c r="J117" s="292"/>
      <c r="K117" s="293">
        <v>2023</v>
      </c>
      <c r="L117" s="292"/>
      <c r="M117" s="293">
        <v>2024</v>
      </c>
      <c r="N117" s="294"/>
      <c r="O117" s="295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247</v>
      </c>
      <c r="M118" s="113" t="s">
        <v>69</v>
      </c>
      <c r="N118" s="112" t="s">
        <v>269</v>
      </c>
      <c r="O118" s="112" t="s">
        <v>270</v>
      </c>
    </row>
    <row r="119" spans="1:16" x14ac:dyDescent="0.25">
      <c r="B119" s="114" t="s">
        <v>71</v>
      </c>
      <c r="C119" s="115">
        <v>4130</v>
      </c>
      <c r="D119" s="116">
        <v>-0.27314325941569872</v>
      </c>
      <c r="E119" s="115">
        <v>4037</v>
      </c>
      <c r="F119" s="116">
        <f t="shared" ref="F119:F131" si="34">IFERROR(E119/C119-1,"-")</f>
        <v>-2.2518159806295346E-2</v>
      </c>
      <c r="G119" s="115">
        <v>105</v>
      </c>
      <c r="H119" s="116">
        <f t="shared" ref="H119:H131" si="35">IFERROR(G119/E119-1,"-")</f>
        <v>-0.97399058706960617</v>
      </c>
      <c r="I119" s="115">
        <v>3433</v>
      </c>
      <c r="J119" s="116">
        <f t="shared" ref="J119:J131" si="36">IFERROR(I119/G119-1,"-")</f>
        <v>31.695238095238096</v>
      </c>
      <c r="K119" s="115">
        <v>5079</v>
      </c>
      <c r="L119" s="116">
        <f t="shared" ref="L119:L131" si="37">IFERROR(K119/I119-1,"-")</f>
        <v>0.47946402563355672</v>
      </c>
      <c r="M119" s="115">
        <v>5741</v>
      </c>
      <c r="N119" s="116">
        <f t="shared" ref="N119:N127" si="38">IFERROR(M119/K119-1,"-")</f>
        <v>0.13034061823193532</v>
      </c>
      <c r="O119" s="116">
        <f t="shared" ref="O119" si="39">M119/C119-1</f>
        <v>0.39007263922518165</v>
      </c>
    </row>
    <row r="120" spans="1:16" x14ac:dyDescent="0.25">
      <c r="B120" s="114" t="s">
        <v>73</v>
      </c>
      <c r="C120" s="115">
        <v>4194</v>
      </c>
      <c r="D120" s="116">
        <v>-0.10556621880998085</v>
      </c>
      <c r="E120" s="115">
        <v>3425</v>
      </c>
      <c r="F120" s="116">
        <f t="shared" si="34"/>
        <v>-0.18335717691940867</v>
      </c>
      <c r="G120" s="115">
        <v>159</v>
      </c>
      <c r="H120" s="116">
        <f t="shared" si="35"/>
        <v>-0.95357664233576644</v>
      </c>
      <c r="I120" s="115">
        <v>3574</v>
      </c>
      <c r="J120" s="116">
        <f t="shared" si="36"/>
        <v>21.477987421383649</v>
      </c>
      <c r="K120" s="115">
        <v>3403</v>
      </c>
      <c r="L120" s="116">
        <f t="shared" si="37"/>
        <v>-4.7845551203133718E-2</v>
      </c>
      <c r="M120" s="115">
        <v>4850</v>
      </c>
      <c r="N120" s="116">
        <f t="shared" si="38"/>
        <v>0.42521304731119591</v>
      </c>
      <c r="O120" s="116">
        <f>IFERROR(M120/C120-1,"-")</f>
        <v>0.15641392465426796</v>
      </c>
    </row>
    <row r="121" spans="1:16" x14ac:dyDescent="0.25">
      <c r="B121" s="114" t="s">
        <v>75</v>
      </c>
      <c r="C121" s="115">
        <v>3947</v>
      </c>
      <c r="D121" s="116">
        <v>-5.9117997616209728E-2</v>
      </c>
      <c r="E121" s="115">
        <v>1454</v>
      </c>
      <c r="F121" s="116">
        <f t="shared" si="34"/>
        <v>-0.63161895110210287</v>
      </c>
      <c r="G121" s="115">
        <v>623</v>
      </c>
      <c r="H121" s="116">
        <f t="shared" si="35"/>
        <v>-0.57152682255845944</v>
      </c>
      <c r="I121" s="115">
        <v>3753</v>
      </c>
      <c r="J121" s="116">
        <f t="shared" si="36"/>
        <v>5.0240770465489568</v>
      </c>
      <c r="K121" s="115">
        <v>3286</v>
      </c>
      <c r="L121" s="116">
        <f t="shared" si="37"/>
        <v>-0.12443378630428992</v>
      </c>
      <c r="M121" s="115">
        <v>4425</v>
      </c>
      <c r="N121" s="116">
        <f t="shared" si="38"/>
        <v>0.34662203286670734</v>
      </c>
      <c r="O121" s="116">
        <f t="shared" ref="O121:O130" si="40">IFERROR(M121/C121-1,"-")</f>
        <v>0.12110463643273373</v>
      </c>
    </row>
    <row r="122" spans="1:16" x14ac:dyDescent="0.25">
      <c r="B122" s="114" t="s">
        <v>77</v>
      </c>
      <c r="C122" s="115">
        <v>2305</v>
      </c>
      <c r="D122" s="116">
        <v>0.23262032085561501</v>
      </c>
      <c r="E122" s="115">
        <v>0</v>
      </c>
      <c r="F122" s="116">
        <f t="shared" si="34"/>
        <v>-1</v>
      </c>
      <c r="G122" s="115">
        <v>255</v>
      </c>
      <c r="H122" s="116" t="str">
        <f t="shared" si="35"/>
        <v>-</v>
      </c>
      <c r="I122" s="115">
        <v>2500</v>
      </c>
      <c r="J122" s="116">
        <f t="shared" si="36"/>
        <v>8.8039215686274517</v>
      </c>
      <c r="K122" s="115">
        <v>2023</v>
      </c>
      <c r="L122" s="116">
        <f t="shared" si="37"/>
        <v>-0.19079999999999997</v>
      </c>
      <c r="M122" s="115">
        <v>3860</v>
      </c>
      <c r="N122" s="116">
        <f t="shared" si="38"/>
        <v>0.90805734058329213</v>
      </c>
      <c r="O122" s="116">
        <f t="shared" si="40"/>
        <v>0.67462039045553146</v>
      </c>
    </row>
    <row r="123" spans="1:16" x14ac:dyDescent="0.25">
      <c r="B123" s="114" t="s">
        <v>79</v>
      </c>
      <c r="C123" s="115">
        <v>1499</v>
      </c>
      <c r="D123" s="116">
        <v>-0.15070821529745038</v>
      </c>
      <c r="E123" s="115">
        <v>0</v>
      </c>
      <c r="F123" s="116">
        <f t="shared" si="34"/>
        <v>-1</v>
      </c>
      <c r="G123" s="115">
        <v>352</v>
      </c>
      <c r="H123" s="116" t="str">
        <f t="shared" si="35"/>
        <v>-</v>
      </c>
      <c r="I123" s="115">
        <v>1644</v>
      </c>
      <c r="J123" s="116">
        <f t="shared" si="36"/>
        <v>3.6704545454545459</v>
      </c>
      <c r="K123" s="115">
        <v>1553</v>
      </c>
      <c r="L123" s="116">
        <f t="shared" si="37"/>
        <v>-5.5352798053527996E-2</v>
      </c>
      <c r="M123" s="115">
        <v>1323</v>
      </c>
      <c r="N123" s="116">
        <f t="shared" si="38"/>
        <v>-0.14810045074050227</v>
      </c>
      <c r="O123" s="116">
        <f t="shared" si="40"/>
        <v>-0.11741160773849235</v>
      </c>
    </row>
    <row r="124" spans="1:16" x14ac:dyDescent="0.25">
      <c r="B124" s="114" t="s">
        <v>81</v>
      </c>
      <c r="C124" s="115">
        <v>1360</v>
      </c>
      <c r="D124" s="116">
        <v>-0.31208902377339398</v>
      </c>
      <c r="E124" s="115">
        <v>0</v>
      </c>
      <c r="F124" s="116">
        <f t="shared" si="34"/>
        <v>-1</v>
      </c>
      <c r="G124" s="115">
        <v>363</v>
      </c>
      <c r="H124" s="116" t="str">
        <f t="shared" si="35"/>
        <v>-</v>
      </c>
      <c r="I124" s="115">
        <v>2004</v>
      </c>
      <c r="J124" s="116">
        <f t="shared" si="36"/>
        <v>4.5206611570247937</v>
      </c>
      <c r="K124" s="115">
        <v>1777</v>
      </c>
      <c r="L124" s="116">
        <f t="shared" si="37"/>
        <v>-0.11327345309381243</v>
      </c>
      <c r="M124" s="115">
        <v>1481</v>
      </c>
      <c r="N124" s="116">
        <f t="shared" si="38"/>
        <v>-0.16657287563308942</v>
      </c>
      <c r="O124" s="116">
        <f t="shared" si="40"/>
        <v>8.8970588235294024E-2</v>
      </c>
    </row>
    <row r="125" spans="1:16" x14ac:dyDescent="0.25">
      <c r="B125" s="114" t="s">
        <v>83</v>
      </c>
      <c r="C125" s="115">
        <v>2375</v>
      </c>
      <c r="D125" s="116">
        <v>6.2639821029082832E-2</v>
      </c>
      <c r="E125" s="115">
        <v>0</v>
      </c>
      <c r="F125" s="116">
        <f t="shared" si="34"/>
        <v>-1</v>
      </c>
      <c r="G125" s="115">
        <v>433</v>
      </c>
      <c r="H125" s="116" t="str">
        <f t="shared" si="35"/>
        <v>-</v>
      </c>
      <c r="I125" s="115">
        <v>2896</v>
      </c>
      <c r="J125" s="116">
        <f t="shared" si="36"/>
        <v>5.6882217090069283</v>
      </c>
      <c r="K125" s="115">
        <v>1965</v>
      </c>
      <c r="L125" s="116">
        <f t="shared" si="37"/>
        <v>-0.32147790055248615</v>
      </c>
      <c r="M125" s="115">
        <v>1886</v>
      </c>
      <c r="N125" s="116">
        <f t="shared" si="38"/>
        <v>-4.0203562340966892E-2</v>
      </c>
      <c r="O125" s="116">
        <f t="shared" si="40"/>
        <v>-0.20589473684210524</v>
      </c>
    </row>
    <row r="126" spans="1:16" x14ac:dyDescent="0.25">
      <c r="B126" s="114" t="s">
        <v>85</v>
      </c>
      <c r="C126" s="115">
        <v>2246</v>
      </c>
      <c r="D126" s="116">
        <v>0.16312791299844642</v>
      </c>
      <c r="E126" s="115">
        <v>231</v>
      </c>
      <c r="F126" s="116">
        <f t="shared" si="34"/>
        <v>-0.89715048975957257</v>
      </c>
      <c r="G126" s="115">
        <v>874</v>
      </c>
      <c r="H126" s="116">
        <f t="shared" si="35"/>
        <v>2.7835497835497836</v>
      </c>
      <c r="I126" s="115">
        <v>2814</v>
      </c>
      <c r="J126" s="116">
        <f t="shared" si="36"/>
        <v>2.2196796338672771</v>
      </c>
      <c r="K126" s="115">
        <v>4366</v>
      </c>
      <c r="L126" s="116">
        <f t="shared" si="37"/>
        <v>0.55152807391613368</v>
      </c>
      <c r="M126" s="115">
        <v>2083</v>
      </c>
      <c r="N126" s="116">
        <f t="shared" si="38"/>
        <v>-0.52290426019239578</v>
      </c>
      <c r="O126" s="116">
        <f t="shared" si="40"/>
        <v>-7.257346393588604E-2</v>
      </c>
    </row>
    <row r="127" spans="1:16" x14ac:dyDescent="0.25">
      <c r="B127" s="114" t="s">
        <v>87</v>
      </c>
      <c r="C127" s="115">
        <v>2147</v>
      </c>
      <c r="D127" s="116">
        <v>0.1649484536082475</v>
      </c>
      <c r="E127" s="115">
        <v>271</v>
      </c>
      <c r="F127" s="116">
        <f t="shared" si="34"/>
        <v>-0.87377736376339077</v>
      </c>
      <c r="G127" s="115">
        <v>1015</v>
      </c>
      <c r="H127" s="116">
        <f t="shared" si="35"/>
        <v>2.7453874538745389</v>
      </c>
      <c r="I127" s="115">
        <v>2245</v>
      </c>
      <c r="J127" s="116">
        <f t="shared" si="36"/>
        <v>1.2118226600985222</v>
      </c>
      <c r="K127" s="115">
        <v>4909</v>
      </c>
      <c r="L127" s="116">
        <f t="shared" si="37"/>
        <v>1.1866369710467706</v>
      </c>
      <c r="M127" s="115">
        <v>2363</v>
      </c>
      <c r="N127" s="116">
        <f t="shared" si="38"/>
        <v>-0.51863923405988999</v>
      </c>
      <c r="O127" s="116">
        <f t="shared" si="40"/>
        <v>0.10060549604098745</v>
      </c>
    </row>
    <row r="128" spans="1:16" x14ac:dyDescent="0.25">
      <c r="A128" s="120"/>
      <c r="B128" s="114" t="s">
        <v>89</v>
      </c>
      <c r="C128" s="115">
        <v>2070</v>
      </c>
      <c r="D128" s="116">
        <v>-0.32286555446516196</v>
      </c>
      <c r="E128" s="115">
        <v>273</v>
      </c>
      <c r="F128" s="116">
        <f t="shared" si="34"/>
        <v>-0.86811594202898545</v>
      </c>
      <c r="G128" s="115">
        <v>2145</v>
      </c>
      <c r="H128" s="116">
        <f t="shared" si="35"/>
        <v>6.8571428571428568</v>
      </c>
      <c r="I128" s="115">
        <v>2166</v>
      </c>
      <c r="J128" s="116">
        <f t="shared" si="36"/>
        <v>9.7902097902098362E-3</v>
      </c>
      <c r="K128" s="115">
        <v>4936</v>
      </c>
      <c r="L128" s="116">
        <f t="shared" si="37"/>
        <v>1.2788550323176362</v>
      </c>
      <c r="M128" s="115">
        <v>1826</v>
      </c>
      <c r="N128" s="116">
        <f>IFERROR(M128/K128-1,"-")</f>
        <v>-0.63006482982171796</v>
      </c>
      <c r="O128" s="116">
        <f t="shared" si="40"/>
        <v>-0.11787439613526574</v>
      </c>
    </row>
    <row r="129" spans="2:16" x14ac:dyDescent="0.25">
      <c r="B129" s="114" t="s">
        <v>91</v>
      </c>
      <c r="C129" s="115">
        <v>3126</v>
      </c>
      <c r="D129" s="116">
        <v>-5.61594202898551E-2</v>
      </c>
      <c r="E129" s="115">
        <v>586</v>
      </c>
      <c r="F129" s="116">
        <f t="shared" si="34"/>
        <v>-0.8125399872040947</v>
      </c>
      <c r="G129" s="115">
        <v>2512</v>
      </c>
      <c r="H129" s="116">
        <f t="shared" si="35"/>
        <v>3.2866894197952217</v>
      </c>
      <c r="I129" s="115">
        <v>2705</v>
      </c>
      <c r="J129" s="116">
        <f t="shared" si="36"/>
        <v>7.6831210191082855E-2</v>
      </c>
      <c r="K129" s="115">
        <v>3283</v>
      </c>
      <c r="L129" s="116">
        <f t="shared" si="37"/>
        <v>0.21367837338262485</v>
      </c>
      <c r="M129" s="115">
        <v>2998</v>
      </c>
      <c r="N129" s="116">
        <f>IFERROR(M129/K129-1,"-")</f>
        <v>-8.6810843740481314E-2</v>
      </c>
      <c r="O129" s="116">
        <f t="shared" si="40"/>
        <v>-4.0946896992962278E-2</v>
      </c>
    </row>
    <row r="130" spans="2:16" x14ac:dyDescent="0.25">
      <c r="B130" s="114" t="s">
        <v>93</v>
      </c>
      <c r="C130" s="115">
        <v>3601</v>
      </c>
      <c r="D130" s="116">
        <v>-9.080902586681372E-3</v>
      </c>
      <c r="E130" s="115">
        <v>669</v>
      </c>
      <c r="F130" s="116">
        <f t="shared" si="34"/>
        <v>-0.81421827270202718</v>
      </c>
      <c r="G130" s="115">
        <v>2281</v>
      </c>
      <c r="H130" s="116">
        <f t="shared" si="35"/>
        <v>2.4095665171898357</v>
      </c>
      <c r="I130" s="115">
        <v>3617</v>
      </c>
      <c r="J130" s="116">
        <f t="shared" si="36"/>
        <v>0.58570802279701883</v>
      </c>
      <c r="K130" s="115">
        <v>3687</v>
      </c>
      <c r="L130" s="116">
        <f t="shared" si="37"/>
        <v>1.9353055017970799E-2</v>
      </c>
      <c r="M130" s="115">
        <v>3685</v>
      </c>
      <c r="N130" s="116">
        <f>IFERROR(M130/K130-1,"-")</f>
        <v>-5.4244643341472276E-4</v>
      </c>
      <c r="O130" s="116">
        <f t="shared" si="40"/>
        <v>2.3326853651763457E-2</v>
      </c>
    </row>
    <row r="131" spans="2:16" ht="15.75" x14ac:dyDescent="0.25">
      <c r="B131" s="117" t="s">
        <v>30</v>
      </c>
      <c r="C131" s="118">
        <v>33000</v>
      </c>
      <c r="D131" s="119">
        <v>-8.8145896656534939E-2</v>
      </c>
      <c r="E131" s="118">
        <v>11431</v>
      </c>
      <c r="F131" s="119">
        <f t="shared" si="34"/>
        <v>-0.65360606060606052</v>
      </c>
      <c r="G131" s="118">
        <v>11117</v>
      </c>
      <c r="H131" s="119">
        <f t="shared" si="35"/>
        <v>-2.7469162802904346E-2</v>
      </c>
      <c r="I131" s="118">
        <v>33351</v>
      </c>
      <c r="J131" s="119">
        <f t="shared" si="36"/>
        <v>2</v>
      </c>
      <c r="K131" s="118">
        <v>40267</v>
      </c>
      <c r="L131" s="119">
        <f t="shared" si="37"/>
        <v>0.2073700938502594</v>
      </c>
      <c r="M131" s="118">
        <v>36521</v>
      </c>
      <c r="N131" s="119">
        <v>-9.3029031216628977E-2</v>
      </c>
      <c r="O131" s="119">
        <v>0.10669696969696973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66" t="s">
        <v>275</v>
      </c>
      <c r="C136" s="266"/>
      <c r="D136" s="266"/>
      <c r="E136" s="266"/>
      <c r="F136" s="266"/>
      <c r="G136" s="266"/>
      <c r="H136" s="266"/>
      <c r="I136" s="266"/>
      <c r="J136" s="266"/>
      <c r="K136" s="266"/>
      <c r="L136" s="266"/>
      <c r="M136" s="266"/>
      <c r="N136" s="266"/>
      <c r="O136" s="266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88" t="s">
        <v>113</v>
      </c>
      <c r="D138" s="289"/>
      <c r="E138" s="289"/>
      <c r="F138" s="289"/>
      <c r="G138" s="289"/>
      <c r="H138" s="289"/>
      <c r="I138" s="289"/>
      <c r="J138" s="289"/>
      <c r="K138" s="289"/>
      <c r="L138" s="289"/>
      <c r="M138" s="289"/>
      <c r="N138" s="289"/>
      <c r="O138" s="290"/>
    </row>
    <row r="139" spans="2:16" ht="22.5" thickTop="1" thickBot="1" x14ac:dyDescent="0.3">
      <c r="B139" s="109"/>
      <c r="C139" s="291">
        <f>C7</f>
        <v>2019</v>
      </c>
      <c r="D139" s="292"/>
      <c r="E139" s="293">
        <v>2020</v>
      </c>
      <c r="F139" s="292"/>
      <c r="G139" s="293">
        <v>2021</v>
      </c>
      <c r="H139" s="292"/>
      <c r="I139" s="293">
        <v>2022</v>
      </c>
      <c r="J139" s="292"/>
      <c r="K139" s="293">
        <v>2023</v>
      </c>
      <c r="L139" s="292"/>
      <c r="M139" s="293">
        <v>2024</v>
      </c>
      <c r="N139" s="294"/>
      <c r="O139" s="295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247</v>
      </c>
      <c r="M140" s="113" t="s">
        <v>69</v>
      </c>
      <c r="N140" s="112" t="s">
        <v>269</v>
      </c>
      <c r="O140" s="112" t="s">
        <v>270</v>
      </c>
    </row>
    <row r="141" spans="2:16" x14ac:dyDescent="0.25">
      <c r="B141" s="114" t="s">
        <v>71</v>
      </c>
      <c r="C141" s="115">
        <v>4801</v>
      </c>
      <c r="D141" s="116">
        <v>-3.1146179401992935E-3</v>
      </c>
      <c r="E141" s="115">
        <v>4131</v>
      </c>
      <c r="F141" s="116">
        <f t="shared" ref="F141:F153" si="41">IFERROR(E141/C141-1,"-")</f>
        <v>-0.1395542595292647</v>
      </c>
      <c r="G141" s="115">
        <v>492</v>
      </c>
      <c r="H141" s="116">
        <f t="shared" ref="H141:H153" si="42">IFERROR(G141/E141-1,"-")</f>
        <v>-0.8809005083514887</v>
      </c>
      <c r="I141" s="115">
        <v>3311</v>
      </c>
      <c r="J141" s="116">
        <f t="shared" ref="J141:J153" si="43">IFERROR(I141/G141-1,"-")</f>
        <v>5.7296747967479673</v>
      </c>
      <c r="K141" s="115">
        <v>6542</v>
      </c>
      <c r="L141" s="116">
        <f t="shared" ref="L141:L153" si="44">IFERROR(K141/I141-1,"-")</f>
        <v>0.97583811537299914</v>
      </c>
      <c r="M141" s="115">
        <v>6067</v>
      </c>
      <c r="N141" s="116">
        <f t="shared" ref="N141:N149" si="45">IFERROR(M141/K141-1,"-")</f>
        <v>-7.2607765209416031E-2</v>
      </c>
      <c r="O141" s="116">
        <f t="shared" ref="O141" si="46">M141/C141-1</f>
        <v>0.26369506352843164</v>
      </c>
    </row>
    <row r="142" spans="2:16" x14ac:dyDescent="0.25">
      <c r="B142" s="114" t="s">
        <v>73</v>
      </c>
      <c r="C142" s="115">
        <v>3264</v>
      </c>
      <c r="D142" s="116">
        <v>-3.0878859857482177E-2</v>
      </c>
      <c r="E142" s="115">
        <v>3220</v>
      </c>
      <c r="F142" s="116">
        <f t="shared" si="41"/>
        <v>-1.3480392156862697E-2</v>
      </c>
      <c r="G142" s="115">
        <v>621</v>
      </c>
      <c r="H142" s="116">
        <f t="shared" si="42"/>
        <v>-0.80714285714285716</v>
      </c>
      <c r="I142" s="115">
        <v>2826</v>
      </c>
      <c r="J142" s="116">
        <f t="shared" si="43"/>
        <v>3.5507246376811592</v>
      </c>
      <c r="K142" s="115">
        <v>4664</v>
      </c>
      <c r="L142" s="116">
        <f t="shared" si="44"/>
        <v>0.65038924274593057</v>
      </c>
      <c r="M142" s="115">
        <v>4561</v>
      </c>
      <c r="N142" s="116">
        <f t="shared" si="45"/>
        <v>-2.2084048027444236E-2</v>
      </c>
      <c r="O142" s="116">
        <f>IFERROR(M142/C142-1,"-")</f>
        <v>0.39736519607843146</v>
      </c>
    </row>
    <row r="143" spans="2:16" x14ac:dyDescent="0.25">
      <c r="B143" s="114" t="s">
        <v>75</v>
      </c>
      <c r="C143" s="115">
        <v>3606</v>
      </c>
      <c r="D143" s="116">
        <v>-0.30693830482413997</v>
      </c>
      <c r="E143" s="115">
        <v>1575</v>
      </c>
      <c r="F143" s="116">
        <f t="shared" si="41"/>
        <v>-0.56322795341098164</v>
      </c>
      <c r="G143" s="115">
        <v>979</v>
      </c>
      <c r="H143" s="116">
        <f t="shared" si="42"/>
        <v>-0.37841269841269842</v>
      </c>
      <c r="I143" s="115">
        <v>3699</v>
      </c>
      <c r="J143" s="116">
        <f t="shared" si="43"/>
        <v>2.7783452502553625</v>
      </c>
      <c r="K143" s="115">
        <v>5403</v>
      </c>
      <c r="L143" s="116">
        <f t="shared" si="44"/>
        <v>0.46066504460665048</v>
      </c>
      <c r="M143" s="115">
        <v>5795</v>
      </c>
      <c r="N143" s="116">
        <f t="shared" si="45"/>
        <v>7.2552285767166325E-2</v>
      </c>
      <c r="O143" s="116">
        <f t="shared" ref="O143:O152" si="47">IFERROR(M143/C143-1,"-")</f>
        <v>0.60704381586245137</v>
      </c>
    </row>
    <row r="144" spans="2:16" x14ac:dyDescent="0.25">
      <c r="B144" s="114" t="s">
        <v>77</v>
      </c>
      <c r="C144" s="115">
        <v>2384</v>
      </c>
      <c r="D144" s="116">
        <v>-2.6143790849673221E-2</v>
      </c>
      <c r="E144" s="115">
        <v>0</v>
      </c>
      <c r="F144" s="116">
        <f t="shared" si="41"/>
        <v>-1</v>
      </c>
      <c r="G144" s="115">
        <v>1047</v>
      </c>
      <c r="H144" s="116" t="str">
        <f t="shared" si="42"/>
        <v>-</v>
      </c>
      <c r="I144" s="115">
        <v>3126</v>
      </c>
      <c r="J144" s="116">
        <f t="shared" si="43"/>
        <v>1.9856733524355299</v>
      </c>
      <c r="K144" s="115">
        <v>3248</v>
      </c>
      <c r="L144" s="116">
        <f t="shared" si="44"/>
        <v>3.902751119641712E-2</v>
      </c>
      <c r="M144" s="115">
        <v>3013</v>
      </c>
      <c r="N144" s="116">
        <f t="shared" si="45"/>
        <v>-7.2352216748768461E-2</v>
      </c>
      <c r="O144" s="116">
        <f t="shared" si="47"/>
        <v>0.26384228187919456</v>
      </c>
    </row>
    <row r="145" spans="1:16" x14ac:dyDescent="0.25">
      <c r="B145" s="114" t="s">
        <v>79</v>
      </c>
      <c r="C145" s="115">
        <v>1291</v>
      </c>
      <c r="D145" s="116">
        <v>-0.14276228419654713</v>
      </c>
      <c r="E145" s="115">
        <v>0</v>
      </c>
      <c r="F145" s="116">
        <f t="shared" si="41"/>
        <v>-1</v>
      </c>
      <c r="G145" s="115">
        <v>704</v>
      </c>
      <c r="H145" s="116" t="str">
        <f t="shared" si="42"/>
        <v>-</v>
      </c>
      <c r="I145" s="115">
        <v>1982</v>
      </c>
      <c r="J145" s="116">
        <f t="shared" si="43"/>
        <v>1.8153409090909092</v>
      </c>
      <c r="K145" s="115">
        <v>1617</v>
      </c>
      <c r="L145" s="116">
        <f t="shared" si="44"/>
        <v>-0.18415741675075681</v>
      </c>
      <c r="M145" s="115">
        <v>1644</v>
      </c>
      <c r="N145" s="116">
        <f t="shared" si="45"/>
        <v>1.6697588126159513E-2</v>
      </c>
      <c r="O145" s="116">
        <f t="shared" si="47"/>
        <v>0.27343144848954304</v>
      </c>
    </row>
    <row r="146" spans="1:16" x14ac:dyDescent="0.25">
      <c r="B146" s="114" t="s">
        <v>81</v>
      </c>
      <c r="C146" s="115">
        <v>907</v>
      </c>
      <c r="D146" s="116">
        <v>-0.29798761609907121</v>
      </c>
      <c r="E146" s="115">
        <v>0</v>
      </c>
      <c r="F146" s="116">
        <f t="shared" si="41"/>
        <v>-1</v>
      </c>
      <c r="G146" s="115">
        <v>1002</v>
      </c>
      <c r="H146" s="116" t="str">
        <f t="shared" si="42"/>
        <v>-</v>
      </c>
      <c r="I146" s="115">
        <v>1123</v>
      </c>
      <c r="J146" s="116">
        <f t="shared" si="43"/>
        <v>0.12075848303393211</v>
      </c>
      <c r="K146" s="115">
        <v>1064</v>
      </c>
      <c r="L146" s="116">
        <f t="shared" si="44"/>
        <v>-5.2537845057880728E-2</v>
      </c>
      <c r="M146" s="115">
        <v>1312</v>
      </c>
      <c r="N146" s="116">
        <f t="shared" si="45"/>
        <v>0.23308270676691722</v>
      </c>
      <c r="O146" s="116">
        <f t="shared" si="47"/>
        <v>0.44652701212789414</v>
      </c>
    </row>
    <row r="147" spans="1:16" x14ac:dyDescent="0.25">
      <c r="B147" s="114" t="s">
        <v>83</v>
      </c>
      <c r="C147" s="115">
        <v>1493</v>
      </c>
      <c r="D147" s="116">
        <v>8.978102189781012E-2</v>
      </c>
      <c r="E147" s="115">
        <v>0</v>
      </c>
      <c r="F147" s="116">
        <f t="shared" si="41"/>
        <v>-1</v>
      </c>
      <c r="G147" s="115">
        <v>1279</v>
      </c>
      <c r="H147" s="116" t="str">
        <f t="shared" si="42"/>
        <v>-</v>
      </c>
      <c r="I147" s="115">
        <v>2041</v>
      </c>
      <c r="J147" s="116">
        <f t="shared" si="43"/>
        <v>0.59577795152462865</v>
      </c>
      <c r="K147" s="115">
        <v>1913</v>
      </c>
      <c r="L147" s="116">
        <f t="shared" si="44"/>
        <v>-6.2714355707986336E-2</v>
      </c>
      <c r="M147" s="115">
        <v>1547</v>
      </c>
      <c r="N147" s="116">
        <f t="shared" si="45"/>
        <v>-0.19132253005750133</v>
      </c>
      <c r="O147" s="116">
        <f t="shared" si="47"/>
        <v>3.6168787675820546E-2</v>
      </c>
    </row>
    <row r="148" spans="1:16" x14ac:dyDescent="0.25">
      <c r="B148" s="114" t="s">
        <v>85</v>
      </c>
      <c r="C148" s="115">
        <v>1907</v>
      </c>
      <c r="D148" s="116">
        <v>-0.26113909337466101</v>
      </c>
      <c r="E148" s="115">
        <v>423</v>
      </c>
      <c r="F148" s="116">
        <f t="shared" si="41"/>
        <v>-0.77818563188253798</v>
      </c>
      <c r="G148" s="115">
        <v>1631</v>
      </c>
      <c r="H148" s="116">
        <f t="shared" si="42"/>
        <v>2.855791962174941</v>
      </c>
      <c r="I148" s="115">
        <v>1858</v>
      </c>
      <c r="J148" s="116">
        <f t="shared" si="43"/>
        <v>0.13917841814837528</v>
      </c>
      <c r="K148" s="115">
        <v>2985</v>
      </c>
      <c r="L148" s="116">
        <f t="shared" si="44"/>
        <v>0.60656620021528518</v>
      </c>
      <c r="M148" s="115">
        <v>2860</v>
      </c>
      <c r="N148" s="116">
        <f t="shared" si="45"/>
        <v>-4.1876046901172526E-2</v>
      </c>
      <c r="O148" s="116">
        <f t="shared" si="47"/>
        <v>0.49973780807551127</v>
      </c>
    </row>
    <row r="149" spans="1:16" x14ac:dyDescent="0.25">
      <c r="B149" s="114" t="s">
        <v>87</v>
      </c>
      <c r="C149" s="115">
        <v>1505</v>
      </c>
      <c r="D149" s="116">
        <v>-0.17714598141060689</v>
      </c>
      <c r="E149" s="115">
        <v>265</v>
      </c>
      <c r="F149" s="116">
        <f t="shared" si="41"/>
        <v>-0.82392026578073096</v>
      </c>
      <c r="G149" s="115">
        <v>1556</v>
      </c>
      <c r="H149" s="116">
        <f t="shared" si="42"/>
        <v>4.8716981132075468</v>
      </c>
      <c r="I149" s="115">
        <v>1872</v>
      </c>
      <c r="J149" s="116">
        <f t="shared" si="43"/>
        <v>0.20308483290488422</v>
      </c>
      <c r="K149" s="115">
        <v>2184</v>
      </c>
      <c r="L149" s="116">
        <f t="shared" si="44"/>
        <v>0.16666666666666674</v>
      </c>
      <c r="M149" s="115">
        <v>2212</v>
      </c>
      <c r="N149" s="116">
        <f t="shared" si="45"/>
        <v>1.2820512820512775E-2</v>
      </c>
      <c r="O149" s="116">
        <f t="shared" si="47"/>
        <v>0.46976744186046515</v>
      </c>
    </row>
    <row r="150" spans="1:16" x14ac:dyDescent="0.25">
      <c r="A150" s="120"/>
      <c r="B150" s="114" t="s">
        <v>89</v>
      </c>
      <c r="C150" s="115">
        <v>2455</v>
      </c>
      <c r="D150" s="116">
        <v>-6.901782328403494E-2</v>
      </c>
      <c r="E150" s="115">
        <v>260</v>
      </c>
      <c r="F150" s="116">
        <f t="shared" si="41"/>
        <v>-0.8940936863543788</v>
      </c>
      <c r="G150" s="115">
        <v>3109</v>
      </c>
      <c r="H150" s="116">
        <f t="shared" si="42"/>
        <v>10.957692307692307</v>
      </c>
      <c r="I150" s="115">
        <v>2874</v>
      </c>
      <c r="J150" s="116">
        <f t="shared" si="43"/>
        <v>-7.5587005467996127E-2</v>
      </c>
      <c r="K150" s="115">
        <v>3162</v>
      </c>
      <c r="L150" s="116">
        <f t="shared" si="44"/>
        <v>0.10020876826722347</v>
      </c>
      <c r="M150" s="115">
        <v>3189</v>
      </c>
      <c r="N150" s="116">
        <f>IFERROR(M150/K150-1,"-")</f>
        <v>8.5388994307400434E-3</v>
      </c>
      <c r="O150" s="116">
        <f t="shared" si="47"/>
        <v>0.29898167006109988</v>
      </c>
    </row>
    <row r="151" spans="1:16" x14ac:dyDescent="0.25">
      <c r="B151" s="114" t="s">
        <v>91</v>
      </c>
      <c r="C151" s="115">
        <v>3469</v>
      </c>
      <c r="D151" s="116">
        <v>-8.3245243128964086E-2</v>
      </c>
      <c r="E151" s="115">
        <v>688</v>
      </c>
      <c r="F151" s="116">
        <f t="shared" si="41"/>
        <v>-0.80167195157105797</v>
      </c>
      <c r="G151" s="115">
        <v>4992</v>
      </c>
      <c r="H151" s="116">
        <f t="shared" si="42"/>
        <v>6.2558139534883717</v>
      </c>
      <c r="I151" s="115">
        <v>4788</v>
      </c>
      <c r="J151" s="116">
        <f t="shared" si="43"/>
        <v>-4.0865384615384581E-2</v>
      </c>
      <c r="K151" s="115">
        <v>4616</v>
      </c>
      <c r="L151" s="116">
        <f t="shared" si="44"/>
        <v>-3.5923141186299135E-2</v>
      </c>
      <c r="M151" s="115">
        <v>4412</v>
      </c>
      <c r="N151" s="116">
        <f>IFERROR(M151/K151-1,"-")</f>
        <v>-4.4194107452339648E-2</v>
      </c>
      <c r="O151" s="116">
        <f t="shared" si="47"/>
        <v>0.27183626405304118</v>
      </c>
    </row>
    <row r="152" spans="1:16" x14ac:dyDescent="0.25">
      <c r="B152" s="114" t="s">
        <v>93</v>
      </c>
      <c r="C152" s="115">
        <v>3783</v>
      </c>
      <c r="D152" s="116">
        <v>-0.19783715012722647</v>
      </c>
      <c r="E152" s="115">
        <v>611</v>
      </c>
      <c r="F152" s="116">
        <f t="shared" si="41"/>
        <v>-0.83848797250859108</v>
      </c>
      <c r="G152" s="115">
        <v>6016</v>
      </c>
      <c r="H152" s="116">
        <f t="shared" si="42"/>
        <v>8.8461538461538467</v>
      </c>
      <c r="I152" s="115">
        <v>5291</v>
      </c>
      <c r="J152" s="116">
        <f t="shared" si="43"/>
        <v>-0.12051196808510634</v>
      </c>
      <c r="K152" s="115">
        <v>6047</v>
      </c>
      <c r="L152" s="116">
        <f t="shared" si="44"/>
        <v>0.14288414288414297</v>
      </c>
      <c r="M152" s="115">
        <v>5549</v>
      </c>
      <c r="N152" s="116">
        <f>IFERROR(M152/K152-1,"-")</f>
        <v>-8.2354886720687914E-2</v>
      </c>
      <c r="O152" s="116">
        <f t="shared" si="47"/>
        <v>0.46682527094898219</v>
      </c>
    </row>
    <row r="153" spans="1:16" ht="15.75" x14ac:dyDescent="0.25">
      <c r="B153" s="117" t="s">
        <v>30</v>
      </c>
      <c r="C153" s="118">
        <v>30865</v>
      </c>
      <c r="D153" s="119">
        <v>-0.13178621659634315</v>
      </c>
      <c r="E153" s="118">
        <v>11548</v>
      </c>
      <c r="F153" s="119">
        <f t="shared" si="41"/>
        <v>-0.62585452778227768</v>
      </c>
      <c r="G153" s="118">
        <v>23428</v>
      </c>
      <c r="H153" s="119">
        <f t="shared" si="42"/>
        <v>1.028749567024593</v>
      </c>
      <c r="I153" s="118">
        <v>34791</v>
      </c>
      <c r="J153" s="119">
        <f t="shared" si="43"/>
        <v>0.48501792726651871</v>
      </c>
      <c r="K153" s="118">
        <v>43445</v>
      </c>
      <c r="L153" s="119">
        <f t="shared" si="44"/>
        <v>0.24874249087407674</v>
      </c>
      <c r="M153" s="118">
        <v>42161</v>
      </c>
      <c r="N153" s="119">
        <v>-2.9554609276096211E-2</v>
      </c>
      <c r="O153" s="119">
        <v>0.36598088449700317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66" t="s">
        <v>276</v>
      </c>
      <c r="C158" s="266"/>
      <c r="D158" s="266"/>
      <c r="E158" s="266"/>
      <c r="F158" s="266"/>
      <c r="G158" s="266"/>
      <c r="H158" s="266"/>
      <c r="I158" s="266"/>
      <c r="J158" s="266"/>
      <c r="K158" s="266"/>
      <c r="L158" s="266"/>
      <c r="M158" s="266"/>
      <c r="N158" s="266"/>
      <c r="O158" s="266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88" t="s">
        <v>116</v>
      </c>
      <c r="D160" s="289"/>
      <c r="E160" s="289"/>
      <c r="F160" s="289"/>
      <c r="G160" s="289"/>
      <c r="H160" s="289"/>
      <c r="I160" s="289"/>
      <c r="J160" s="289"/>
      <c r="K160" s="289"/>
      <c r="L160" s="289"/>
      <c r="M160" s="289"/>
      <c r="N160" s="289"/>
      <c r="O160" s="290"/>
    </row>
    <row r="161" spans="2:15" ht="22.5" thickTop="1" thickBot="1" x14ac:dyDescent="0.3">
      <c r="B161" s="109"/>
      <c r="C161" s="291">
        <f>C7</f>
        <v>2019</v>
      </c>
      <c r="D161" s="292"/>
      <c r="E161" s="293">
        <v>2020</v>
      </c>
      <c r="F161" s="292"/>
      <c r="G161" s="293">
        <v>2021</v>
      </c>
      <c r="H161" s="292"/>
      <c r="I161" s="293">
        <v>2022</v>
      </c>
      <c r="J161" s="292"/>
      <c r="K161" s="293">
        <v>2023</v>
      </c>
      <c r="L161" s="292"/>
      <c r="M161" s="293">
        <v>2024</v>
      </c>
      <c r="N161" s="294"/>
      <c r="O161" s="295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247</v>
      </c>
      <c r="M162" s="113" t="s">
        <v>69</v>
      </c>
      <c r="N162" s="112" t="s">
        <v>269</v>
      </c>
      <c r="O162" s="112" t="s">
        <v>270</v>
      </c>
    </row>
    <row r="163" spans="2:15" x14ac:dyDescent="0.25">
      <c r="B163" s="114" t="s">
        <v>71</v>
      </c>
      <c r="C163" s="115">
        <v>1809</v>
      </c>
      <c r="D163" s="116">
        <v>8.7793144918821397E-2</v>
      </c>
      <c r="E163" s="115">
        <v>1856</v>
      </c>
      <c r="F163" s="116">
        <f t="shared" ref="F163:F175" si="48">IFERROR(E163/C163-1,"-")</f>
        <v>2.598120508568269E-2</v>
      </c>
      <c r="G163" s="115">
        <v>580</v>
      </c>
      <c r="H163" s="116">
        <f t="shared" ref="H163:H175" si="49">IFERROR(G163/E163-1,"-")</f>
        <v>-0.6875</v>
      </c>
      <c r="I163" s="115">
        <v>1697</v>
      </c>
      <c r="J163" s="116">
        <f t="shared" ref="J163:J175" si="50">IFERROR(I163/G163-1,"-")</f>
        <v>1.9258620689655173</v>
      </c>
      <c r="K163" s="115">
        <v>3344</v>
      </c>
      <c r="L163" s="116">
        <f t="shared" ref="L163:L175" si="51">IFERROR(K163/I163-1,"-")</f>
        <v>0.97053624042427811</v>
      </c>
      <c r="M163" s="115">
        <v>2895</v>
      </c>
      <c r="N163" s="116">
        <f t="shared" ref="N163:N171" si="52">IFERROR(M163/K163-1,"-")</f>
        <v>-0.13427033492822971</v>
      </c>
      <c r="O163" s="116">
        <f t="shared" ref="O163" si="53">M163/C163-1</f>
        <v>0.60033167495854056</v>
      </c>
    </row>
    <row r="164" spans="2:15" x14ac:dyDescent="0.25">
      <c r="B164" s="114" t="s">
        <v>73</v>
      </c>
      <c r="C164" s="115">
        <v>2212</v>
      </c>
      <c r="D164" s="116">
        <v>0.25183927560837582</v>
      </c>
      <c r="E164" s="115">
        <v>2151</v>
      </c>
      <c r="F164" s="116">
        <f t="shared" si="48"/>
        <v>-2.7576853526220635E-2</v>
      </c>
      <c r="G164" s="115">
        <v>656</v>
      </c>
      <c r="H164" s="116">
        <f t="shared" si="49"/>
        <v>-0.69502556950255689</v>
      </c>
      <c r="I164" s="115">
        <v>2208</v>
      </c>
      <c r="J164" s="116">
        <f t="shared" si="50"/>
        <v>2.3658536585365852</v>
      </c>
      <c r="K164" s="115">
        <v>2356</v>
      </c>
      <c r="L164" s="116">
        <f t="shared" si="51"/>
        <v>6.7028985507246341E-2</v>
      </c>
      <c r="M164" s="115">
        <v>2461</v>
      </c>
      <c r="N164" s="116">
        <f t="shared" si="52"/>
        <v>4.4567062818336112E-2</v>
      </c>
      <c r="O164" s="116">
        <f>IFERROR(M164/C164-1,"-")</f>
        <v>0.11256781193490051</v>
      </c>
    </row>
    <row r="165" spans="2:15" x14ac:dyDescent="0.25">
      <c r="B165" s="114" t="s">
        <v>75</v>
      </c>
      <c r="C165" s="115">
        <v>1654</v>
      </c>
      <c r="D165" s="116">
        <v>-0.14256091238983926</v>
      </c>
      <c r="E165" s="115">
        <v>911</v>
      </c>
      <c r="F165" s="116">
        <f t="shared" si="48"/>
        <v>-0.44921402660217657</v>
      </c>
      <c r="G165" s="115">
        <v>1078</v>
      </c>
      <c r="H165" s="116">
        <f t="shared" si="49"/>
        <v>0.1833150384193194</v>
      </c>
      <c r="I165" s="115">
        <v>2855</v>
      </c>
      <c r="J165" s="116">
        <f t="shared" si="50"/>
        <v>1.6484230055658626</v>
      </c>
      <c r="K165" s="115">
        <v>2785</v>
      </c>
      <c r="L165" s="116">
        <f t="shared" si="51"/>
        <v>-2.4518388791593737E-2</v>
      </c>
      <c r="M165" s="115">
        <v>2820</v>
      </c>
      <c r="N165" s="116">
        <f t="shared" si="52"/>
        <v>1.2567324955116588E-2</v>
      </c>
      <c r="O165" s="116">
        <f t="shared" ref="O165:O174" si="54">IFERROR(M165/C165-1,"-")</f>
        <v>0.70495767835550183</v>
      </c>
    </row>
    <row r="166" spans="2:15" x14ac:dyDescent="0.25">
      <c r="B166" s="114" t="s">
        <v>77</v>
      </c>
      <c r="C166" s="115">
        <v>1396</v>
      </c>
      <c r="D166" s="116">
        <v>-5.802968960863697E-2</v>
      </c>
      <c r="E166" s="115">
        <v>0</v>
      </c>
      <c r="F166" s="116">
        <f t="shared" si="48"/>
        <v>-1</v>
      </c>
      <c r="G166" s="115">
        <v>1370</v>
      </c>
      <c r="H166" s="116" t="str">
        <f t="shared" si="49"/>
        <v>-</v>
      </c>
      <c r="I166" s="115">
        <v>1982</v>
      </c>
      <c r="J166" s="116">
        <f t="shared" si="50"/>
        <v>0.44671532846715323</v>
      </c>
      <c r="K166" s="115">
        <v>1759</v>
      </c>
      <c r="L166" s="116">
        <f t="shared" si="51"/>
        <v>-0.11251261352169528</v>
      </c>
      <c r="M166" s="115">
        <v>1879</v>
      </c>
      <c r="N166" s="116">
        <f t="shared" si="52"/>
        <v>6.8220579874928911E-2</v>
      </c>
      <c r="O166" s="116">
        <f t="shared" si="54"/>
        <v>0.34598853868194834</v>
      </c>
    </row>
    <row r="167" spans="2:15" x14ac:dyDescent="0.25">
      <c r="B167" s="114" t="s">
        <v>79</v>
      </c>
      <c r="C167" s="115">
        <v>1484</v>
      </c>
      <c r="D167" s="116">
        <v>-1.264138389886893E-2</v>
      </c>
      <c r="E167" s="115">
        <v>0</v>
      </c>
      <c r="F167" s="116">
        <f t="shared" si="48"/>
        <v>-1</v>
      </c>
      <c r="G167" s="115">
        <v>2061</v>
      </c>
      <c r="H167" s="116" t="str">
        <f t="shared" si="49"/>
        <v>-</v>
      </c>
      <c r="I167" s="115">
        <v>1622</v>
      </c>
      <c r="J167" s="116">
        <f t="shared" si="50"/>
        <v>-0.21300339640950994</v>
      </c>
      <c r="K167" s="115">
        <v>2014</v>
      </c>
      <c r="L167" s="116">
        <f t="shared" si="51"/>
        <v>0.24167694204685564</v>
      </c>
      <c r="M167" s="115">
        <v>1952</v>
      </c>
      <c r="N167" s="116">
        <f t="shared" si="52"/>
        <v>-3.0784508440913627E-2</v>
      </c>
      <c r="O167" s="116">
        <f t="shared" si="54"/>
        <v>0.31536388140161731</v>
      </c>
    </row>
    <row r="168" spans="2:15" x14ac:dyDescent="0.25">
      <c r="B168" s="114" t="s">
        <v>81</v>
      </c>
      <c r="C168" s="115">
        <v>920</v>
      </c>
      <c r="D168" s="116">
        <v>0.2921348314606742</v>
      </c>
      <c r="E168" s="115">
        <v>0</v>
      </c>
      <c r="F168" s="116">
        <f t="shared" si="48"/>
        <v>-1</v>
      </c>
      <c r="G168" s="115">
        <v>1029</v>
      </c>
      <c r="H168" s="116" t="str">
        <f t="shared" si="49"/>
        <v>-</v>
      </c>
      <c r="I168" s="115">
        <v>1049</v>
      </c>
      <c r="J168" s="116">
        <f t="shared" si="50"/>
        <v>1.9436345966958202E-2</v>
      </c>
      <c r="K168" s="115">
        <v>1678</v>
      </c>
      <c r="L168" s="116">
        <f t="shared" si="51"/>
        <v>0.59961868446139177</v>
      </c>
      <c r="M168" s="115">
        <v>905</v>
      </c>
      <c r="N168" s="116">
        <f t="shared" si="52"/>
        <v>-0.46066746126340885</v>
      </c>
      <c r="O168" s="116">
        <f t="shared" si="54"/>
        <v>-1.6304347826086918E-2</v>
      </c>
    </row>
    <row r="169" spans="2:15" x14ac:dyDescent="0.25">
      <c r="B169" s="114" t="s">
        <v>83</v>
      </c>
      <c r="C169" s="115">
        <v>1498</v>
      </c>
      <c r="D169" s="116">
        <v>0.45295829291949574</v>
      </c>
      <c r="E169" s="115">
        <v>0</v>
      </c>
      <c r="F169" s="116">
        <f t="shared" si="48"/>
        <v>-1</v>
      </c>
      <c r="G169" s="115">
        <v>1461</v>
      </c>
      <c r="H169" s="116" t="str">
        <f t="shared" si="49"/>
        <v>-</v>
      </c>
      <c r="I169" s="115">
        <v>1231</v>
      </c>
      <c r="J169" s="116">
        <f t="shared" si="50"/>
        <v>-0.15742642026009579</v>
      </c>
      <c r="K169" s="115">
        <v>1543</v>
      </c>
      <c r="L169" s="116">
        <f t="shared" si="51"/>
        <v>0.25345247766043877</v>
      </c>
      <c r="M169" s="115">
        <v>1293</v>
      </c>
      <c r="N169" s="116">
        <f t="shared" si="52"/>
        <v>-0.1620220349967596</v>
      </c>
      <c r="O169" s="116">
        <f t="shared" si="54"/>
        <v>-0.13684913217623496</v>
      </c>
    </row>
    <row r="170" spans="2:15" x14ac:dyDescent="0.25">
      <c r="B170" s="114" t="s">
        <v>85</v>
      </c>
      <c r="C170" s="115">
        <v>2197</v>
      </c>
      <c r="D170" s="116">
        <v>0.15086432687270812</v>
      </c>
      <c r="E170" s="115">
        <v>432</v>
      </c>
      <c r="F170" s="116">
        <f t="shared" si="48"/>
        <v>-0.80336822940373231</v>
      </c>
      <c r="G170" s="115">
        <v>2603</v>
      </c>
      <c r="H170" s="116">
        <f t="shared" si="49"/>
        <v>5.0254629629629628</v>
      </c>
      <c r="I170" s="115">
        <v>2883</v>
      </c>
      <c r="J170" s="116">
        <f t="shared" si="50"/>
        <v>0.10756819054936617</v>
      </c>
      <c r="K170" s="115">
        <v>3093</v>
      </c>
      <c r="L170" s="116">
        <f t="shared" si="51"/>
        <v>7.2840790842872094E-2</v>
      </c>
      <c r="M170" s="115">
        <v>3962</v>
      </c>
      <c r="N170" s="116">
        <f t="shared" si="52"/>
        <v>0.28095699967668919</v>
      </c>
      <c r="O170" s="116">
        <f t="shared" si="54"/>
        <v>0.80336822940373231</v>
      </c>
    </row>
    <row r="171" spans="2:15" x14ac:dyDescent="0.25">
      <c r="B171" s="114" t="s">
        <v>87</v>
      </c>
      <c r="C171" s="115">
        <v>1701</v>
      </c>
      <c r="D171" s="116">
        <v>-0.23584905660377353</v>
      </c>
      <c r="E171" s="115">
        <v>212</v>
      </c>
      <c r="F171" s="116">
        <f t="shared" si="48"/>
        <v>-0.87536743092298652</v>
      </c>
      <c r="G171" s="115">
        <v>1484</v>
      </c>
      <c r="H171" s="116">
        <f t="shared" si="49"/>
        <v>6</v>
      </c>
      <c r="I171" s="115">
        <v>1536</v>
      </c>
      <c r="J171" s="116">
        <f t="shared" si="50"/>
        <v>3.5040431266846417E-2</v>
      </c>
      <c r="K171" s="115">
        <v>1358</v>
      </c>
      <c r="L171" s="116">
        <f t="shared" si="51"/>
        <v>-0.11588541666666663</v>
      </c>
      <c r="M171" s="115">
        <v>2078</v>
      </c>
      <c r="N171" s="116">
        <f t="shared" si="52"/>
        <v>0.53019145802650947</v>
      </c>
      <c r="O171" s="116">
        <f t="shared" si="54"/>
        <v>0.22163433274544375</v>
      </c>
    </row>
    <row r="172" spans="2:15" x14ac:dyDescent="0.25">
      <c r="B172" s="114" t="s">
        <v>89</v>
      </c>
      <c r="C172" s="115">
        <v>1738</v>
      </c>
      <c r="D172" s="116">
        <v>0.22308233638282893</v>
      </c>
      <c r="E172" s="115">
        <v>349</v>
      </c>
      <c r="F172" s="116">
        <f t="shared" si="48"/>
        <v>-0.79919447640966634</v>
      </c>
      <c r="G172" s="115">
        <v>1609</v>
      </c>
      <c r="H172" s="116">
        <f t="shared" si="49"/>
        <v>3.6103151862464182</v>
      </c>
      <c r="I172" s="115">
        <v>1751</v>
      </c>
      <c r="J172" s="116">
        <f t="shared" si="50"/>
        <v>8.8253573648228612E-2</v>
      </c>
      <c r="K172" s="115">
        <v>1685</v>
      </c>
      <c r="L172" s="116">
        <f t="shared" si="51"/>
        <v>-3.7692747001713323E-2</v>
      </c>
      <c r="M172" s="115">
        <v>1740</v>
      </c>
      <c r="N172" s="116">
        <f>IFERROR(M172/K172-1,"-")</f>
        <v>3.2640949554896048E-2</v>
      </c>
      <c r="O172" s="116">
        <f t="shared" si="54"/>
        <v>1.1507479861909697E-3</v>
      </c>
    </row>
    <row r="173" spans="2:15" x14ac:dyDescent="0.25">
      <c r="B173" s="114" t="s">
        <v>91</v>
      </c>
      <c r="C173" s="115">
        <v>1784</v>
      </c>
      <c r="D173" s="116">
        <v>0.23545706371191133</v>
      </c>
      <c r="E173" s="115">
        <v>204</v>
      </c>
      <c r="F173" s="116">
        <f t="shared" si="48"/>
        <v>-0.88565022421524664</v>
      </c>
      <c r="G173" s="115">
        <v>2197</v>
      </c>
      <c r="H173" s="116">
        <f t="shared" si="49"/>
        <v>9.7696078431372548</v>
      </c>
      <c r="I173" s="115">
        <v>2465</v>
      </c>
      <c r="J173" s="116">
        <f t="shared" si="50"/>
        <v>0.12198452435138818</v>
      </c>
      <c r="K173" s="115">
        <v>2852</v>
      </c>
      <c r="L173" s="116">
        <f t="shared" si="51"/>
        <v>0.15699797160243412</v>
      </c>
      <c r="M173" s="115">
        <v>2022</v>
      </c>
      <c r="N173" s="116">
        <f>IFERROR(M173/K173-1,"-")</f>
        <v>-0.29102384291725103</v>
      </c>
      <c r="O173" s="116">
        <f t="shared" si="54"/>
        <v>0.13340807174887903</v>
      </c>
    </row>
    <row r="174" spans="2:15" x14ac:dyDescent="0.25">
      <c r="B174" s="114" t="s">
        <v>93</v>
      </c>
      <c r="C174" s="115">
        <v>1917</v>
      </c>
      <c r="D174" s="116">
        <v>0.19662921348314599</v>
      </c>
      <c r="E174" s="115">
        <v>597</v>
      </c>
      <c r="F174" s="116">
        <f t="shared" si="48"/>
        <v>-0.68857589984350542</v>
      </c>
      <c r="G174" s="115">
        <v>2122</v>
      </c>
      <c r="H174" s="116">
        <f t="shared" si="49"/>
        <v>2.5544388609715245</v>
      </c>
      <c r="I174" s="115">
        <v>2595</v>
      </c>
      <c r="J174" s="116">
        <f t="shared" si="50"/>
        <v>0.2229029217719134</v>
      </c>
      <c r="K174" s="115">
        <v>2270</v>
      </c>
      <c r="L174" s="116">
        <f t="shared" si="51"/>
        <v>-0.12524084778420042</v>
      </c>
      <c r="M174" s="115">
        <v>2368</v>
      </c>
      <c r="N174" s="116">
        <f>IFERROR(M174/K174-1,"-")</f>
        <v>4.3171806167400906E-2</v>
      </c>
      <c r="O174" s="116">
        <f t="shared" si="54"/>
        <v>0.23526343244653103</v>
      </c>
    </row>
    <row r="175" spans="2:15" ht="15.75" x14ac:dyDescent="0.25">
      <c r="B175" s="117" t="s">
        <v>30</v>
      </c>
      <c r="C175" s="118">
        <v>20310</v>
      </c>
      <c r="D175" s="119">
        <v>8.6735512868532316E-2</v>
      </c>
      <c r="E175" s="118">
        <v>7014</v>
      </c>
      <c r="F175" s="119">
        <f t="shared" si="48"/>
        <v>-0.6546528803545052</v>
      </c>
      <c r="G175" s="118">
        <v>18250</v>
      </c>
      <c r="H175" s="119">
        <f t="shared" si="49"/>
        <v>1.6019389791844882</v>
      </c>
      <c r="I175" s="118">
        <v>23874</v>
      </c>
      <c r="J175" s="119">
        <f t="shared" si="50"/>
        <v>0.30816438356164388</v>
      </c>
      <c r="K175" s="118">
        <v>26737</v>
      </c>
      <c r="L175" s="119">
        <f t="shared" si="51"/>
        <v>0.11992125324620928</v>
      </c>
      <c r="M175" s="118">
        <v>26375</v>
      </c>
      <c r="N175" s="119">
        <v>-1.3539290122302372E-2</v>
      </c>
      <c r="O175" s="119">
        <v>0.29862136878385037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66" t="s">
        <v>277</v>
      </c>
      <c r="C180" s="266"/>
      <c r="D180" s="266"/>
      <c r="E180" s="266"/>
      <c r="F180" s="266"/>
      <c r="G180" s="266"/>
      <c r="H180" s="266"/>
      <c r="I180" s="266"/>
      <c r="J180" s="266"/>
      <c r="K180" s="266"/>
      <c r="L180" s="266"/>
      <c r="M180" s="266"/>
      <c r="N180" s="266"/>
      <c r="O180" s="266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88" t="s">
        <v>119</v>
      </c>
      <c r="D182" s="289"/>
      <c r="E182" s="289"/>
      <c r="F182" s="289"/>
      <c r="G182" s="289"/>
      <c r="H182" s="289"/>
      <c r="I182" s="289"/>
      <c r="J182" s="289"/>
      <c r="K182" s="289"/>
      <c r="L182" s="289"/>
      <c r="M182" s="289"/>
      <c r="N182" s="289"/>
      <c r="O182" s="290"/>
    </row>
    <row r="183" spans="1:16" ht="22.5" thickTop="1" thickBot="1" x14ac:dyDescent="0.3">
      <c r="B183" s="109"/>
      <c r="C183" s="291">
        <f>C7</f>
        <v>2019</v>
      </c>
      <c r="D183" s="292"/>
      <c r="E183" s="293">
        <v>2020</v>
      </c>
      <c r="F183" s="292"/>
      <c r="G183" s="293">
        <v>2021</v>
      </c>
      <c r="H183" s="292"/>
      <c r="I183" s="293">
        <v>2022</v>
      </c>
      <c r="J183" s="292"/>
      <c r="K183" s="293">
        <v>2023</v>
      </c>
      <c r="L183" s="292"/>
      <c r="M183" s="293">
        <v>2024</v>
      </c>
      <c r="N183" s="294"/>
      <c r="O183" s="295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247</v>
      </c>
      <c r="M184" s="113" t="s">
        <v>69</v>
      </c>
      <c r="N184" s="112" t="s">
        <v>269</v>
      </c>
      <c r="O184" s="112" t="s">
        <v>270</v>
      </c>
    </row>
    <row r="185" spans="1:16" x14ac:dyDescent="0.25">
      <c r="A185" s="120"/>
      <c r="B185" s="114" t="s">
        <v>71</v>
      </c>
      <c r="C185" s="115">
        <v>323</v>
      </c>
      <c r="D185" s="116">
        <v>-0.30537634408602155</v>
      </c>
      <c r="E185" s="115">
        <v>529</v>
      </c>
      <c r="F185" s="116">
        <f t="shared" ref="F185:F197" si="55">IFERROR(E185/C185-1,"-")</f>
        <v>0.63777089783281737</v>
      </c>
      <c r="G185" s="115">
        <v>69</v>
      </c>
      <c r="H185" s="116">
        <f t="shared" ref="H185:H197" si="56">IFERROR(G185/E185-1,"-")</f>
        <v>-0.86956521739130432</v>
      </c>
      <c r="I185" s="115">
        <v>413</v>
      </c>
      <c r="J185" s="116">
        <f t="shared" ref="J185:J197" si="57">IFERROR(I185/G185-1,"-")</f>
        <v>4.9855072463768115</v>
      </c>
      <c r="K185" s="115">
        <v>618</v>
      </c>
      <c r="L185" s="116">
        <f t="shared" ref="L185:L197" si="58">IFERROR(K185/I185-1,"-")</f>
        <v>0.49636803874092017</v>
      </c>
      <c r="M185" s="115">
        <v>796</v>
      </c>
      <c r="N185" s="116">
        <f t="shared" ref="N185:N193" si="59">IFERROR(M185/K185-1,"-")</f>
        <v>0.28802588996763756</v>
      </c>
      <c r="O185" s="116">
        <f t="shared" ref="O185" si="60">M185/C185-1</f>
        <v>1.4643962848297214</v>
      </c>
    </row>
    <row r="186" spans="1:16" x14ac:dyDescent="0.25">
      <c r="B186" s="114" t="s">
        <v>73</v>
      </c>
      <c r="C186" s="115">
        <v>356</v>
      </c>
      <c r="D186" s="116">
        <v>-0.18721461187214616</v>
      </c>
      <c r="E186" s="115">
        <v>333</v>
      </c>
      <c r="F186" s="116">
        <f t="shared" si="55"/>
        <v>-6.4606741573033699E-2</v>
      </c>
      <c r="G186" s="115">
        <v>84</v>
      </c>
      <c r="H186" s="116">
        <f t="shared" si="56"/>
        <v>-0.74774774774774777</v>
      </c>
      <c r="I186" s="115">
        <v>507</v>
      </c>
      <c r="J186" s="116">
        <f t="shared" si="57"/>
        <v>5.0357142857142856</v>
      </c>
      <c r="K186" s="115">
        <v>515</v>
      </c>
      <c r="L186" s="116">
        <f t="shared" si="58"/>
        <v>1.5779092702169706E-2</v>
      </c>
      <c r="M186" s="115">
        <v>580</v>
      </c>
      <c r="N186" s="116">
        <f t="shared" si="59"/>
        <v>0.12621359223300965</v>
      </c>
      <c r="O186" s="116">
        <f>IFERROR(M186/C186-1,"-")</f>
        <v>0.6292134831460674</v>
      </c>
    </row>
    <row r="187" spans="1:16" x14ac:dyDescent="0.25">
      <c r="B187" s="114" t="s">
        <v>75</v>
      </c>
      <c r="C187" s="115">
        <v>421</v>
      </c>
      <c r="D187" s="116">
        <v>-0.13905930470347649</v>
      </c>
      <c r="E187" s="115">
        <v>258</v>
      </c>
      <c r="F187" s="116">
        <f t="shared" si="55"/>
        <v>-0.38717339667458428</v>
      </c>
      <c r="G187" s="115">
        <v>53</v>
      </c>
      <c r="H187" s="116">
        <f t="shared" si="56"/>
        <v>-0.79457364341085268</v>
      </c>
      <c r="I187" s="115">
        <v>494</v>
      </c>
      <c r="J187" s="116">
        <f t="shared" si="57"/>
        <v>8.3207547169811313</v>
      </c>
      <c r="K187" s="115">
        <v>852</v>
      </c>
      <c r="L187" s="116">
        <f t="shared" si="58"/>
        <v>0.72469635627530371</v>
      </c>
      <c r="M187" s="115">
        <v>529</v>
      </c>
      <c r="N187" s="116">
        <f t="shared" si="59"/>
        <v>-0.37910798122065725</v>
      </c>
      <c r="O187" s="116">
        <f t="shared" ref="O187:O196" si="61">IFERROR(M187/C187-1,"-")</f>
        <v>0.25653206650831351</v>
      </c>
    </row>
    <row r="188" spans="1:16" x14ac:dyDescent="0.25">
      <c r="B188" s="114" t="s">
        <v>77</v>
      </c>
      <c r="C188" s="115">
        <v>301</v>
      </c>
      <c r="D188" s="116">
        <v>-0.43738317757009348</v>
      </c>
      <c r="E188" s="115">
        <v>0</v>
      </c>
      <c r="F188" s="116">
        <f t="shared" si="55"/>
        <v>-1</v>
      </c>
      <c r="G188" s="115">
        <v>56</v>
      </c>
      <c r="H188" s="116" t="str">
        <f t="shared" si="56"/>
        <v>-</v>
      </c>
      <c r="I188" s="115">
        <v>320</v>
      </c>
      <c r="J188" s="116">
        <f t="shared" si="57"/>
        <v>4.7142857142857144</v>
      </c>
      <c r="K188" s="115">
        <v>425</v>
      </c>
      <c r="L188" s="116">
        <f t="shared" si="58"/>
        <v>0.328125</v>
      </c>
      <c r="M188" s="115">
        <v>432</v>
      </c>
      <c r="N188" s="116">
        <f t="shared" si="59"/>
        <v>1.6470588235294015E-2</v>
      </c>
      <c r="O188" s="116">
        <f t="shared" si="61"/>
        <v>0.4352159468438539</v>
      </c>
    </row>
    <row r="189" spans="1:16" x14ac:dyDescent="0.25">
      <c r="B189" s="114" t="s">
        <v>79</v>
      </c>
      <c r="C189" s="115">
        <v>265</v>
      </c>
      <c r="D189" s="116">
        <v>-0.23410404624277459</v>
      </c>
      <c r="E189" s="115">
        <v>0</v>
      </c>
      <c r="F189" s="116">
        <f t="shared" si="55"/>
        <v>-1</v>
      </c>
      <c r="G189" s="115">
        <v>221</v>
      </c>
      <c r="H189" s="116" t="str">
        <f t="shared" si="56"/>
        <v>-</v>
      </c>
      <c r="I189" s="115">
        <v>325</v>
      </c>
      <c r="J189" s="116">
        <f t="shared" si="57"/>
        <v>0.47058823529411775</v>
      </c>
      <c r="K189" s="115">
        <v>258</v>
      </c>
      <c r="L189" s="116">
        <f t="shared" si="58"/>
        <v>-0.20615384615384613</v>
      </c>
      <c r="M189" s="115">
        <v>367</v>
      </c>
      <c r="N189" s="116">
        <f t="shared" si="59"/>
        <v>0.42248062015503884</v>
      </c>
      <c r="O189" s="116">
        <f t="shared" si="61"/>
        <v>0.38490566037735841</v>
      </c>
    </row>
    <row r="190" spans="1:16" x14ac:dyDescent="0.25">
      <c r="B190" s="114" t="s">
        <v>120</v>
      </c>
      <c r="C190" s="115">
        <v>253</v>
      </c>
      <c r="D190" s="116">
        <v>-0.10915492957746475</v>
      </c>
      <c r="E190" s="115">
        <v>0</v>
      </c>
      <c r="F190" s="116">
        <f t="shared" si="55"/>
        <v>-1</v>
      </c>
      <c r="G190" s="115">
        <v>160</v>
      </c>
      <c r="H190" s="116" t="str">
        <f t="shared" si="56"/>
        <v>-</v>
      </c>
      <c r="I190" s="115">
        <v>268</v>
      </c>
      <c r="J190" s="116">
        <f t="shared" si="57"/>
        <v>0.67500000000000004</v>
      </c>
      <c r="K190" s="115">
        <v>221</v>
      </c>
      <c r="L190" s="116">
        <f t="shared" si="58"/>
        <v>-0.17537313432835822</v>
      </c>
      <c r="M190" s="115">
        <v>272</v>
      </c>
      <c r="N190" s="116">
        <f t="shared" si="59"/>
        <v>0.23076923076923084</v>
      </c>
      <c r="O190" s="116">
        <f t="shared" si="61"/>
        <v>7.5098814229249022E-2</v>
      </c>
    </row>
    <row r="191" spans="1:16" x14ac:dyDescent="0.25">
      <c r="B191" s="114" t="s">
        <v>83</v>
      </c>
      <c r="C191" s="115">
        <v>276</v>
      </c>
      <c r="D191" s="116">
        <v>-0.32518337408312958</v>
      </c>
      <c r="E191" s="115">
        <v>0</v>
      </c>
      <c r="F191" s="116">
        <f t="shared" si="55"/>
        <v>-1</v>
      </c>
      <c r="G191" s="115">
        <v>213</v>
      </c>
      <c r="H191" s="116" t="str">
        <f t="shared" si="56"/>
        <v>-</v>
      </c>
      <c r="I191" s="115">
        <v>406</v>
      </c>
      <c r="J191" s="116">
        <f t="shared" si="57"/>
        <v>0.9061032863849765</v>
      </c>
      <c r="K191" s="115">
        <v>344</v>
      </c>
      <c r="L191" s="116">
        <f t="shared" si="58"/>
        <v>-0.15270935960591137</v>
      </c>
      <c r="M191" s="115">
        <v>325</v>
      </c>
      <c r="N191" s="116">
        <f t="shared" si="59"/>
        <v>-5.5232558139534871E-2</v>
      </c>
      <c r="O191" s="116">
        <f t="shared" si="61"/>
        <v>0.17753623188405787</v>
      </c>
    </row>
    <row r="192" spans="1:16" x14ac:dyDescent="0.25">
      <c r="B192" s="114" t="s">
        <v>85</v>
      </c>
      <c r="C192" s="115">
        <v>226</v>
      </c>
      <c r="D192" s="116">
        <v>-0.22068965517241379</v>
      </c>
      <c r="E192" s="115">
        <v>126</v>
      </c>
      <c r="F192" s="116">
        <f t="shared" si="55"/>
        <v>-0.44247787610619471</v>
      </c>
      <c r="G192" s="115">
        <v>289</v>
      </c>
      <c r="H192" s="116">
        <f t="shared" si="56"/>
        <v>1.2936507936507935</v>
      </c>
      <c r="I192" s="115">
        <v>450</v>
      </c>
      <c r="J192" s="116">
        <f t="shared" si="57"/>
        <v>0.55709342560553643</v>
      </c>
      <c r="K192" s="115">
        <v>416</v>
      </c>
      <c r="L192" s="116">
        <f t="shared" si="58"/>
        <v>-7.5555555555555598E-2</v>
      </c>
      <c r="M192" s="115">
        <v>463</v>
      </c>
      <c r="N192" s="116">
        <f t="shared" si="59"/>
        <v>0.11298076923076916</v>
      </c>
      <c r="O192" s="116">
        <f t="shared" si="61"/>
        <v>1.0486725663716814</v>
      </c>
    </row>
    <row r="193" spans="2:16" x14ac:dyDescent="0.25">
      <c r="B193" s="114" t="s">
        <v>87</v>
      </c>
      <c r="C193" s="115">
        <v>328</v>
      </c>
      <c r="D193" s="116">
        <v>-0.22090261282660328</v>
      </c>
      <c r="E193" s="115">
        <v>140</v>
      </c>
      <c r="F193" s="116">
        <f t="shared" si="55"/>
        <v>-0.57317073170731714</v>
      </c>
      <c r="G193" s="115">
        <v>260</v>
      </c>
      <c r="H193" s="116">
        <f t="shared" si="56"/>
        <v>0.85714285714285721</v>
      </c>
      <c r="I193" s="115">
        <v>243</v>
      </c>
      <c r="J193" s="116">
        <f t="shared" si="57"/>
        <v>-6.5384615384615374E-2</v>
      </c>
      <c r="K193" s="115">
        <v>288</v>
      </c>
      <c r="L193" s="116">
        <f t="shared" si="58"/>
        <v>0.18518518518518512</v>
      </c>
      <c r="M193" s="115">
        <v>439</v>
      </c>
      <c r="N193" s="116">
        <f t="shared" si="59"/>
        <v>0.52430555555555558</v>
      </c>
      <c r="O193" s="116">
        <f t="shared" si="61"/>
        <v>0.33841463414634143</v>
      </c>
    </row>
    <row r="194" spans="2:16" x14ac:dyDescent="0.25">
      <c r="B194" s="114" t="s">
        <v>89</v>
      </c>
      <c r="C194" s="115">
        <v>285</v>
      </c>
      <c r="D194" s="116">
        <v>-0.29802955665024633</v>
      </c>
      <c r="E194" s="115">
        <v>131</v>
      </c>
      <c r="F194" s="116">
        <f t="shared" si="55"/>
        <v>-0.54035087719298247</v>
      </c>
      <c r="G194" s="115">
        <v>411</v>
      </c>
      <c r="H194" s="116">
        <f t="shared" si="56"/>
        <v>2.1374045801526718</v>
      </c>
      <c r="I194" s="115">
        <v>291</v>
      </c>
      <c r="J194" s="116">
        <f t="shared" si="57"/>
        <v>-0.29197080291970801</v>
      </c>
      <c r="K194" s="115">
        <v>386</v>
      </c>
      <c r="L194" s="116">
        <f t="shared" si="58"/>
        <v>0.32646048109965631</v>
      </c>
      <c r="M194" s="115">
        <v>369</v>
      </c>
      <c r="N194" s="116">
        <f>IFERROR(M194/K194-1,"-")</f>
        <v>-4.4041450777202118E-2</v>
      </c>
      <c r="O194" s="116">
        <f t="shared" si="61"/>
        <v>0.29473684210526319</v>
      </c>
    </row>
    <row r="195" spans="2:16" x14ac:dyDescent="0.25">
      <c r="B195" s="114" t="s">
        <v>91</v>
      </c>
      <c r="C195" s="115">
        <v>523</v>
      </c>
      <c r="D195" s="116">
        <v>0.15964523281596454</v>
      </c>
      <c r="E195" s="115">
        <v>98</v>
      </c>
      <c r="F195" s="116">
        <f t="shared" si="55"/>
        <v>-0.81261950286806883</v>
      </c>
      <c r="G195" s="115">
        <v>1087</v>
      </c>
      <c r="H195" s="116">
        <f t="shared" si="56"/>
        <v>10.091836734693878</v>
      </c>
      <c r="I195" s="115">
        <v>472</v>
      </c>
      <c r="J195" s="116">
        <f t="shared" si="57"/>
        <v>-0.56577736890524377</v>
      </c>
      <c r="K195" s="115">
        <v>961</v>
      </c>
      <c r="L195" s="116">
        <f t="shared" si="58"/>
        <v>1.0360169491525424</v>
      </c>
      <c r="M195" s="115">
        <v>532</v>
      </c>
      <c r="N195" s="116">
        <f>IFERROR(M195/K195-1,"-")</f>
        <v>-0.44640998959417277</v>
      </c>
      <c r="O195" s="116">
        <f t="shared" si="61"/>
        <v>1.7208413001912115E-2</v>
      </c>
    </row>
    <row r="196" spans="2:16" x14ac:dyDescent="0.25">
      <c r="B196" s="114" t="s">
        <v>93</v>
      </c>
      <c r="C196" s="115">
        <v>366</v>
      </c>
      <c r="D196" s="116">
        <v>-0.24223602484472051</v>
      </c>
      <c r="E196" s="115">
        <v>193</v>
      </c>
      <c r="F196" s="116">
        <f t="shared" si="55"/>
        <v>-0.47267759562841527</v>
      </c>
      <c r="G196" s="115">
        <v>547</v>
      </c>
      <c r="H196" s="116">
        <f t="shared" si="56"/>
        <v>1.8341968911917097</v>
      </c>
      <c r="I196" s="115">
        <v>662</v>
      </c>
      <c r="J196" s="116">
        <f t="shared" si="57"/>
        <v>0.21023765996343702</v>
      </c>
      <c r="K196" s="115">
        <v>674</v>
      </c>
      <c r="L196" s="116">
        <f t="shared" si="58"/>
        <v>1.812688821752273E-2</v>
      </c>
      <c r="M196" s="115">
        <v>812</v>
      </c>
      <c r="N196" s="116">
        <f>IFERROR(M196/K196-1,"-")</f>
        <v>0.20474777448071224</v>
      </c>
      <c r="O196" s="116">
        <f t="shared" si="61"/>
        <v>1.2185792349726774</v>
      </c>
    </row>
    <row r="197" spans="2:16" ht="15.75" x14ac:dyDescent="0.25">
      <c r="B197" s="117" t="s">
        <v>30</v>
      </c>
      <c r="C197" s="118">
        <v>3923</v>
      </c>
      <c r="D197" s="119">
        <v>-0.21805860075742478</v>
      </c>
      <c r="E197" s="118">
        <v>1919</v>
      </c>
      <c r="F197" s="119">
        <f t="shared" si="55"/>
        <v>-0.51083354575579909</v>
      </c>
      <c r="G197" s="118">
        <v>3450</v>
      </c>
      <c r="H197" s="119">
        <f t="shared" si="56"/>
        <v>0.79781136008337672</v>
      </c>
      <c r="I197" s="118">
        <v>4851</v>
      </c>
      <c r="J197" s="119">
        <f t="shared" si="57"/>
        <v>0.4060869565217391</v>
      </c>
      <c r="K197" s="118">
        <v>5958</v>
      </c>
      <c r="L197" s="119">
        <f t="shared" si="58"/>
        <v>0.22820037105751401</v>
      </c>
      <c r="M197" s="118">
        <v>5916</v>
      </c>
      <c r="N197" s="119">
        <v>-7.0493454179254567E-3</v>
      </c>
      <c r="O197" s="119">
        <v>0.50802956920723941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66" t="s">
        <v>278</v>
      </c>
      <c r="C202" s="266"/>
      <c r="D202" s="266"/>
      <c r="E202" s="266"/>
      <c r="F202" s="266"/>
      <c r="G202" s="266"/>
      <c r="H202" s="266"/>
      <c r="I202" s="266"/>
      <c r="J202" s="266"/>
      <c r="K202" s="266"/>
      <c r="L202" s="266"/>
      <c r="M202" s="266"/>
      <c r="N202" s="266"/>
      <c r="O202" s="266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88" t="s">
        <v>123</v>
      </c>
      <c r="D204" s="289"/>
      <c r="E204" s="289"/>
      <c r="F204" s="289"/>
      <c r="G204" s="289"/>
      <c r="H204" s="289"/>
      <c r="I204" s="289"/>
      <c r="J204" s="289"/>
      <c r="K204" s="289"/>
      <c r="L204" s="289"/>
      <c r="M204" s="289"/>
      <c r="N204" s="289"/>
      <c r="O204" s="290"/>
    </row>
    <row r="205" spans="2:16" ht="22.5" thickTop="1" thickBot="1" x14ac:dyDescent="0.3">
      <c r="B205" s="109"/>
      <c r="C205" s="291">
        <f>C7</f>
        <v>2019</v>
      </c>
      <c r="D205" s="292"/>
      <c r="E205" s="293">
        <v>2020</v>
      </c>
      <c r="F205" s="292"/>
      <c r="G205" s="293">
        <v>2021</v>
      </c>
      <c r="H205" s="292"/>
      <c r="I205" s="293">
        <v>2022</v>
      </c>
      <c r="J205" s="292"/>
      <c r="K205" s="293">
        <v>2023</v>
      </c>
      <c r="L205" s="292"/>
      <c r="M205" s="293">
        <v>2024</v>
      </c>
      <c r="N205" s="294"/>
      <c r="O205" s="295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247</v>
      </c>
      <c r="M206" s="113" t="s">
        <v>69</v>
      </c>
      <c r="N206" s="112" t="s">
        <v>269</v>
      </c>
      <c r="O206" s="112" t="s">
        <v>270</v>
      </c>
    </row>
    <row r="207" spans="2:16" x14ac:dyDescent="0.25">
      <c r="B207" s="114" t="s">
        <v>71</v>
      </c>
      <c r="C207" s="115">
        <v>645</v>
      </c>
      <c r="D207" s="116">
        <v>-9.916201117318435E-2</v>
      </c>
      <c r="E207" s="115">
        <v>661</v>
      </c>
      <c r="F207" s="116">
        <f t="shared" ref="F207:F219" si="62">IFERROR(E207/C207-1,"-")</f>
        <v>2.4806201550387597E-2</v>
      </c>
      <c r="G207" s="115">
        <v>80</v>
      </c>
      <c r="H207" s="116">
        <f t="shared" ref="H207:H219" si="63">IFERROR(G207/E207-1,"-")</f>
        <v>-0.87897125567322243</v>
      </c>
      <c r="I207" s="115">
        <v>841</v>
      </c>
      <c r="J207" s="116">
        <f t="shared" ref="J207:J219" si="64">IFERROR(I207/G207-1,"-")</f>
        <v>9.5124999999999993</v>
      </c>
      <c r="K207" s="115">
        <v>839</v>
      </c>
      <c r="L207" s="116">
        <f t="shared" ref="L207:L219" si="65">IFERROR(K207/I207-1,"-")</f>
        <v>-2.3781212841854638E-3</v>
      </c>
      <c r="M207" s="115">
        <v>913</v>
      </c>
      <c r="N207" s="116">
        <f t="shared" ref="N207:N215" si="66">IFERROR(M207/K207-1,"-")</f>
        <v>8.8200238379022577E-2</v>
      </c>
      <c r="O207" s="116">
        <f t="shared" ref="O207" si="67">M207/C207-1</f>
        <v>0.41550387596899219</v>
      </c>
    </row>
    <row r="208" spans="2:16" x14ac:dyDescent="0.25">
      <c r="B208" s="114" t="s">
        <v>73</v>
      </c>
      <c r="C208" s="115">
        <v>446</v>
      </c>
      <c r="D208" s="116">
        <v>-6.4989517819706522E-2</v>
      </c>
      <c r="E208" s="115">
        <v>450</v>
      </c>
      <c r="F208" s="116">
        <f t="shared" si="62"/>
        <v>8.9686098654708779E-3</v>
      </c>
      <c r="G208" s="115">
        <v>65</v>
      </c>
      <c r="H208" s="116">
        <f t="shared" si="63"/>
        <v>-0.85555555555555562</v>
      </c>
      <c r="I208" s="115">
        <v>652</v>
      </c>
      <c r="J208" s="116">
        <f t="shared" si="64"/>
        <v>9.0307692307692307</v>
      </c>
      <c r="K208" s="115">
        <v>647</v>
      </c>
      <c r="L208" s="116">
        <f t="shared" si="65"/>
        <v>-7.6687116564416735E-3</v>
      </c>
      <c r="M208" s="115">
        <v>794</v>
      </c>
      <c r="N208" s="116">
        <f t="shared" si="66"/>
        <v>0.22720247295208651</v>
      </c>
      <c r="O208" s="116">
        <f>IFERROR(M208/C208-1,"-")</f>
        <v>0.78026905829596416</v>
      </c>
    </row>
    <row r="209" spans="2:16" x14ac:dyDescent="0.25">
      <c r="B209" s="114" t="s">
        <v>75</v>
      </c>
      <c r="C209" s="115">
        <v>550</v>
      </c>
      <c r="D209" s="116">
        <v>-1.2567324955116699E-2</v>
      </c>
      <c r="E209" s="115">
        <v>200</v>
      </c>
      <c r="F209" s="116">
        <f t="shared" si="62"/>
        <v>-0.63636363636363635</v>
      </c>
      <c r="G209" s="115">
        <v>113</v>
      </c>
      <c r="H209" s="116">
        <f t="shared" si="63"/>
        <v>-0.43500000000000005</v>
      </c>
      <c r="I209" s="115">
        <v>550</v>
      </c>
      <c r="J209" s="116">
        <f t="shared" si="64"/>
        <v>3.8672566371681416</v>
      </c>
      <c r="K209" s="115">
        <v>645</v>
      </c>
      <c r="L209" s="116">
        <f t="shared" si="65"/>
        <v>0.17272727272727262</v>
      </c>
      <c r="M209" s="115">
        <v>658</v>
      </c>
      <c r="N209" s="116">
        <f t="shared" si="66"/>
        <v>2.0155038759689825E-2</v>
      </c>
      <c r="O209" s="116">
        <f t="shared" ref="O209:O218" si="68">IFERROR(M209/C209-1,"-")</f>
        <v>0.1963636363636363</v>
      </c>
    </row>
    <row r="210" spans="2:16" x14ac:dyDescent="0.25">
      <c r="B210" s="114" t="s">
        <v>77</v>
      </c>
      <c r="C210" s="115">
        <v>183</v>
      </c>
      <c r="D210" s="116">
        <v>-0.1830357142857143</v>
      </c>
      <c r="E210" s="115">
        <v>0</v>
      </c>
      <c r="F210" s="116">
        <f t="shared" si="62"/>
        <v>-1</v>
      </c>
      <c r="G210" s="115">
        <v>91</v>
      </c>
      <c r="H210" s="116" t="str">
        <f t="shared" si="63"/>
        <v>-</v>
      </c>
      <c r="I210" s="115">
        <v>388</v>
      </c>
      <c r="J210" s="116">
        <f t="shared" si="64"/>
        <v>3.2637362637362637</v>
      </c>
      <c r="K210" s="115">
        <v>482</v>
      </c>
      <c r="L210" s="116">
        <f t="shared" si="65"/>
        <v>0.24226804123711343</v>
      </c>
      <c r="M210" s="115">
        <v>538</v>
      </c>
      <c r="N210" s="116">
        <f t="shared" si="66"/>
        <v>0.11618257261410792</v>
      </c>
      <c r="O210" s="116">
        <f t="shared" si="68"/>
        <v>1.9398907103825138</v>
      </c>
    </row>
    <row r="211" spans="2:16" x14ac:dyDescent="0.25">
      <c r="B211" s="114" t="s">
        <v>79</v>
      </c>
      <c r="C211" s="115">
        <v>227</v>
      </c>
      <c r="D211" s="116">
        <v>0.2541436464088398</v>
      </c>
      <c r="E211" s="115">
        <v>0</v>
      </c>
      <c r="F211" s="116">
        <f t="shared" si="62"/>
        <v>-1</v>
      </c>
      <c r="G211" s="115">
        <v>94</v>
      </c>
      <c r="H211" s="116" t="str">
        <f t="shared" si="63"/>
        <v>-</v>
      </c>
      <c r="I211" s="115">
        <v>435</v>
      </c>
      <c r="J211" s="116">
        <f t="shared" si="64"/>
        <v>3.6276595744680851</v>
      </c>
      <c r="K211" s="115">
        <v>431</v>
      </c>
      <c r="L211" s="116">
        <f t="shared" si="65"/>
        <v>-9.1954022988506301E-3</v>
      </c>
      <c r="M211" s="115">
        <v>534</v>
      </c>
      <c r="N211" s="116">
        <f t="shared" si="66"/>
        <v>0.23897911832946628</v>
      </c>
      <c r="O211" s="116">
        <f t="shared" si="68"/>
        <v>1.3524229074889869</v>
      </c>
    </row>
    <row r="212" spans="2:16" x14ac:dyDescent="0.25">
      <c r="B212" s="114" t="s">
        <v>81</v>
      </c>
      <c r="C212" s="115">
        <v>252</v>
      </c>
      <c r="D212" s="116">
        <v>0.26633165829145722</v>
      </c>
      <c r="E212" s="115">
        <v>0</v>
      </c>
      <c r="F212" s="116">
        <f t="shared" si="62"/>
        <v>-1</v>
      </c>
      <c r="G212" s="115">
        <v>197</v>
      </c>
      <c r="H212" s="116" t="str">
        <f t="shared" si="63"/>
        <v>-</v>
      </c>
      <c r="I212" s="115">
        <v>373</v>
      </c>
      <c r="J212" s="116">
        <f t="shared" si="64"/>
        <v>0.89340101522842641</v>
      </c>
      <c r="K212" s="115">
        <v>225</v>
      </c>
      <c r="L212" s="116">
        <f t="shared" si="65"/>
        <v>-0.39678284182305634</v>
      </c>
      <c r="M212" s="115">
        <v>267</v>
      </c>
      <c r="N212" s="116">
        <f t="shared" si="66"/>
        <v>0.18666666666666676</v>
      </c>
      <c r="O212" s="116">
        <f t="shared" si="68"/>
        <v>5.9523809523809534E-2</v>
      </c>
    </row>
    <row r="213" spans="2:16" x14ac:dyDescent="0.25">
      <c r="B213" s="114" t="s">
        <v>83</v>
      </c>
      <c r="C213" s="115">
        <v>388</v>
      </c>
      <c r="D213" s="116">
        <v>0.12463768115942031</v>
      </c>
      <c r="E213" s="115">
        <v>0</v>
      </c>
      <c r="F213" s="116">
        <f t="shared" si="62"/>
        <v>-1</v>
      </c>
      <c r="G213" s="115">
        <v>428</v>
      </c>
      <c r="H213" s="116" t="str">
        <f t="shared" si="63"/>
        <v>-</v>
      </c>
      <c r="I213" s="115">
        <v>244</v>
      </c>
      <c r="J213" s="116">
        <f t="shared" si="64"/>
        <v>-0.42990654205607481</v>
      </c>
      <c r="K213" s="115">
        <v>569</v>
      </c>
      <c r="L213" s="116">
        <f t="shared" si="65"/>
        <v>1.331967213114754</v>
      </c>
      <c r="M213" s="115">
        <v>431</v>
      </c>
      <c r="N213" s="116">
        <f t="shared" si="66"/>
        <v>-0.24253075571177507</v>
      </c>
      <c r="O213" s="116">
        <f t="shared" si="68"/>
        <v>0.11082474226804129</v>
      </c>
    </row>
    <row r="214" spans="2:16" x14ac:dyDescent="0.25">
      <c r="B214" s="114" t="s">
        <v>85</v>
      </c>
      <c r="C214" s="115">
        <v>437</v>
      </c>
      <c r="D214" s="116">
        <v>-0.10450819672131151</v>
      </c>
      <c r="E214" s="115">
        <v>77</v>
      </c>
      <c r="F214" s="116">
        <f t="shared" si="62"/>
        <v>-0.82379862700228834</v>
      </c>
      <c r="G214" s="115">
        <v>407</v>
      </c>
      <c r="H214" s="116">
        <f t="shared" si="63"/>
        <v>4.2857142857142856</v>
      </c>
      <c r="I214" s="115">
        <v>636</v>
      </c>
      <c r="J214" s="116">
        <f t="shared" si="64"/>
        <v>0.5626535626535627</v>
      </c>
      <c r="K214" s="115">
        <v>720</v>
      </c>
      <c r="L214" s="116">
        <f t="shared" si="65"/>
        <v>0.13207547169811318</v>
      </c>
      <c r="M214" s="115">
        <v>977</v>
      </c>
      <c r="N214" s="116">
        <f t="shared" si="66"/>
        <v>0.35694444444444451</v>
      </c>
      <c r="O214" s="116">
        <f t="shared" si="68"/>
        <v>1.2356979405034325</v>
      </c>
    </row>
    <row r="215" spans="2:16" x14ac:dyDescent="0.25">
      <c r="B215" s="114" t="s">
        <v>87</v>
      </c>
      <c r="C215" s="115">
        <v>361</v>
      </c>
      <c r="D215" s="116">
        <v>0.19536423841059603</v>
      </c>
      <c r="E215" s="115">
        <v>29</v>
      </c>
      <c r="F215" s="116">
        <f t="shared" si="62"/>
        <v>-0.91966759002770082</v>
      </c>
      <c r="G215" s="115">
        <v>329</v>
      </c>
      <c r="H215" s="116">
        <f t="shared" si="63"/>
        <v>10.344827586206897</v>
      </c>
      <c r="I215" s="115">
        <v>373</v>
      </c>
      <c r="J215" s="116">
        <f t="shared" si="64"/>
        <v>0.13373860182370811</v>
      </c>
      <c r="K215" s="115">
        <v>576</v>
      </c>
      <c r="L215" s="116">
        <f t="shared" si="65"/>
        <v>0.54423592493297579</v>
      </c>
      <c r="M215" s="115">
        <v>351</v>
      </c>
      <c r="N215" s="116">
        <f t="shared" si="66"/>
        <v>-0.390625</v>
      </c>
      <c r="O215" s="116">
        <f t="shared" si="68"/>
        <v>-2.7700831024930705E-2</v>
      </c>
    </row>
    <row r="216" spans="2:16" x14ac:dyDescent="0.25">
      <c r="B216" s="114" t="s">
        <v>89</v>
      </c>
      <c r="C216" s="115">
        <v>306</v>
      </c>
      <c r="D216" s="116">
        <v>-0.16164383561643836</v>
      </c>
      <c r="E216" s="115">
        <v>47</v>
      </c>
      <c r="F216" s="116">
        <f t="shared" si="62"/>
        <v>-0.84640522875816993</v>
      </c>
      <c r="G216" s="115">
        <v>410</v>
      </c>
      <c r="H216" s="116">
        <f t="shared" si="63"/>
        <v>7.7234042553191493</v>
      </c>
      <c r="I216" s="115">
        <v>371</v>
      </c>
      <c r="J216" s="116">
        <f t="shared" si="64"/>
        <v>-9.5121951219512169E-2</v>
      </c>
      <c r="K216" s="115">
        <v>441</v>
      </c>
      <c r="L216" s="116">
        <f t="shared" si="65"/>
        <v>0.18867924528301883</v>
      </c>
      <c r="M216" s="115">
        <v>517</v>
      </c>
      <c r="N216" s="116">
        <f>IFERROR(M216/K216-1,"-")</f>
        <v>0.17233560090702937</v>
      </c>
      <c r="O216" s="116">
        <f t="shared" si="68"/>
        <v>0.68954248366013071</v>
      </c>
    </row>
    <row r="217" spans="2:16" x14ac:dyDescent="0.25">
      <c r="B217" s="114" t="s">
        <v>91</v>
      </c>
      <c r="C217" s="115">
        <v>367</v>
      </c>
      <c r="D217" s="116">
        <v>-8.2500000000000018E-2</v>
      </c>
      <c r="E217" s="115">
        <v>129</v>
      </c>
      <c r="F217" s="116">
        <f t="shared" si="62"/>
        <v>-0.64850136239782019</v>
      </c>
      <c r="G217" s="115">
        <v>693</v>
      </c>
      <c r="H217" s="116">
        <f t="shared" si="63"/>
        <v>4.3720930232558137</v>
      </c>
      <c r="I217" s="115">
        <v>765</v>
      </c>
      <c r="J217" s="116">
        <f t="shared" si="64"/>
        <v>0.10389610389610393</v>
      </c>
      <c r="K217" s="115">
        <v>827</v>
      </c>
      <c r="L217" s="116">
        <f t="shared" si="65"/>
        <v>8.1045751633986862E-2</v>
      </c>
      <c r="M217" s="115">
        <v>704</v>
      </c>
      <c r="N217" s="116">
        <f>IFERROR(M217/K217-1,"-")</f>
        <v>-0.14873035066505447</v>
      </c>
      <c r="O217" s="116">
        <f t="shared" si="68"/>
        <v>0.91825613079019064</v>
      </c>
    </row>
    <row r="218" spans="2:16" x14ac:dyDescent="0.25">
      <c r="B218" s="114" t="s">
        <v>93</v>
      </c>
      <c r="C218" s="115">
        <v>768</v>
      </c>
      <c r="D218" s="116">
        <v>0.27363184079601988</v>
      </c>
      <c r="E218" s="115">
        <v>101</v>
      </c>
      <c r="F218" s="116">
        <f t="shared" si="62"/>
        <v>-0.86848958333333337</v>
      </c>
      <c r="G218" s="115">
        <v>771</v>
      </c>
      <c r="H218" s="116">
        <f t="shared" si="63"/>
        <v>6.6336633663366333</v>
      </c>
      <c r="I218" s="115">
        <v>835</v>
      </c>
      <c r="J218" s="116">
        <f t="shared" si="64"/>
        <v>8.3009079118028462E-2</v>
      </c>
      <c r="K218" s="115">
        <v>981</v>
      </c>
      <c r="L218" s="116">
        <f t="shared" si="65"/>
        <v>0.17485029940119756</v>
      </c>
      <c r="M218" s="115">
        <v>744</v>
      </c>
      <c r="N218" s="116">
        <f>IFERROR(M218/K218-1,"-")</f>
        <v>-0.24159021406727832</v>
      </c>
      <c r="O218" s="116">
        <f t="shared" si="68"/>
        <v>-3.125E-2</v>
      </c>
    </row>
    <row r="219" spans="2:16" ht="15.75" x14ac:dyDescent="0.25">
      <c r="B219" s="117" t="s">
        <v>30</v>
      </c>
      <c r="C219" s="118">
        <v>4930</v>
      </c>
      <c r="D219" s="119">
        <v>1.5029853819229944E-2</v>
      </c>
      <c r="E219" s="118">
        <v>1882</v>
      </c>
      <c r="F219" s="119">
        <f t="shared" si="62"/>
        <v>-0.61825557809330633</v>
      </c>
      <c r="G219" s="118">
        <v>3678</v>
      </c>
      <c r="H219" s="119">
        <f t="shared" si="63"/>
        <v>0.9543039319872475</v>
      </c>
      <c r="I219" s="118">
        <v>6463</v>
      </c>
      <c r="J219" s="119">
        <f t="shared" si="64"/>
        <v>0.75720500271886904</v>
      </c>
      <c r="K219" s="118">
        <v>7383</v>
      </c>
      <c r="L219" s="119">
        <f t="shared" si="65"/>
        <v>0.14234875444839856</v>
      </c>
      <c r="M219" s="118">
        <v>7428</v>
      </c>
      <c r="N219" s="119">
        <v>6.0950832994717263E-3</v>
      </c>
      <c r="O219" s="119">
        <v>0.50669371196754565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66" t="s">
        <v>279</v>
      </c>
      <c r="C224" s="266"/>
      <c r="D224" s="266"/>
      <c r="E224" s="266"/>
      <c r="F224" s="266"/>
      <c r="G224" s="266"/>
      <c r="H224" s="266"/>
      <c r="I224" s="266"/>
      <c r="J224" s="266"/>
      <c r="K224" s="266"/>
      <c r="L224" s="266"/>
      <c r="M224" s="266"/>
      <c r="N224" s="266"/>
      <c r="O224" s="266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88" t="s">
        <v>128</v>
      </c>
      <c r="D226" s="289"/>
      <c r="E226" s="289"/>
      <c r="F226" s="289"/>
      <c r="G226" s="289"/>
      <c r="H226" s="289"/>
      <c r="I226" s="289"/>
      <c r="J226" s="289"/>
      <c r="K226" s="289"/>
      <c r="L226" s="289"/>
      <c r="M226" s="289"/>
      <c r="N226" s="289"/>
      <c r="O226" s="290"/>
    </row>
    <row r="227" spans="2:16" ht="22.5" thickTop="1" thickBot="1" x14ac:dyDescent="0.3">
      <c r="B227" s="109"/>
      <c r="C227" s="291">
        <f>C7</f>
        <v>2019</v>
      </c>
      <c r="D227" s="292"/>
      <c r="E227" s="293">
        <v>2020</v>
      </c>
      <c r="F227" s="292"/>
      <c r="G227" s="293">
        <v>2021</v>
      </c>
      <c r="H227" s="292"/>
      <c r="I227" s="293">
        <v>2022</v>
      </c>
      <c r="J227" s="292"/>
      <c r="K227" s="293">
        <v>2023</v>
      </c>
      <c r="L227" s="292"/>
      <c r="M227" s="293">
        <v>2024</v>
      </c>
      <c r="N227" s="294"/>
      <c r="O227" s="295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247</v>
      </c>
      <c r="M228" s="113" t="s">
        <v>69</v>
      </c>
      <c r="N228" s="112" t="s">
        <v>269</v>
      </c>
      <c r="O228" s="112" t="s">
        <v>270</v>
      </c>
    </row>
    <row r="229" spans="2:16" x14ac:dyDescent="0.25">
      <c r="B229" s="114" t="s">
        <v>71</v>
      </c>
      <c r="C229" s="115">
        <v>816</v>
      </c>
      <c r="D229" s="116">
        <v>-0.1823647294589178</v>
      </c>
      <c r="E229" s="115">
        <v>738</v>
      </c>
      <c r="F229" s="116">
        <f t="shared" ref="F229:F241" si="69">IFERROR(E229/C229-1,"-")</f>
        <v>-9.5588235294117641E-2</v>
      </c>
      <c r="G229" s="115">
        <v>4</v>
      </c>
      <c r="H229" s="116">
        <f t="shared" ref="H229:H241" si="70">IFERROR(G229/E229-1,"-")</f>
        <v>-0.99457994579945797</v>
      </c>
      <c r="I229" s="115">
        <v>507</v>
      </c>
      <c r="J229" s="116">
        <f t="shared" ref="J229:J241" si="71">IFERROR(I229/G229-1,"-")</f>
        <v>125.75</v>
      </c>
      <c r="K229" s="115">
        <v>531</v>
      </c>
      <c r="L229" s="116">
        <f t="shared" ref="L229:L241" si="72">IFERROR(K229/I229-1,"-")</f>
        <v>4.7337278106508895E-2</v>
      </c>
      <c r="M229" s="115">
        <v>839</v>
      </c>
      <c r="N229" s="116">
        <f t="shared" ref="N229:N237" si="73">IFERROR(M229/K229-1,"-")</f>
        <v>0.58003766478342755</v>
      </c>
      <c r="O229" s="116">
        <f t="shared" ref="O229" si="74">M229/C229-1</f>
        <v>2.8186274509803821E-2</v>
      </c>
    </row>
    <row r="230" spans="2:16" x14ac:dyDescent="0.25">
      <c r="B230" s="114" t="s">
        <v>73</v>
      </c>
      <c r="C230" s="115">
        <v>537</v>
      </c>
      <c r="D230" s="116">
        <v>0.10040983606557385</v>
      </c>
      <c r="E230" s="115">
        <v>520</v>
      </c>
      <c r="F230" s="116">
        <f t="shared" si="69"/>
        <v>-3.1657355679702071E-2</v>
      </c>
      <c r="G230" s="115">
        <v>4</v>
      </c>
      <c r="H230" s="116">
        <f t="shared" si="70"/>
        <v>-0.99230769230769234</v>
      </c>
      <c r="I230" s="115">
        <v>218</v>
      </c>
      <c r="J230" s="116">
        <f t="shared" si="71"/>
        <v>53.5</v>
      </c>
      <c r="K230" s="115">
        <v>389</v>
      </c>
      <c r="L230" s="116">
        <f t="shared" si="72"/>
        <v>0.78440366972477071</v>
      </c>
      <c r="M230" s="115">
        <v>667</v>
      </c>
      <c r="N230" s="116">
        <f t="shared" si="73"/>
        <v>0.71465295629820047</v>
      </c>
      <c r="O230" s="116">
        <f>IFERROR(M230/C230-1,"-")</f>
        <v>0.24208566108007457</v>
      </c>
    </row>
    <row r="231" spans="2:16" x14ac:dyDescent="0.25">
      <c r="B231" s="114" t="s">
        <v>75</v>
      </c>
      <c r="C231" s="115">
        <v>925</v>
      </c>
      <c r="D231" s="116">
        <v>0.23005319148936176</v>
      </c>
      <c r="E231" s="115">
        <v>322</v>
      </c>
      <c r="F231" s="116">
        <f t="shared" si="69"/>
        <v>-0.65189189189189189</v>
      </c>
      <c r="G231" s="115">
        <v>9</v>
      </c>
      <c r="H231" s="116">
        <f t="shared" si="70"/>
        <v>-0.97204968944099379</v>
      </c>
      <c r="I231" s="115">
        <v>305</v>
      </c>
      <c r="J231" s="116">
        <f t="shared" si="71"/>
        <v>32.888888888888886</v>
      </c>
      <c r="K231" s="115">
        <v>538</v>
      </c>
      <c r="L231" s="116">
        <f t="shared" si="72"/>
        <v>0.76393442622950825</v>
      </c>
      <c r="M231" s="115">
        <v>523</v>
      </c>
      <c r="N231" s="116">
        <f t="shared" si="73"/>
        <v>-2.7881040892193343E-2</v>
      </c>
      <c r="O231" s="116">
        <f t="shared" ref="O231:O240" si="75">IFERROR(M231/C231-1,"-")</f>
        <v>-0.4345945945945946</v>
      </c>
    </row>
    <row r="232" spans="2:16" x14ac:dyDescent="0.25">
      <c r="B232" s="114" t="s">
        <v>77</v>
      </c>
      <c r="C232" s="115">
        <v>371</v>
      </c>
      <c r="D232" s="116">
        <v>0.21241830065359468</v>
      </c>
      <c r="E232" s="115">
        <v>0</v>
      </c>
      <c r="F232" s="116">
        <f t="shared" si="69"/>
        <v>-1</v>
      </c>
      <c r="G232" s="115">
        <v>19</v>
      </c>
      <c r="H232" s="116" t="str">
        <f t="shared" si="70"/>
        <v>-</v>
      </c>
      <c r="I232" s="115">
        <v>251</v>
      </c>
      <c r="J232" s="116">
        <f t="shared" si="71"/>
        <v>12.210526315789474</v>
      </c>
      <c r="K232" s="115">
        <v>210</v>
      </c>
      <c r="L232" s="116">
        <f t="shared" si="72"/>
        <v>-0.1633466135458167</v>
      </c>
      <c r="M232" s="115">
        <v>220</v>
      </c>
      <c r="N232" s="116">
        <f t="shared" si="73"/>
        <v>4.7619047619047672E-2</v>
      </c>
      <c r="O232" s="116">
        <f t="shared" si="75"/>
        <v>-0.40700808625336926</v>
      </c>
    </row>
    <row r="233" spans="2:16" x14ac:dyDescent="0.25">
      <c r="B233" s="114" t="s">
        <v>79</v>
      </c>
      <c r="C233" s="115">
        <v>85</v>
      </c>
      <c r="D233" s="116">
        <v>0.16438356164383561</v>
      </c>
      <c r="E233" s="115">
        <v>0</v>
      </c>
      <c r="F233" s="116">
        <f t="shared" si="69"/>
        <v>-1</v>
      </c>
      <c r="G233" s="115">
        <v>19</v>
      </c>
      <c r="H233" s="116" t="str">
        <f t="shared" si="70"/>
        <v>-</v>
      </c>
      <c r="I233" s="115">
        <v>88</v>
      </c>
      <c r="J233" s="116">
        <f t="shared" si="71"/>
        <v>3.6315789473684212</v>
      </c>
      <c r="K233" s="115">
        <v>51</v>
      </c>
      <c r="L233" s="116">
        <f t="shared" si="72"/>
        <v>-0.42045454545454541</v>
      </c>
      <c r="M233" s="115">
        <v>37</v>
      </c>
      <c r="N233" s="116">
        <f t="shared" si="73"/>
        <v>-0.27450980392156865</v>
      </c>
      <c r="O233" s="116">
        <f t="shared" si="75"/>
        <v>-0.56470588235294117</v>
      </c>
    </row>
    <row r="234" spans="2:16" x14ac:dyDescent="0.25">
      <c r="B234" s="114" t="s">
        <v>81</v>
      </c>
      <c r="C234" s="115">
        <v>61</v>
      </c>
      <c r="D234" s="116">
        <v>1.44</v>
      </c>
      <c r="E234" s="115">
        <v>0</v>
      </c>
      <c r="F234" s="116">
        <f t="shared" si="69"/>
        <v>-1</v>
      </c>
      <c r="G234" s="115">
        <v>15</v>
      </c>
      <c r="H234" s="116" t="str">
        <f t="shared" si="70"/>
        <v>-</v>
      </c>
      <c r="I234" s="115">
        <v>91</v>
      </c>
      <c r="J234" s="116">
        <f t="shared" si="71"/>
        <v>5.0666666666666664</v>
      </c>
      <c r="K234" s="115">
        <v>162</v>
      </c>
      <c r="L234" s="116">
        <f t="shared" si="72"/>
        <v>0.78021978021978011</v>
      </c>
      <c r="M234" s="115">
        <v>228</v>
      </c>
      <c r="N234" s="116">
        <f t="shared" si="73"/>
        <v>0.40740740740740744</v>
      </c>
      <c r="O234" s="116">
        <f t="shared" si="75"/>
        <v>2.737704918032787</v>
      </c>
    </row>
    <row r="235" spans="2:16" x14ac:dyDescent="0.25">
      <c r="B235" s="114" t="s">
        <v>83</v>
      </c>
      <c r="C235" s="115">
        <v>142</v>
      </c>
      <c r="D235" s="116">
        <v>0.8441558441558441</v>
      </c>
      <c r="E235" s="115">
        <v>0</v>
      </c>
      <c r="F235" s="116">
        <f t="shared" si="69"/>
        <v>-1</v>
      </c>
      <c r="G235" s="115">
        <v>109</v>
      </c>
      <c r="H235" s="116" t="str">
        <f t="shared" si="70"/>
        <v>-</v>
      </c>
      <c r="I235" s="115">
        <v>118</v>
      </c>
      <c r="J235" s="116">
        <f t="shared" si="71"/>
        <v>8.256880733944949E-2</v>
      </c>
      <c r="K235" s="115">
        <v>144</v>
      </c>
      <c r="L235" s="116">
        <f t="shared" si="72"/>
        <v>0.22033898305084754</v>
      </c>
      <c r="M235" s="115">
        <v>319</v>
      </c>
      <c r="N235" s="116">
        <f t="shared" si="73"/>
        <v>1.2152777777777777</v>
      </c>
      <c r="O235" s="116">
        <f t="shared" si="75"/>
        <v>1.2464788732394365</v>
      </c>
    </row>
    <row r="236" spans="2:16" x14ac:dyDescent="0.25">
      <c r="B236" s="114" t="s">
        <v>85</v>
      </c>
      <c r="C236" s="115">
        <v>196</v>
      </c>
      <c r="D236" s="116">
        <v>0.12643678160919536</v>
      </c>
      <c r="E236" s="115">
        <v>11</v>
      </c>
      <c r="F236" s="116">
        <f t="shared" si="69"/>
        <v>-0.94387755102040816</v>
      </c>
      <c r="G236" s="115">
        <v>72</v>
      </c>
      <c r="H236" s="116">
        <f t="shared" si="70"/>
        <v>5.5454545454545459</v>
      </c>
      <c r="I236" s="115">
        <v>75</v>
      </c>
      <c r="J236" s="116">
        <f t="shared" si="71"/>
        <v>4.1666666666666741E-2</v>
      </c>
      <c r="K236" s="115">
        <v>234</v>
      </c>
      <c r="L236" s="116">
        <f t="shared" si="72"/>
        <v>2.12</v>
      </c>
      <c r="M236" s="115">
        <v>102</v>
      </c>
      <c r="N236" s="116">
        <f t="shared" si="73"/>
        <v>-0.5641025641025641</v>
      </c>
      <c r="O236" s="116">
        <f t="shared" si="75"/>
        <v>-0.47959183673469385</v>
      </c>
    </row>
    <row r="237" spans="2:16" x14ac:dyDescent="0.25">
      <c r="B237" s="114" t="s">
        <v>87</v>
      </c>
      <c r="C237" s="115">
        <v>237</v>
      </c>
      <c r="D237" s="116">
        <v>1.7882352941176469</v>
      </c>
      <c r="E237" s="115">
        <v>0</v>
      </c>
      <c r="F237" s="116">
        <f t="shared" si="69"/>
        <v>-1</v>
      </c>
      <c r="G237" s="115">
        <v>58</v>
      </c>
      <c r="H237" s="116" t="str">
        <f t="shared" si="70"/>
        <v>-</v>
      </c>
      <c r="I237" s="115">
        <v>50</v>
      </c>
      <c r="J237" s="116">
        <f t="shared" si="71"/>
        <v>-0.13793103448275867</v>
      </c>
      <c r="K237" s="115">
        <v>136</v>
      </c>
      <c r="L237" s="116">
        <f t="shared" si="72"/>
        <v>1.7200000000000002</v>
      </c>
      <c r="M237" s="115">
        <v>55</v>
      </c>
      <c r="N237" s="116">
        <f t="shared" si="73"/>
        <v>-0.59558823529411764</v>
      </c>
      <c r="O237" s="116">
        <f t="shared" si="75"/>
        <v>-0.76793248945147674</v>
      </c>
    </row>
    <row r="238" spans="2:16" x14ac:dyDescent="0.25">
      <c r="B238" s="114" t="s">
        <v>89</v>
      </c>
      <c r="C238" s="115">
        <v>168</v>
      </c>
      <c r="D238" s="116">
        <v>-0.38461538461538458</v>
      </c>
      <c r="E238" s="115">
        <v>45</v>
      </c>
      <c r="F238" s="116">
        <f t="shared" si="69"/>
        <v>-0.73214285714285721</v>
      </c>
      <c r="G238" s="115">
        <v>250</v>
      </c>
      <c r="H238" s="116">
        <f t="shared" si="70"/>
        <v>4.5555555555555554</v>
      </c>
      <c r="I238" s="115">
        <v>275</v>
      </c>
      <c r="J238" s="116">
        <f t="shared" si="71"/>
        <v>0.10000000000000009</v>
      </c>
      <c r="K238" s="115">
        <v>223</v>
      </c>
      <c r="L238" s="116">
        <f t="shared" si="72"/>
        <v>-0.18909090909090909</v>
      </c>
      <c r="M238" s="115">
        <v>251</v>
      </c>
      <c r="N238" s="116">
        <f>IFERROR(M238/K238-1,"-")</f>
        <v>0.12556053811659185</v>
      </c>
      <c r="O238" s="116">
        <f t="shared" si="75"/>
        <v>0.49404761904761907</v>
      </c>
    </row>
    <row r="239" spans="2:16" x14ac:dyDescent="0.25">
      <c r="B239" s="114" t="s">
        <v>91</v>
      </c>
      <c r="C239" s="115">
        <v>317</v>
      </c>
      <c r="D239" s="116">
        <v>-0.46362098138747887</v>
      </c>
      <c r="E239" s="115">
        <v>18</v>
      </c>
      <c r="F239" s="116">
        <f t="shared" si="69"/>
        <v>-0.94321766561514198</v>
      </c>
      <c r="G239" s="115">
        <v>419</v>
      </c>
      <c r="H239" s="116">
        <f t="shared" si="70"/>
        <v>22.277777777777779</v>
      </c>
      <c r="I239" s="115">
        <v>369</v>
      </c>
      <c r="J239" s="116">
        <f t="shared" si="71"/>
        <v>-0.11933174224343679</v>
      </c>
      <c r="K239" s="115">
        <v>445</v>
      </c>
      <c r="L239" s="116">
        <f t="shared" si="72"/>
        <v>0.20596205962059622</v>
      </c>
      <c r="M239" s="115">
        <v>252</v>
      </c>
      <c r="N239" s="116">
        <f>IFERROR(M239/K239-1,"-")</f>
        <v>-0.43370786516853932</v>
      </c>
      <c r="O239" s="116">
        <f t="shared" si="75"/>
        <v>-0.20504731861198733</v>
      </c>
    </row>
    <row r="240" spans="2:16" x14ac:dyDescent="0.25">
      <c r="B240" s="114" t="s">
        <v>93</v>
      </c>
      <c r="C240" s="115">
        <v>448</v>
      </c>
      <c r="D240" s="116">
        <v>-0.34788937409024745</v>
      </c>
      <c r="E240" s="115">
        <v>13</v>
      </c>
      <c r="F240" s="116">
        <f t="shared" si="69"/>
        <v>-0.9709821428571429</v>
      </c>
      <c r="G240" s="115">
        <v>464</v>
      </c>
      <c r="H240" s="116">
        <f t="shared" si="70"/>
        <v>34.692307692307693</v>
      </c>
      <c r="I240" s="115">
        <v>400</v>
      </c>
      <c r="J240" s="116">
        <f t="shared" si="71"/>
        <v>-0.13793103448275867</v>
      </c>
      <c r="K240" s="115">
        <v>442</v>
      </c>
      <c r="L240" s="116">
        <f t="shared" si="72"/>
        <v>0.10499999999999998</v>
      </c>
      <c r="M240" s="115">
        <v>377</v>
      </c>
      <c r="N240" s="116">
        <f>IFERROR(M240/K240-1,"-")</f>
        <v>-0.1470588235294118</v>
      </c>
      <c r="O240" s="116">
        <f t="shared" si="75"/>
        <v>-0.1584821428571429</v>
      </c>
    </row>
    <row r="241" spans="2:16" ht="15.75" x14ac:dyDescent="0.25">
      <c r="B241" s="117" t="s">
        <v>30</v>
      </c>
      <c r="C241" s="118">
        <v>4303</v>
      </c>
      <c r="D241" s="119">
        <v>-4.9900640317950939E-2</v>
      </c>
      <c r="E241" s="118">
        <v>1701</v>
      </c>
      <c r="F241" s="119">
        <f t="shared" si="69"/>
        <v>-0.60469439925633273</v>
      </c>
      <c r="G241" s="118">
        <v>1442</v>
      </c>
      <c r="H241" s="119">
        <f t="shared" si="70"/>
        <v>-0.15226337448559668</v>
      </c>
      <c r="I241" s="118">
        <v>2747</v>
      </c>
      <c r="J241" s="119">
        <f t="shared" si="71"/>
        <v>0.90499306518723999</v>
      </c>
      <c r="K241" s="118">
        <v>3505</v>
      </c>
      <c r="L241" s="119">
        <f t="shared" si="72"/>
        <v>0.27593738623953401</v>
      </c>
      <c r="M241" s="118">
        <v>3870</v>
      </c>
      <c r="N241" s="119">
        <v>0.10413694721825961</v>
      </c>
      <c r="O241" s="119">
        <v>-0.10062746920752963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66" t="s">
        <v>280</v>
      </c>
      <c r="C250" s="266"/>
      <c r="D250" s="266"/>
      <c r="E250" s="266"/>
      <c r="F250" s="266"/>
      <c r="G250" s="266"/>
      <c r="H250" s="266"/>
      <c r="I250" s="266"/>
      <c r="J250" s="266"/>
      <c r="K250" s="266"/>
      <c r="L250" s="266"/>
      <c r="M250" s="266"/>
      <c r="N250" s="266"/>
      <c r="O250" s="266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88" t="s">
        <v>131</v>
      </c>
      <c r="D252" s="289"/>
      <c r="E252" s="289"/>
      <c r="F252" s="289"/>
      <c r="G252" s="289"/>
      <c r="H252" s="289"/>
      <c r="I252" s="289"/>
      <c r="J252" s="289"/>
      <c r="K252" s="289"/>
      <c r="L252" s="289"/>
      <c r="M252" s="289"/>
      <c r="N252" s="289"/>
      <c r="O252" s="290"/>
    </row>
    <row r="253" spans="2:16" ht="22.5" thickTop="1" thickBot="1" x14ac:dyDescent="0.3">
      <c r="B253" s="109"/>
      <c r="C253" s="291">
        <f>C7</f>
        <v>2019</v>
      </c>
      <c r="D253" s="292"/>
      <c r="E253" s="293">
        <v>2020</v>
      </c>
      <c r="F253" s="292"/>
      <c r="G253" s="293">
        <v>2021</v>
      </c>
      <c r="H253" s="292"/>
      <c r="I253" s="293">
        <v>2022</v>
      </c>
      <c r="J253" s="292"/>
      <c r="K253" s="293">
        <v>2023</v>
      </c>
      <c r="L253" s="292"/>
      <c r="M253" s="293">
        <v>2024</v>
      </c>
      <c r="N253" s="294"/>
      <c r="O253" s="295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247</v>
      </c>
      <c r="M254" s="113" t="s">
        <v>69</v>
      </c>
      <c r="N254" s="112" t="s">
        <v>269</v>
      </c>
      <c r="O254" s="112" t="s">
        <v>270</v>
      </c>
    </row>
    <row r="255" spans="2:16" x14ac:dyDescent="0.25">
      <c r="B255" s="114" t="s">
        <v>71</v>
      </c>
      <c r="C255" s="115">
        <v>1087</v>
      </c>
      <c r="D255" s="116">
        <v>-0.36021188934667447</v>
      </c>
      <c r="E255" s="115">
        <v>814</v>
      </c>
      <c r="F255" s="116">
        <f t="shared" ref="F255:J267" si="76">IFERROR(E255/C255-1,"-")</f>
        <v>-0.25114995400183993</v>
      </c>
      <c r="G255" s="115">
        <v>32</v>
      </c>
      <c r="H255" s="116">
        <f t="shared" si="76"/>
        <v>-0.9606879606879607</v>
      </c>
      <c r="I255" s="115">
        <v>571</v>
      </c>
      <c r="J255" s="116">
        <f t="shared" si="76"/>
        <v>16.84375</v>
      </c>
      <c r="K255" s="115">
        <v>1003</v>
      </c>
      <c r="L255" s="116">
        <f t="shared" ref="L255:L267" si="77">IFERROR(K255/I255-1,"-")</f>
        <v>0.75656742556917678</v>
      </c>
      <c r="M255" s="115">
        <v>905</v>
      </c>
      <c r="N255" s="116">
        <f t="shared" ref="N255:N263" si="78">IFERROR(M255/K255-1,"-")</f>
        <v>-9.7706879361914245E-2</v>
      </c>
      <c r="O255" s="116">
        <f t="shared" ref="O255" si="79">M255/C255-1</f>
        <v>-0.16743330266789325</v>
      </c>
    </row>
    <row r="256" spans="2:16" x14ac:dyDescent="0.25">
      <c r="B256" s="114" t="s">
        <v>73</v>
      </c>
      <c r="C256" s="115">
        <v>944</v>
      </c>
      <c r="D256" s="116">
        <v>-0.10859301227573182</v>
      </c>
      <c r="E256" s="115">
        <v>745</v>
      </c>
      <c r="F256" s="116">
        <f t="shared" si="76"/>
        <v>-0.21080508474576276</v>
      </c>
      <c r="G256" s="115">
        <v>17</v>
      </c>
      <c r="H256" s="116">
        <f t="shared" si="76"/>
        <v>-0.97718120805369124</v>
      </c>
      <c r="I256" s="115">
        <v>551</v>
      </c>
      <c r="J256" s="116">
        <f t="shared" si="76"/>
        <v>31.411764705882355</v>
      </c>
      <c r="K256" s="115">
        <v>608</v>
      </c>
      <c r="L256" s="116">
        <f t="shared" si="77"/>
        <v>0.10344827586206895</v>
      </c>
      <c r="M256" s="115">
        <v>788</v>
      </c>
      <c r="N256" s="116">
        <f t="shared" si="78"/>
        <v>0.29605263157894735</v>
      </c>
      <c r="O256" s="116">
        <f>IFERROR(M256/C256-1,"-")</f>
        <v>-0.1652542372881356</v>
      </c>
    </row>
    <row r="257" spans="2:15" x14ac:dyDescent="0.25">
      <c r="B257" s="114" t="s">
        <v>75</v>
      </c>
      <c r="C257" s="115">
        <v>806</v>
      </c>
      <c r="D257" s="116">
        <v>-0.21823472356935014</v>
      </c>
      <c r="E257" s="115">
        <v>339</v>
      </c>
      <c r="F257" s="116">
        <f t="shared" si="76"/>
        <v>-0.57940446650124078</v>
      </c>
      <c r="G257" s="115">
        <v>48</v>
      </c>
      <c r="H257" s="116">
        <f t="shared" si="76"/>
        <v>-0.8584070796460177</v>
      </c>
      <c r="I257" s="115">
        <v>386</v>
      </c>
      <c r="J257" s="116">
        <f t="shared" si="76"/>
        <v>7.0416666666666661</v>
      </c>
      <c r="K257" s="115">
        <v>626</v>
      </c>
      <c r="L257" s="116">
        <f t="shared" si="77"/>
        <v>0.62176165803108807</v>
      </c>
      <c r="M257" s="115">
        <v>694</v>
      </c>
      <c r="N257" s="116">
        <f t="shared" si="78"/>
        <v>0.10862619808306717</v>
      </c>
      <c r="O257" s="116">
        <f t="shared" ref="O257:O266" si="80">IFERROR(M257/C257-1,"-")</f>
        <v>-0.13895781637717119</v>
      </c>
    </row>
    <row r="258" spans="2:15" x14ac:dyDescent="0.25">
      <c r="B258" s="114" t="s">
        <v>77</v>
      </c>
      <c r="C258" s="115">
        <v>457</v>
      </c>
      <c r="D258" s="116">
        <v>-8.4168336673346666E-2</v>
      </c>
      <c r="E258" s="115">
        <v>0</v>
      </c>
      <c r="F258" s="116">
        <f t="shared" si="76"/>
        <v>-1</v>
      </c>
      <c r="G258" s="115">
        <v>105</v>
      </c>
      <c r="H258" s="116" t="str">
        <f t="shared" si="76"/>
        <v>-</v>
      </c>
      <c r="I258" s="115">
        <v>324</v>
      </c>
      <c r="J258" s="116">
        <f t="shared" si="76"/>
        <v>2.0857142857142859</v>
      </c>
      <c r="K258" s="115">
        <v>411</v>
      </c>
      <c r="L258" s="116">
        <f t="shared" si="77"/>
        <v>0.2685185185185186</v>
      </c>
      <c r="M258" s="115">
        <v>581</v>
      </c>
      <c r="N258" s="116">
        <f t="shared" si="78"/>
        <v>0.41362530413625298</v>
      </c>
      <c r="O258" s="116">
        <f t="shared" si="80"/>
        <v>0.27133479212253819</v>
      </c>
    </row>
    <row r="259" spans="2:15" x14ac:dyDescent="0.25">
      <c r="B259" s="114" t="s">
        <v>79</v>
      </c>
      <c r="C259" s="115">
        <v>96</v>
      </c>
      <c r="D259" s="116">
        <v>-0.32867132867132864</v>
      </c>
      <c r="E259" s="115">
        <v>0</v>
      </c>
      <c r="F259" s="116">
        <f t="shared" si="76"/>
        <v>-1</v>
      </c>
      <c r="G259" s="115">
        <v>56</v>
      </c>
      <c r="H259" s="116" t="str">
        <f t="shared" si="76"/>
        <v>-</v>
      </c>
      <c r="I259" s="115">
        <v>196</v>
      </c>
      <c r="J259" s="116">
        <f t="shared" si="76"/>
        <v>2.5</v>
      </c>
      <c r="K259" s="115">
        <v>95</v>
      </c>
      <c r="L259" s="116">
        <f t="shared" si="77"/>
        <v>-0.51530612244897966</v>
      </c>
      <c r="M259" s="115">
        <v>78</v>
      </c>
      <c r="N259" s="116">
        <f t="shared" si="78"/>
        <v>-0.17894736842105263</v>
      </c>
      <c r="O259" s="116">
        <f t="shared" si="80"/>
        <v>-0.1875</v>
      </c>
    </row>
    <row r="260" spans="2:15" x14ac:dyDescent="0.25">
      <c r="B260" s="114" t="s">
        <v>81</v>
      </c>
      <c r="C260" s="115">
        <v>80</v>
      </c>
      <c r="D260" s="116">
        <v>-0.46308724832214765</v>
      </c>
      <c r="E260" s="115">
        <v>0</v>
      </c>
      <c r="F260" s="116">
        <f t="shared" si="76"/>
        <v>-1</v>
      </c>
      <c r="G260" s="115">
        <v>61</v>
      </c>
      <c r="H260" s="116" t="str">
        <f t="shared" si="76"/>
        <v>-</v>
      </c>
      <c r="I260" s="115">
        <v>343</v>
      </c>
      <c r="J260" s="116">
        <f t="shared" si="76"/>
        <v>4.6229508196721314</v>
      </c>
      <c r="K260" s="115">
        <v>78</v>
      </c>
      <c r="L260" s="116">
        <f t="shared" si="77"/>
        <v>-0.77259475218658891</v>
      </c>
      <c r="M260" s="115">
        <v>57</v>
      </c>
      <c r="N260" s="116">
        <f t="shared" si="78"/>
        <v>-0.26923076923076927</v>
      </c>
      <c r="O260" s="116">
        <f t="shared" si="80"/>
        <v>-0.28749999999999998</v>
      </c>
    </row>
    <row r="261" spans="2:15" x14ac:dyDescent="0.25">
      <c r="B261" s="114" t="s">
        <v>83</v>
      </c>
      <c r="C261" s="115">
        <v>188</v>
      </c>
      <c r="D261" s="116">
        <v>0.7407407407407407</v>
      </c>
      <c r="E261" s="115">
        <v>0</v>
      </c>
      <c r="F261" s="116">
        <f t="shared" si="76"/>
        <v>-1</v>
      </c>
      <c r="G261" s="115">
        <v>94</v>
      </c>
      <c r="H261" s="116" t="str">
        <f t="shared" si="76"/>
        <v>-</v>
      </c>
      <c r="I261" s="115">
        <v>64</v>
      </c>
      <c r="J261" s="116">
        <f t="shared" si="76"/>
        <v>-0.31914893617021278</v>
      </c>
      <c r="K261" s="115">
        <v>141</v>
      </c>
      <c r="L261" s="116">
        <f t="shared" si="77"/>
        <v>1.203125</v>
      </c>
      <c r="M261" s="115">
        <v>175</v>
      </c>
      <c r="N261" s="116">
        <f t="shared" si="78"/>
        <v>0.24113475177304955</v>
      </c>
      <c r="O261" s="116">
        <f t="shared" si="80"/>
        <v>-6.9148936170212782E-2</v>
      </c>
    </row>
    <row r="262" spans="2:15" x14ac:dyDescent="0.25">
      <c r="B262" s="114" t="s">
        <v>85</v>
      </c>
      <c r="C262" s="115">
        <v>162</v>
      </c>
      <c r="D262" s="116">
        <v>0.33884297520661155</v>
      </c>
      <c r="E262" s="115">
        <v>24</v>
      </c>
      <c r="F262" s="116">
        <f t="shared" si="76"/>
        <v>-0.85185185185185186</v>
      </c>
      <c r="G262" s="115">
        <v>62</v>
      </c>
      <c r="H262" s="116">
        <f t="shared" si="76"/>
        <v>1.5833333333333335</v>
      </c>
      <c r="I262" s="115">
        <v>25</v>
      </c>
      <c r="J262" s="116">
        <f t="shared" si="76"/>
        <v>-0.59677419354838712</v>
      </c>
      <c r="K262" s="115">
        <v>102</v>
      </c>
      <c r="L262" s="116">
        <f t="shared" si="77"/>
        <v>3.08</v>
      </c>
      <c r="M262" s="115">
        <v>168</v>
      </c>
      <c r="N262" s="116">
        <f t="shared" si="78"/>
        <v>0.64705882352941169</v>
      </c>
      <c r="O262" s="116">
        <f t="shared" si="80"/>
        <v>3.7037037037036979E-2</v>
      </c>
    </row>
    <row r="263" spans="2:15" x14ac:dyDescent="0.25">
      <c r="B263" s="114" t="s">
        <v>87</v>
      </c>
      <c r="C263" s="115">
        <v>101</v>
      </c>
      <c r="D263" s="116">
        <v>-0.16528925619834711</v>
      </c>
      <c r="E263" s="115">
        <v>63</v>
      </c>
      <c r="F263" s="116">
        <f t="shared" si="76"/>
        <v>-0.37623762376237624</v>
      </c>
      <c r="G263" s="115">
        <v>113</v>
      </c>
      <c r="H263" s="116">
        <f t="shared" si="76"/>
        <v>0.79365079365079372</v>
      </c>
      <c r="I263" s="115">
        <v>73</v>
      </c>
      <c r="J263" s="116">
        <f t="shared" si="76"/>
        <v>-0.35398230088495575</v>
      </c>
      <c r="K263" s="115">
        <v>105</v>
      </c>
      <c r="L263" s="116">
        <f t="shared" si="77"/>
        <v>0.43835616438356162</v>
      </c>
      <c r="M263" s="115">
        <v>48</v>
      </c>
      <c r="N263" s="116">
        <f t="shared" si="78"/>
        <v>-0.54285714285714293</v>
      </c>
      <c r="O263" s="116">
        <f t="shared" si="80"/>
        <v>-0.52475247524752477</v>
      </c>
    </row>
    <row r="264" spans="2:15" x14ac:dyDescent="0.25">
      <c r="B264" s="114" t="s">
        <v>89</v>
      </c>
      <c r="C264" s="115">
        <v>472</v>
      </c>
      <c r="D264" s="116">
        <v>-0.10266159695817489</v>
      </c>
      <c r="E264" s="115">
        <v>33</v>
      </c>
      <c r="F264" s="116">
        <f t="shared" si="76"/>
        <v>-0.93008474576271183</v>
      </c>
      <c r="G264" s="115">
        <v>242</v>
      </c>
      <c r="H264" s="116">
        <f t="shared" si="76"/>
        <v>6.333333333333333</v>
      </c>
      <c r="I264" s="115">
        <v>286</v>
      </c>
      <c r="J264" s="116">
        <f t="shared" si="76"/>
        <v>0.18181818181818188</v>
      </c>
      <c r="K264" s="115">
        <v>452</v>
      </c>
      <c r="L264" s="116">
        <f t="shared" si="77"/>
        <v>0.58041958041958042</v>
      </c>
      <c r="M264" s="115">
        <v>379</v>
      </c>
      <c r="N264" s="116">
        <f>IFERROR(M264/K264-1,"-")</f>
        <v>-0.16150442477876104</v>
      </c>
      <c r="O264" s="116">
        <f t="shared" si="80"/>
        <v>-0.19703389830508478</v>
      </c>
    </row>
    <row r="265" spans="2:15" x14ac:dyDescent="0.25">
      <c r="B265" s="114" t="s">
        <v>91</v>
      </c>
      <c r="C265" s="115">
        <v>649</v>
      </c>
      <c r="D265" s="116">
        <v>-0.50495804729214333</v>
      </c>
      <c r="E265" s="115">
        <v>49</v>
      </c>
      <c r="F265" s="116">
        <f t="shared" si="76"/>
        <v>-0.92449922958397535</v>
      </c>
      <c r="G265" s="115">
        <v>453</v>
      </c>
      <c r="H265" s="116">
        <f t="shared" si="76"/>
        <v>8.2448979591836729</v>
      </c>
      <c r="I265" s="115">
        <v>541</v>
      </c>
      <c r="J265" s="116">
        <f t="shared" si="76"/>
        <v>0.19426048565121423</v>
      </c>
      <c r="K265" s="115">
        <v>635</v>
      </c>
      <c r="L265" s="116">
        <f t="shared" si="77"/>
        <v>0.17375231053604434</v>
      </c>
      <c r="M265" s="115">
        <v>655</v>
      </c>
      <c r="N265" s="116">
        <f>IFERROR(M265/K265-1,"-")</f>
        <v>3.1496062992125928E-2</v>
      </c>
      <c r="O265" s="116">
        <f t="shared" si="80"/>
        <v>9.244992295839749E-3</v>
      </c>
    </row>
    <row r="266" spans="2:15" x14ac:dyDescent="0.25">
      <c r="B266" s="114" t="s">
        <v>93</v>
      </c>
      <c r="C266" s="115">
        <v>837</v>
      </c>
      <c r="D266" s="116">
        <v>-0.27595155709342556</v>
      </c>
      <c r="E266" s="115">
        <v>47</v>
      </c>
      <c r="F266" s="116">
        <f t="shared" si="76"/>
        <v>-0.9438470728793309</v>
      </c>
      <c r="G266" s="115">
        <v>727</v>
      </c>
      <c r="H266" s="116">
        <f t="shared" si="76"/>
        <v>14.468085106382979</v>
      </c>
      <c r="I266" s="115">
        <v>662</v>
      </c>
      <c r="J266" s="116">
        <f t="shared" si="76"/>
        <v>-8.9408528198074322E-2</v>
      </c>
      <c r="K266" s="115">
        <v>656</v>
      </c>
      <c r="L266" s="116">
        <f t="shared" si="77"/>
        <v>-9.0634441087613649E-3</v>
      </c>
      <c r="M266" s="115">
        <v>889</v>
      </c>
      <c r="N266" s="116">
        <f>IFERROR(M266/K266-1,"-")</f>
        <v>0.35518292682926833</v>
      </c>
      <c r="O266" s="116">
        <f t="shared" si="80"/>
        <v>6.212664277180413E-2</v>
      </c>
    </row>
    <row r="267" spans="2:15" ht="15.75" x14ac:dyDescent="0.25">
      <c r="B267" s="117" t="s">
        <v>30</v>
      </c>
      <c r="C267" s="118">
        <v>5879</v>
      </c>
      <c r="D267" s="119">
        <v>-0.25798308721443897</v>
      </c>
      <c r="E267" s="118">
        <v>2155</v>
      </c>
      <c r="F267" s="119">
        <f t="shared" si="76"/>
        <v>-0.63344106140500078</v>
      </c>
      <c r="G267" s="118">
        <v>2010</v>
      </c>
      <c r="H267" s="119">
        <f t="shared" si="76"/>
        <v>-6.7285382830626461E-2</v>
      </c>
      <c r="I267" s="118">
        <v>4022</v>
      </c>
      <c r="J267" s="119">
        <f t="shared" si="76"/>
        <v>1.0009950248756221</v>
      </c>
      <c r="K267" s="118">
        <v>4912</v>
      </c>
      <c r="L267" s="119">
        <f t="shared" si="77"/>
        <v>0.22128294380905023</v>
      </c>
      <c r="M267" s="118">
        <v>5417</v>
      </c>
      <c r="N267" s="119">
        <v>0.10280944625407162</v>
      </c>
      <c r="O267" s="119">
        <v>-7.8584793332199365E-2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250:O250"/>
    <mergeCell ref="C252:O252"/>
    <mergeCell ref="C253:D253"/>
    <mergeCell ref="E253:F253"/>
    <mergeCell ref="G253:H253"/>
    <mergeCell ref="I253:J253"/>
    <mergeCell ref="K253:L253"/>
    <mergeCell ref="M253:O253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474E1-8F8F-45C4-B2E8-EC8B891F57D9}">
  <sheetPr>
    <tabColor rgb="FFF29140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6" t="s">
        <v>267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8" t="s">
        <v>132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90"/>
    </row>
    <row r="7" spans="1:16" ht="22.5" thickTop="1" thickBot="1" x14ac:dyDescent="0.3">
      <c r="B7" s="109"/>
      <c r="C7" s="291">
        <v>2019</v>
      </c>
      <c r="D7" s="292"/>
      <c r="E7" s="293" t="s">
        <v>281</v>
      </c>
      <c r="F7" s="292"/>
      <c r="G7" s="293" t="s">
        <v>282</v>
      </c>
      <c r="H7" s="292"/>
      <c r="I7" s="293" t="s">
        <v>283</v>
      </c>
      <c r="J7" s="292"/>
      <c r="K7" s="293">
        <v>2023</v>
      </c>
      <c r="L7" s="292"/>
      <c r="M7" s="293">
        <v>2024</v>
      </c>
      <c r="N7" s="294"/>
      <c r="O7" s="295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50098</v>
      </c>
      <c r="D9" s="116">
        <v>-7.1984291641967957E-2</v>
      </c>
      <c r="E9" s="115">
        <v>46163</v>
      </c>
      <c r="F9" s="116">
        <f t="shared" ref="F9:L21" si="0">IFERROR(E9/C9-1,"-")</f>
        <v>-7.8546049742504676E-2</v>
      </c>
      <c r="G9" s="115">
        <v>9068</v>
      </c>
      <c r="H9" s="116">
        <f t="shared" si="0"/>
        <v>-0.80356562615081339</v>
      </c>
      <c r="I9" s="115">
        <v>40065</v>
      </c>
      <c r="J9" s="116">
        <f t="shared" si="0"/>
        <v>3.4182840758711954</v>
      </c>
      <c r="K9" s="115">
        <v>59578</v>
      </c>
      <c r="L9" s="116">
        <f t="shared" si="0"/>
        <v>0.48703357044802198</v>
      </c>
      <c r="M9" s="115">
        <v>62651</v>
      </c>
      <c r="N9" s="116">
        <f t="shared" ref="N9:N17" si="1">IFERROR(M9/K9-1,"-")</f>
        <v>5.1579442075934123E-2</v>
      </c>
      <c r="O9" s="116">
        <f t="shared" ref="O9" si="2">IFERROR(M9/C9-1,"-")</f>
        <v>0.25056888498542862</v>
      </c>
    </row>
    <row r="10" spans="1:16" x14ac:dyDescent="0.25">
      <c r="A10" s="1" t="s">
        <v>72</v>
      </c>
      <c r="B10" s="114" t="s">
        <v>73</v>
      </c>
      <c r="C10" s="115">
        <v>47287</v>
      </c>
      <c r="D10" s="116">
        <v>-4.7209349183961358E-2</v>
      </c>
      <c r="E10" s="115">
        <v>51846</v>
      </c>
      <c r="F10" s="116">
        <f t="shared" si="0"/>
        <v>9.6411275826337128E-2</v>
      </c>
      <c r="G10" s="115">
        <v>15142</v>
      </c>
      <c r="H10" s="116">
        <f t="shared" si="0"/>
        <v>-0.70794275353932801</v>
      </c>
      <c r="I10" s="115">
        <v>41909</v>
      </c>
      <c r="J10" s="116">
        <f t="shared" si="0"/>
        <v>1.7677321357812708</v>
      </c>
      <c r="K10" s="115">
        <v>52194</v>
      </c>
      <c r="L10" s="116">
        <f t="shared" si="0"/>
        <v>0.24541267985396931</v>
      </c>
      <c r="M10" s="115">
        <v>55957</v>
      </c>
      <c r="N10" s="116">
        <f t="shared" si="1"/>
        <v>7.2096409548990215E-2</v>
      </c>
      <c r="O10" s="116">
        <f>IFERROR(M10/C10-1,"-")</f>
        <v>0.18334848901389389</v>
      </c>
    </row>
    <row r="11" spans="1:16" x14ac:dyDescent="0.25">
      <c r="A11" s="1" t="s">
        <v>74</v>
      </c>
      <c r="B11" s="114" t="s">
        <v>75</v>
      </c>
      <c r="C11" s="115">
        <v>49408</v>
      </c>
      <c r="D11" s="116">
        <v>-3.8530396201447825E-2</v>
      </c>
      <c r="E11" s="115">
        <v>20252</v>
      </c>
      <c r="F11" s="116">
        <f t="shared" si="0"/>
        <v>-0.59010686528497414</v>
      </c>
      <c r="G11" s="115">
        <v>22329</v>
      </c>
      <c r="H11" s="116">
        <f t="shared" si="0"/>
        <v>0.1025577720718942</v>
      </c>
      <c r="I11" s="115">
        <v>47103</v>
      </c>
      <c r="J11" s="116">
        <f t="shared" si="0"/>
        <v>1.1094988579873708</v>
      </c>
      <c r="K11" s="115">
        <v>58354</v>
      </c>
      <c r="L11" s="116">
        <f t="shared" si="0"/>
        <v>0.23885952062501326</v>
      </c>
      <c r="M11" s="115">
        <v>58643</v>
      </c>
      <c r="N11" s="116">
        <f t="shared" si="1"/>
        <v>4.9525311032663222E-3</v>
      </c>
      <c r="O11" s="116">
        <f t="shared" ref="O11:O20" si="3">IFERROR(M11/C11-1,"-")</f>
        <v>0.18691305051813467</v>
      </c>
    </row>
    <row r="12" spans="1:16" x14ac:dyDescent="0.25">
      <c r="A12" s="1" t="s">
        <v>76</v>
      </c>
      <c r="B12" s="114" t="s">
        <v>77</v>
      </c>
      <c r="C12" s="115">
        <v>37600</v>
      </c>
      <c r="D12" s="116">
        <v>-8.4423016046947685E-2</v>
      </c>
      <c r="E12" s="115">
        <v>0</v>
      </c>
      <c r="F12" s="116">
        <f t="shared" si="0"/>
        <v>-1</v>
      </c>
      <c r="G12" s="115">
        <v>19557</v>
      </c>
      <c r="H12" s="116" t="str">
        <f t="shared" si="0"/>
        <v>-</v>
      </c>
      <c r="I12" s="115">
        <v>43531</v>
      </c>
      <c r="J12" s="116">
        <f t="shared" si="0"/>
        <v>1.2258526358848494</v>
      </c>
      <c r="K12" s="115">
        <v>42717</v>
      </c>
      <c r="L12" s="116">
        <f t="shared" si="0"/>
        <v>-1.8699317727596476E-2</v>
      </c>
      <c r="M12" s="115">
        <v>46133</v>
      </c>
      <c r="N12" s="116">
        <f t="shared" si="1"/>
        <v>7.9968162558232025E-2</v>
      </c>
      <c r="O12" s="116">
        <f t="shared" si="3"/>
        <v>0.22694148936170211</v>
      </c>
    </row>
    <row r="13" spans="1:16" x14ac:dyDescent="0.25">
      <c r="A13" s="1" t="s">
        <v>78</v>
      </c>
      <c r="B13" s="114" t="s">
        <v>79</v>
      </c>
      <c r="C13" s="115">
        <v>35022</v>
      </c>
      <c r="D13" s="116">
        <v>-8.6136262818672815E-2</v>
      </c>
      <c r="E13" s="115">
        <v>0</v>
      </c>
      <c r="F13" s="116">
        <f t="shared" si="0"/>
        <v>-1</v>
      </c>
      <c r="G13" s="115">
        <v>24025</v>
      </c>
      <c r="H13" s="116" t="str">
        <f t="shared" si="0"/>
        <v>-</v>
      </c>
      <c r="I13" s="115">
        <v>44866</v>
      </c>
      <c r="J13" s="116">
        <f t="shared" si="0"/>
        <v>0.8674713839750261</v>
      </c>
      <c r="K13" s="115">
        <v>42611</v>
      </c>
      <c r="L13" s="116">
        <f t="shared" si="0"/>
        <v>-5.0260776534569618E-2</v>
      </c>
      <c r="M13" s="115">
        <v>38316</v>
      </c>
      <c r="N13" s="116">
        <f t="shared" si="1"/>
        <v>-0.10079556921921573</v>
      </c>
      <c r="O13" s="116">
        <f t="shared" si="3"/>
        <v>9.4055165324653078E-2</v>
      </c>
    </row>
    <row r="14" spans="1:16" x14ac:dyDescent="0.25">
      <c r="A14" s="1" t="s">
        <v>80</v>
      </c>
      <c r="B14" s="114" t="s">
        <v>81</v>
      </c>
      <c r="C14" s="115">
        <v>31469</v>
      </c>
      <c r="D14" s="116">
        <v>-0.14646450947950851</v>
      </c>
      <c r="E14" s="115">
        <v>0</v>
      </c>
      <c r="F14" s="116">
        <f t="shared" si="0"/>
        <v>-1</v>
      </c>
      <c r="G14" s="115">
        <v>26795</v>
      </c>
      <c r="H14" s="116" t="str">
        <f t="shared" si="0"/>
        <v>-</v>
      </c>
      <c r="I14" s="115">
        <v>40470</v>
      </c>
      <c r="J14" s="116">
        <f t="shared" si="0"/>
        <v>0.51035640977794361</v>
      </c>
      <c r="K14" s="115">
        <v>38639</v>
      </c>
      <c r="L14" s="116">
        <f t="shared" si="0"/>
        <v>-4.5243390165554787E-2</v>
      </c>
      <c r="M14" s="115">
        <v>40074</v>
      </c>
      <c r="N14" s="116">
        <f t="shared" si="1"/>
        <v>3.7138642304407554E-2</v>
      </c>
      <c r="O14" s="116">
        <f t="shared" si="3"/>
        <v>0.27344370650481431</v>
      </c>
    </row>
    <row r="15" spans="1:16" x14ac:dyDescent="0.25">
      <c r="A15" s="1" t="s">
        <v>82</v>
      </c>
      <c r="B15" s="114" t="s">
        <v>83</v>
      </c>
      <c r="C15" s="115">
        <v>40659</v>
      </c>
      <c r="D15" s="116">
        <v>1.7849096279977994E-2</v>
      </c>
      <c r="E15" s="115">
        <v>0</v>
      </c>
      <c r="F15" s="116">
        <f t="shared" si="0"/>
        <v>-1</v>
      </c>
      <c r="G15" s="115">
        <v>31224</v>
      </c>
      <c r="H15" s="116" t="str">
        <f t="shared" si="0"/>
        <v>-</v>
      </c>
      <c r="I15" s="115">
        <v>43286</v>
      </c>
      <c r="J15" s="116">
        <f t="shared" si="0"/>
        <v>0.38630540609787345</v>
      </c>
      <c r="K15" s="115">
        <v>40407</v>
      </c>
      <c r="L15" s="116">
        <f t="shared" si="0"/>
        <v>-6.651111213787364E-2</v>
      </c>
      <c r="M15" s="115">
        <v>45242</v>
      </c>
      <c r="N15" s="116">
        <f t="shared" si="1"/>
        <v>0.11965748508921714</v>
      </c>
      <c r="O15" s="116">
        <f t="shared" si="3"/>
        <v>0.11271797142084172</v>
      </c>
    </row>
    <row r="16" spans="1:16" x14ac:dyDescent="0.25">
      <c r="A16" s="1" t="s">
        <v>84</v>
      </c>
      <c r="B16" s="114" t="s">
        <v>85</v>
      </c>
      <c r="C16" s="115">
        <v>38714</v>
      </c>
      <c r="D16" s="116">
        <v>-2.3828134849592786E-2</v>
      </c>
      <c r="E16" s="115">
        <v>15225</v>
      </c>
      <c r="F16" s="116">
        <f t="shared" si="0"/>
        <v>-0.60673141499199257</v>
      </c>
      <c r="G16" s="115">
        <v>36151</v>
      </c>
      <c r="H16" s="116">
        <f t="shared" si="0"/>
        <v>1.3744499178981937</v>
      </c>
      <c r="I16" s="115">
        <v>41695</v>
      </c>
      <c r="J16" s="116">
        <f t="shared" si="0"/>
        <v>0.15335675361677414</v>
      </c>
      <c r="K16" s="115">
        <v>43373</v>
      </c>
      <c r="L16" s="116">
        <f t="shared" si="0"/>
        <v>4.0244633649118677E-2</v>
      </c>
      <c r="M16" s="115">
        <v>42595</v>
      </c>
      <c r="N16" s="116">
        <f t="shared" si="1"/>
        <v>-1.7937426509579746E-2</v>
      </c>
      <c r="O16" s="116">
        <f t="shared" si="3"/>
        <v>0.10024797230975868</v>
      </c>
    </row>
    <row r="17" spans="1:16" x14ac:dyDescent="0.25">
      <c r="A17" s="1" t="s">
        <v>86</v>
      </c>
      <c r="B17" s="114" t="s">
        <v>87</v>
      </c>
      <c r="C17" s="115">
        <v>36471</v>
      </c>
      <c r="D17" s="116">
        <v>-0.11015956668130578</v>
      </c>
      <c r="E17" s="115">
        <v>14501</v>
      </c>
      <c r="F17" s="116">
        <f t="shared" si="0"/>
        <v>-0.602396424556497</v>
      </c>
      <c r="G17" s="115">
        <v>36202</v>
      </c>
      <c r="H17" s="116">
        <f t="shared" si="0"/>
        <v>1.4965174815529965</v>
      </c>
      <c r="I17" s="115">
        <v>42224</v>
      </c>
      <c r="J17" s="116">
        <f t="shared" si="0"/>
        <v>0.16634440086183089</v>
      </c>
      <c r="K17" s="115">
        <v>40151</v>
      </c>
      <c r="L17" s="116">
        <f t="shared" si="0"/>
        <v>-4.9095301250473677E-2</v>
      </c>
      <c r="M17" s="115">
        <v>43154</v>
      </c>
      <c r="N17" s="116">
        <f t="shared" si="1"/>
        <v>7.479265771711785E-2</v>
      </c>
      <c r="O17" s="116">
        <f t="shared" si="3"/>
        <v>0.18324147953168279</v>
      </c>
    </row>
    <row r="18" spans="1:16" x14ac:dyDescent="0.25">
      <c r="A18" s="1" t="s">
        <v>88</v>
      </c>
      <c r="B18" s="114" t="s">
        <v>89</v>
      </c>
      <c r="C18" s="115">
        <v>40116</v>
      </c>
      <c r="D18" s="116">
        <v>-8.9906758320288604E-2</v>
      </c>
      <c r="E18" s="115">
        <v>17308</v>
      </c>
      <c r="F18" s="116">
        <f t="shared" si="0"/>
        <v>-0.56855120151560468</v>
      </c>
      <c r="G18" s="115">
        <v>42785</v>
      </c>
      <c r="H18" s="116">
        <f t="shared" si="0"/>
        <v>1.471978275941761</v>
      </c>
      <c r="I18" s="115">
        <v>48246</v>
      </c>
      <c r="J18" s="116">
        <f t="shared" si="0"/>
        <v>0.12763819095477391</v>
      </c>
      <c r="K18" s="115">
        <v>49321</v>
      </c>
      <c r="L18" s="116">
        <f t="shared" si="0"/>
        <v>2.2281639928698693E-2</v>
      </c>
      <c r="M18" s="115">
        <v>43124</v>
      </c>
      <c r="N18" s="116">
        <f>IFERROR(M18/K18-1,"-")</f>
        <v>-0.1256462764339733</v>
      </c>
      <c r="O18" s="116">
        <f t="shared" si="3"/>
        <v>7.4982550603250653E-2</v>
      </c>
    </row>
    <row r="19" spans="1:16" x14ac:dyDescent="0.25">
      <c r="A19" s="1" t="s">
        <v>90</v>
      </c>
      <c r="B19" s="114" t="s">
        <v>91</v>
      </c>
      <c r="C19" s="115">
        <v>47646</v>
      </c>
      <c r="D19" s="116">
        <v>-5.5972736819163482E-2</v>
      </c>
      <c r="E19" s="115">
        <v>14807</v>
      </c>
      <c r="F19" s="116">
        <f t="shared" si="0"/>
        <v>-0.68922889644461227</v>
      </c>
      <c r="G19" s="115">
        <v>49146</v>
      </c>
      <c r="H19" s="116">
        <f t="shared" si="0"/>
        <v>2.319105828324441</v>
      </c>
      <c r="I19" s="115">
        <v>56046</v>
      </c>
      <c r="J19" s="116">
        <f t="shared" si="0"/>
        <v>0.14039799780246609</v>
      </c>
      <c r="K19" s="115">
        <v>55991</v>
      </c>
      <c r="L19" s="116">
        <f t="shared" si="0"/>
        <v>-9.8133675909073403E-4</v>
      </c>
      <c r="M19" s="115">
        <v>53169</v>
      </c>
      <c r="N19" s="116">
        <f>IFERROR(M19/K19-1,"-")</f>
        <v>-5.0400957296708349E-2</v>
      </c>
      <c r="O19" s="116">
        <f t="shared" si="3"/>
        <v>0.11591739075683161</v>
      </c>
    </row>
    <row r="20" spans="1:16" x14ac:dyDescent="0.25">
      <c r="A20" s="1" t="s">
        <v>92</v>
      </c>
      <c r="B20" s="114" t="s">
        <v>93</v>
      </c>
      <c r="C20" s="115">
        <v>48947</v>
      </c>
      <c r="D20" s="116">
        <v>3.115073265703483E-3</v>
      </c>
      <c r="E20" s="115">
        <v>13546</v>
      </c>
      <c r="F20" s="116">
        <f t="shared" si="0"/>
        <v>-0.72325168038899212</v>
      </c>
      <c r="G20" s="115">
        <v>46745</v>
      </c>
      <c r="H20" s="116">
        <f t="shared" si="0"/>
        <v>2.4508341945961907</v>
      </c>
      <c r="I20" s="115">
        <v>54058</v>
      </c>
      <c r="J20" s="116">
        <f t="shared" si="0"/>
        <v>0.15644453952294368</v>
      </c>
      <c r="K20" s="115">
        <v>53126</v>
      </c>
      <c r="L20" s="116">
        <f t="shared" si="0"/>
        <v>-1.7240741425875949E-2</v>
      </c>
      <c r="M20" s="115">
        <v>55215</v>
      </c>
      <c r="N20" s="116">
        <f>IFERROR(M20/K20-1,"-")</f>
        <v>3.9321612769642078E-2</v>
      </c>
      <c r="O20" s="116">
        <f t="shared" si="3"/>
        <v>0.12805687784746778</v>
      </c>
    </row>
    <row r="21" spans="1:16" ht="15.75" x14ac:dyDescent="0.25">
      <c r="A21" s="1"/>
      <c r="B21" s="117" t="s">
        <v>30</v>
      </c>
      <c r="C21" s="118">
        <v>503437</v>
      </c>
      <c r="D21" s="119">
        <v>-5.934263458128497E-2</v>
      </c>
      <c r="E21" s="118">
        <v>216673</v>
      </c>
      <c r="F21" s="119">
        <f t="shared" si="0"/>
        <v>-0.56961248378645191</v>
      </c>
      <c r="G21" s="118">
        <v>359169</v>
      </c>
      <c r="H21" s="119">
        <f t="shared" si="0"/>
        <v>0.65765462240334505</v>
      </c>
      <c r="I21" s="118">
        <v>543499</v>
      </c>
      <c r="J21" s="119">
        <f t="shared" si="0"/>
        <v>0.51321244316742254</v>
      </c>
      <c r="K21" s="118">
        <v>576462</v>
      </c>
      <c r="L21" s="119">
        <f t="shared" si="0"/>
        <v>6.0649605611049928E-2</v>
      </c>
      <c r="M21" s="118">
        <v>584273</v>
      </c>
      <c r="N21" s="119">
        <v>1.3549895743344642E-2</v>
      </c>
      <c r="O21" s="119">
        <v>0.16056825382321915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6" t="s">
        <v>284</v>
      </c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8" t="s">
        <v>137</v>
      </c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90"/>
    </row>
    <row r="29" spans="1:16" ht="22.5" thickTop="1" thickBot="1" x14ac:dyDescent="0.3">
      <c r="B29" s="109"/>
      <c r="C29" s="291">
        <v>2019</v>
      </c>
      <c r="D29" s="292"/>
      <c r="E29" s="293" t="s">
        <v>281</v>
      </c>
      <c r="F29" s="292"/>
      <c r="G29" s="293" t="s">
        <v>282</v>
      </c>
      <c r="H29" s="292"/>
      <c r="I29" s="293" t="s">
        <v>283</v>
      </c>
      <c r="J29" s="292"/>
      <c r="K29" s="293">
        <v>2023</v>
      </c>
      <c r="L29" s="292"/>
      <c r="M29" s="293">
        <v>2024</v>
      </c>
      <c r="N29" s="294"/>
      <c r="O29" s="295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50098</v>
      </c>
      <c r="D31" s="116">
        <v>-7.1984291641967957E-2</v>
      </c>
      <c r="E31" s="115">
        <v>46163</v>
      </c>
      <c r="F31" s="116">
        <f t="shared" ref="F31:J43" si="4">IFERROR(E31/C31-1,"-")</f>
        <v>-7.8546049742504676E-2</v>
      </c>
      <c r="G31" s="115">
        <v>9068</v>
      </c>
      <c r="H31" s="116">
        <f t="shared" si="4"/>
        <v>-0.80356562615081339</v>
      </c>
      <c r="I31" s="115">
        <v>40065</v>
      </c>
      <c r="J31" s="116">
        <f t="shared" si="4"/>
        <v>3.4182840758711954</v>
      </c>
      <c r="K31" s="115">
        <v>59578</v>
      </c>
      <c r="L31" s="116">
        <f t="shared" ref="L31:L43" si="5">IFERROR(K31/I31-1,"-")</f>
        <v>0.48703357044802198</v>
      </c>
      <c r="M31" s="115">
        <v>62651</v>
      </c>
      <c r="N31" s="116">
        <f t="shared" ref="N31:N39" si="6">IFERROR(M31/K31-1,"-")</f>
        <v>5.1579442075934123E-2</v>
      </c>
      <c r="O31" s="116">
        <f t="shared" ref="O31" si="7">IFERROR(M31/C31-1,"-")</f>
        <v>0.25056888498542862</v>
      </c>
    </row>
    <row r="32" spans="1:16" x14ac:dyDescent="0.25">
      <c r="B32" s="114" t="s">
        <v>73</v>
      </c>
      <c r="C32" s="115">
        <v>47287</v>
      </c>
      <c r="D32" s="116">
        <v>-4.7209349183961358E-2</v>
      </c>
      <c r="E32" s="115">
        <v>51846</v>
      </c>
      <c r="F32" s="116">
        <f t="shared" si="4"/>
        <v>9.6411275826337128E-2</v>
      </c>
      <c r="G32" s="115">
        <v>15142</v>
      </c>
      <c r="H32" s="116">
        <f t="shared" si="4"/>
        <v>-0.70794275353932801</v>
      </c>
      <c r="I32" s="115">
        <v>41909</v>
      </c>
      <c r="J32" s="116">
        <f t="shared" si="4"/>
        <v>1.7677321357812708</v>
      </c>
      <c r="K32" s="115">
        <v>52194</v>
      </c>
      <c r="L32" s="116">
        <f t="shared" si="5"/>
        <v>0.24541267985396931</v>
      </c>
      <c r="M32" s="115">
        <v>55957</v>
      </c>
      <c r="N32" s="116">
        <f t="shared" si="6"/>
        <v>7.2096409548990215E-2</v>
      </c>
      <c r="O32" s="116">
        <f>IFERROR(M32/C32-1,"-")</f>
        <v>0.18334848901389389</v>
      </c>
    </row>
    <row r="33" spans="2:16" x14ac:dyDescent="0.25">
      <c r="B33" s="114" t="s">
        <v>75</v>
      </c>
      <c r="C33" s="115">
        <v>49408</v>
      </c>
      <c r="D33" s="116">
        <v>-3.8530396201447825E-2</v>
      </c>
      <c r="E33" s="115">
        <v>20252</v>
      </c>
      <c r="F33" s="116">
        <f t="shared" si="4"/>
        <v>-0.59010686528497414</v>
      </c>
      <c r="G33" s="115">
        <v>22329</v>
      </c>
      <c r="H33" s="116">
        <f t="shared" si="4"/>
        <v>0.1025577720718942</v>
      </c>
      <c r="I33" s="115">
        <v>47103</v>
      </c>
      <c r="J33" s="116">
        <f t="shared" si="4"/>
        <v>1.1094988579873708</v>
      </c>
      <c r="K33" s="115">
        <v>58354</v>
      </c>
      <c r="L33" s="116">
        <f t="shared" si="5"/>
        <v>0.23885952062501326</v>
      </c>
      <c r="M33" s="115">
        <v>58643</v>
      </c>
      <c r="N33" s="116">
        <f t="shared" si="6"/>
        <v>4.9525311032663222E-3</v>
      </c>
      <c r="O33" s="116">
        <f t="shared" ref="O33:O42" si="8">IFERROR(M33/C33-1,"-")</f>
        <v>0.18691305051813467</v>
      </c>
    </row>
    <row r="34" spans="2:16" x14ac:dyDescent="0.25">
      <c r="B34" s="114" t="s">
        <v>77</v>
      </c>
      <c r="C34" s="115">
        <v>37600</v>
      </c>
      <c r="D34" s="116">
        <v>-8.4423016046947685E-2</v>
      </c>
      <c r="E34" s="115">
        <v>0</v>
      </c>
      <c r="F34" s="116">
        <f t="shared" si="4"/>
        <v>-1</v>
      </c>
      <c r="G34" s="115">
        <v>19557</v>
      </c>
      <c r="H34" s="116" t="str">
        <f t="shared" si="4"/>
        <v>-</v>
      </c>
      <c r="I34" s="115">
        <v>43531</v>
      </c>
      <c r="J34" s="116">
        <f t="shared" si="4"/>
        <v>1.2258526358848494</v>
      </c>
      <c r="K34" s="115">
        <v>42717</v>
      </c>
      <c r="L34" s="116">
        <f t="shared" si="5"/>
        <v>-1.8699317727596476E-2</v>
      </c>
      <c r="M34" s="115">
        <v>46133</v>
      </c>
      <c r="N34" s="116">
        <f t="shared" si="6"/>
        <v>7.9968162558232025E-2</v>
      </c>
      <c r="O34" s="116">
        <f t="shared" si="8"/>
        <v>0.22694148936170211</v>
      </c>
    </row>
    <row r="35" spans="2:16" x14ac:dyDescent="0.25">
      <c r="B35" s="114" t="s">
        <v>79</v>
      </c>
      <c r="C35" s="115">
        <v>35022</v>
      </c>
      <c r="D35" s="116">
        <v>-8.6136262818672815E-2</v>
      </c>
      <c r="E35" s="115">
        <v>0</v>
      </c>
      <c r="F35" s="116">
        <f t="shared" si="4"/>
        <v>-1</v>
      </c>
      <c r="G35" s="115">
        <v>24025</v>
      </c>
      <c r="H35" s="116" t="str">
        <f t="shared" si="4"/>
        <v>-</v>
      </c>
      <c r="I35" s="115">
        <v>44866</v>
      </c>
      <c r="J35" s="116">
        <f t="shared" si="4"/>
        <v>0.8674713839750261</v>
      </c>
      <c r="K35" s="115">
        <v>42611</v>
      </c>
      <c r="L35" s="116">
        <f t="shared" si="5"/>
        <v>-5.0260776534569618E-2</v>
      </c>
      <c r="M35" s="115">
        <v>38316</v>
      </c>
      <c r="N35" s="116">
        <f t="shared" si="6"/>
        <v>-0.10079556921921573</v>
      </c>
      <c r="O35" s="116">
        <f t="shared" si="8"/>
        <v>9.4055165324653078E-2</v>
      </c>
    </row>
    <row r="36" spans="2:16" x14ac:dyDescent="0.25">
      <c r="B36" s="114" t="s">
        <v>81</v>
      </c>
      <c r="C36" s="115">
        <v>31469</v>
      </c>
      <c r="D36" s="116">
        <v>-0.14646450947950851</v>
      </c>
      <c r="E36" s="115">
        <v>0</v>
      </c>
      <c r="F36" s="116">
        <f t="shared" si="4"/>
        <v>-1</v>
      </c>
      <c r="G36" s="115">
        <v>26795</v>
      </c>
      <c r="H36" s="116" t="str">
        <f t="shared" si="4"/>
        <v>-</v>
      </c>
      <c r="I36" s="115">
        <v>40470</v>
      </c>
      <c r="J36" s="116">
        <f t="shared" si="4"/>
        <v>0.51035640977794361</v>
      </c>
      <c r="K36" s="115">
        <v>38639</v>
      </c>
      <c r="L36" s="116">
        <f t="shared" si="5"/>
        <v>-4.5243390165554787E-2</v>
      </c>
      <c r="M36" s="115">
        <v>40074</v>
      </c>
      <c r="N36" s="116">
        <f t="shared" si="6"/>
        <v>3.7138642304407554E-2</v>
      </c>
      <c r="O36" s="116">
        <f t="shared" si="8"/>
        <v>0.27344370650481431</v>
      </c>
    </row>
    <row r="37" spans="2:16" x14ac:dyDescent="0.25">
      <c r="B37" s="114" t="s">
        <v>83</v>
      </c>
      <c r="C37" s="115">
        <v>40659</v>
      </c>
      <c r="D37" s="116">
        <v>1.7849096279977994E-2</v>
      </c>
      <c r="E37" s="115">
        <v>0</v>
      </c>
      <c r="F37" s="116">
        <f t="shared" si="4"/>
        <v>-1</v>
      </c>
      <c r="G37" s="115">
        <v>31224</v>
      </c>
      <c r="H37" s="116" t="str">
        <f t="shared" si="4"/>
        <v>-</v>
      </c>
      <c r="I37" s="115">
        <v>43286</v>
      </c>
      <c r="J37" s="116">
        <f t="shared" si="4"/>
        <v>0.38630540609787345</v>
      </c>
      <c r="K37" s="115">
        <v>40407</v>
      </c>
      <c r="L37" s="116">
        <f t="shared" si="5"/>
        <v>-6.651111213787364E-2</v>
      </c>
      <c r="M37" s="115">
        <v>45242</v>
      </c>
      <c r="N37" s="116">
        <f t="shared" si="6"/>
        <v>0.11965748508921714</v>
      </c>
      <c r="O37" s="116">
        <f t="shared" si="8"/>
        <v>0.11271797142084172</v>
      </c>
    </row>
    <row r="38" spans="2:16" x14ac:dyDescent="0.25">
      <c r="B38" s="114" t="s">
        <v>85</v>
      </c>
      <c r="C38" s="115">
        <v>38714</v>
      </c>
      <c r="D38" s="116">
        <v>-2.3828134849592786E-2</v>
      </c>
      <c r="E38" s="115">
        <v>15225</v>
      </c>
      <c r="F38" s="116">
        <f t="shared" si="4"/>
        <v>-0.60673141499199257</v>
      </c>
      <c r="G38" s="115">
        <v>36151</v>
      </c>
      <c r="H38" s="116">
        <f t="shared" si="4"/>
        <v>1.3744499178981937</v>
      </c>
      <c r="I38" s="115">
        <v>41695</v>
      </c>
      <c r="J38" s="116">
        <f t="shared" si="4"/>
        <v>0.15335675361677414</v>
      </c>
      <c r="K38" s="115">
        <v>43373</v>
      </c>
      <c r="L38" s="116">
        <f t="shared" si="5"/>
        <v>4.0244633649118677E-2</v>
      </c>
      <c r="M38" s="115">
        <v>42595</v>
      </c>
      <c r="N38" s="116">
        <f t="shared" si="6"/>
        <v>-1.7937426509579746E-2</v>
      </c>
      <c r="O38" s="116">
        <f t="shared" si="8"/>
        <v>0.10024797230975868</v>
      </c>
    </row>
    <row r="39" spans="2:16" x14ac:dyDescent="0.25">
      <c r="B39" s="114" t="s">
        <v>87</v>
      </c>
      <c r="C39" s="115">
        <v>36471</v>
      </c>
      <c r="D39" s="116">
        <v>-0.11015956668130578</v>
      </c>
      <c r="E39" s="115">
        <v>14501</v>
      </c>
      <c r="F39" s="116">
        <f t="shared" si="4"/>
        <v>-0.602396424556497</v>
      </c>
      <c r="G39" s="115">
        <v>36202</v>
      </c>
      <c r="H39" s="116">
        <f t="shared" si="4"/>
        <v>1.4965174815529965</v>
      </c>
      <c r="I39" s="115">
        <v>42224</v>
      </c>
      <c r="J39" s="116">
        <f t="shared" si="4"/>
        <v>0.16634440086183089</v>
      </c>
      <c r="K39" s="115">
        <v>40151</v>
      </c>
      <c r="L39" s="116">
        <f t="shared" si="5"/>
        <v>-4.9095301250473677E-2</v>
      </c>
      <c r="M39" s="115">
        <v>43154</v>
      </c>
      <c r="N39" s="116">
        <f t="shared" si="6"/>
        <v>7.479265771711785E-2</v>
      </c>
      <c r="O39" s="116">
        <f t="shared" si="8"/>
        <v>0.18324147953168279</v>
      </c>
    </row>
    <row r="40" spans="2:16" x14ac:dyDescent="0.25">
      <c r="B40" s="114" t="s">
        <v>89</v>
      </c>
      <c r="C40" s="115">
        <v>40116</v>
      </c>
      <c r="D40" s="116">
        <v>-8.9906758320288604E-2</v>
      </c>
      <c r="E40" s="115">
        <v>17308</v>
      </c>
      <c r="F40" s="116">
        <f t="shared" si="4"/>
        <v>-0.56855120151560468</v>
      </c>
      <c r="G40" s="115">
        <v>42785</v>
      </c>
      <c r="H40" s="116">
        <f t="shared" si="4"/>
        <v>1.471978275941761</v>
      </c>
      <c r="I40" s="115">
        <v>48246</v>
      </c>
      <c r="J40" s="116">
        <f t="shared" si="4"/>
        <v>0.12763819095477391</v>
      </c>
      <c r="K40" s="115">
        <v>49321</v>
      </c>
      <c r="L40" s="116">
        <f t="shared" si="5"/>
        <v>2.2281639928698693E-2</v>
      </c>
      <c r="M40" s="115">
        <v>43124</v>
      </c>
      <c r="N40" s="116">
        <f>IFERROR(M40/K40-1,"-")</f>
        <v>-0.1256462764339733</v>
      </c>
      <c r="O40" s="116">
        <f t="shared" si="8"/>
        <v>7.4982550603250653E-2</v>
      </c>
    </row>
    <row r="41" spans="2:16" x14ac:dyDescent="0.25">
      <c r="B41" s="114" t="s">
        <v>91</v>
      </c>
      <c r="C41" s="115">
        <v>47646</v>
      </c>
      <c r="D41" s="116">
        <v>-5.5972736819163482E-2</v>
      </c>
      <c r="E41" s="115">
        <v>14807</v>
      </c>
      <c r="F41" s="116">
        <f t="shared" si="4"/>
        <v>-0.68922889644461227</v>
      </c>
      <c r="G41" s="115">
        <v>49146</v>
      </c>
      <c r="H41" s="116">
        <f t="shared" si="4"/>
        <v>2.319105828324441</v>
      </c>
      <c r="I41" s="115">
        <v>56046</v>
      </c>
      <c r="J41" s="116">
        <f t="shared" si="4"/>
        <v>0.14039799780246609</v>
      </c>
      <c r="K41" s="115">
        <v>55991</v>
      </c>
      <c r="L41" s="116">
        <f t="shared" si="5"/>
        <v>-9.8133675909073403E-4</v>
      </c>
      <c r="M41" s="115">
        <v>53169</v>
      </c>
      <c r="N41" s="116">
        <f>IFERROR(M41/K41-1,"-")</f>
        <v>-5.0400957296708349E-2</v>
      </c>
      <c r="O41" s="116">
        <f t="shared" si="8"/>
        <v>0.11591739075683161</v>
      </c>
    </row>
    <row r="42" spans="2:16" x14ac:dyDescent="0.25">
      <c r="B42" s="114" t="s">
        <v>93</v>
      </c>
      <c r="C42" s="115">
        <v>48947</v>
      </c>
      <c r="D42" s="116">
        <v>3.115073265703483E-3</v>
      </c>
      <c r="E42" s="115">
        <v>13546</v>
      </c>
      <c r="F42" s="116">
        <f t="shared" si="4"/>
        <v>-0.72325168038899212</v>
      </c>
      <c r="G42" s="115">
        <v>46745</v>
      </c>
      <c r="H42" s="116">
        <f t="shared" si="4"/>
        <v>2.4508341945961907</v>
      </c>
      <c r="I42" s="115">
        <v>54058</v>
      </c>
      <c r="J42" s="116">
        <f t="shared" si="4"/>
        <v>0.15644453952294368</v>
      </c>
      <c r="K42" s="115">
        <v>53126</v>
      </c>
      <c r="L42" s="116">
        <f t="shared" si="5"/>
        <v>-1.7240741425875949E-2</v>
      </c>
      <c r="M42" s="115">
        <v>55215</v>
      </c>
      <c r="N42" s="116">
        <f>IFERROR(M42/K42-1,"-")</f>
        <v>3.9321612769642078E-2</v>
      </c>
      <c r="O42" s="116">
        <f t="shared" si="8"/>
        <v>0.12805687784746778</v>
      </c>
    </row>
    <row r="43" spans="2:16" ht="15.75" x14ac:dyDescent="0.25">
      <c r="B43" s="117" t="s">
        <v>30</v>
      </c>
      <c r="C43" s="118">
        <v>503437</v>
      </c>
      <c r="D43" s="119">
        <v>-5.934263458128497E-2</v>
      </c>
      <c r="E43" s="118">
        <v>216673</v>
      </c>
      <c r="F43" s="119">
        <f t="shared" si="4"/>
        <v>-0.56961248378645191</v>
      </c>
      <c r="G43" s="118">
        <v>359169</v>
      </c>
      <c r="H43" s="119">
        <f t="shared" si="4"/>
        <v>0.65765462240334505</v>
      </c>
      <c r="I43" s="118">
        <v>543499</v>
      </c>
      <c r="J43" s="119">
        <f t="shared" si="4"/>
        <v>0.51321244316742254</v>
      </c>
      <c r="K43" s="118">
        <v>576462</v>
      </c>
      <c r="L43" s="119">
        <f t="shared" si="5"/>
        <v>6.0649605611049928E-2</v>
      </c>
      <c r="M43" s="118">
        <v>584273</v>
      </c>
      <c r="N43" s="119">
        <v>1.3549895743344642E-2</v>
      </c>
      <c r="O43" s="119">
        <v>0.16056825382321915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66" t="s">
        <v>285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8" t="s">
        <v>149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90"/>
    </row>
    <row r="51" spans="1:16" ht="22.5" thickTop="1" thickBot="1" x14ac:dyDescent="0.3">
      <c r="B51" s="109"/>
      <c r="C51" s="291">
        <v>2019</v>
      </c>
      <c r="D51" s="292"/>
      <c r="E51" s="293" t="s">
        <v>281</v>
      </c>
      <c r="F51" s="292"/>
      <c r="G51" s="293" t="s">
        <v>282</v>
      </c>
      <c r="H51" s="292"/>
      <c r="I51" s="293" t="s">
        <v>283</v>
      </c>
      <c r="J51" s="292"/>
      <c r="K51" s="293">
        <v>2023</v>
      </c>
      <c r="L51" s="292"/>
      <c r="M51" s="293">
        <v>2024</v>
      </c>
      <c r="N51" s="294"/>
      <c r="O51" s="295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26360</v>
      </c>
      <c r="D53" s="116">
        <v>-7.0914986606513519E-2</v>
      </c>
      <c r="E53" s="115">
        <v>24068</v>
      </c>
      <c r="F53" s="116">
        <f t="shared" ref="F53:J65" si="9">IFERROR(E53/C53-1,"-")</f>
        <v>-8.6949924127465827E-2</v>
      </c>
      <c r="G53" s="115">
        <v>3301</v>
      </c>
      <c r="H53" s="116">
        <f t="shared" si="9"/>
        <v>-0.86284693368788434</v>
      </c>
      <c r="I53" s="115">
        <v>25732</v>
      </c>
      <c r="J53" s="116">
        <f t="shared" si="9"/>
        <v>6.7952135716449558</v>
      </c>
      <c r="K53" s="115">
        <v>35523</v>
      </c>
      <c r="L53" s="116">
        <f t="shared" ref="L53:L65" si="10">IFERROR(K53/I53-1,"-")</f>
        <v>0.38049898958495265</v>
      </c>
      <c r="M53" s="115">
        <v>36719</v>
      </c>
      <c r="N53" s="116">
        <f t="shared" ref="N53:N61" si="11">IFERROR(M53/K53-1,"-")</f>
        <v>3.3668327562424327E-2</v>
      </c>
      <c r="O53" s="116">
        <f t="shared" ref="O53" si="12">IFERROR(M53/C53-1,"-")</f>
        <v>0.39298179059180582</v>
      </c>
    </row>
    <row r="54" spans="1:16" x14ac:dyDescent="0.25">
      <c r="A54" s="1">
        <v>2</v>
      </c>
      <c r="B54" s="114" t="s">
        <v>73</v>
      </c>
      <c r="C54" s="115">
        <v>25016</v>
      </c>
      <c r="D54" s="116">
        <v>1.6786570743405171E-2</v>
      </c>
      <c r="E54" s="115">
        <v>26644</v>
      </c>
      <c r="F54" s="116">
        <f t="shared" si="9"/>
        <v>6.5078349856092066E-2</v>
      </c>
      <c r="G54" s="115">
        <v>7577</v>
      </c>
      <c r="H54" s="116">
        <f t="shared" si="9"/>
        <v>-0.71562077766101184</v>
      </c>
      <c r="I54" s="115">
        <v>27332</v>
      </c>
      <c r="J54" s="116">
        <f t="shared" si="9"/>
        <v>2.6072324138841232</v>
      </c>
      <c r="K54" s="115">
        <v>32889</v>
      </c>
      <c r="L54" s="116">
        <f t="shared" si="10"/>
        <v>0.2033147958436996</v>
      </c>
      <c r="M54" s="115">
        <v>33731</v>
      </c>
      <c r="N54" s="116">
        <f t="shared" si="11"/>
        <v>2.5601264860591666E-2</v>
      </c>
      <c r="O54" s="116">
        <f>IFERROR(M54/C54-1,"-")</f>
        <v>0.34837703869523495</v>
      </c>
    </row>
    <row r="55" spans="1:16" x14ac:dyDescent="0.25">
      <c r="A55" s="1">
        <v>3</v>
      </c>
      <c r="B55" s="114" t="s">
        <v>75</v>
      </c>
      <c r="C55" s="115">
        <v>26899</v>
      </c>
      <c r="D55" s="116">
        <v>-4.3591111111111136E-2</v>
      </c>
      <c r="E55" s="115">
        <v>11112</v>
      </c>
      <c r="F55" s="116">
        <f t="shared" si="9"/>
        <v>-0.58689914123201614</v>
      </c>
      <c r="G55" s="115">
        <v>12952</v>
      </c>
      <c r="H55" s="116">
        <f t="shared" si="9"/>
        <v>0.16558675305975523</v>
      </c>
      <c r="I55" s="115">
        <v>30980</v>
      </c>
      <c r="J55" s="116">
        <f t="shared" si="9"/>
        <v>1.3919085855466338</v>
      </c>
      <c r="K55" s="115">
        <v>34565</v>
      </c>
      <c r="L55" s="116">
        <f t="shared" si="10"/>
        <v>0.11571981923821828</v>
      </c>
      <c r="M55" s="115">
        <v>33512</v>
      </c>
      <c r="N55" s="116">
        <f t="shared" si="11"/>
        <v>-3.0464342543034872E-2</v>
      </c>
      <c r="O55" s="116">
        <f t="shared" ref="O55:O64" si="13">IFERROR(M55/C55-1,"-")</f>
        <v>0.24584557046730371</v>
      </c>
    </row>
    <row r="56" spans="1:16" x14ac:dyDescent="0.25">
      <c r="A56" s="1">
        <v>4</v>
      </c>
      <c r="B56" s="114" t="s">
        <v>77</v>
      </c>
      <c r="C56" s="115">
        <v>21696</v>
      </c>
      <c r="D56" s="116">
        <v>3.4620886981401977E-2</v>
      </c>
      <c r="E56" s="115">
        <v>0</v>
      </c>
      <c r="F56" s="116">
        <f t="shared" si="9"/>
        <v>-1</v>
      </c>
      <c r="G56" s="115">
        <v>13076</v>
      </c>
      <c r="H56" s="116" t="str">
        <f t="shared" si="9"/>
        <v>-</v>
      </c>
      <c r="I56" s="115">
        <v>29287</v>
      </c>
      <c r="J56" s="116">
        <f t="shared" si="9"/>
        <v>1.2397522178036096</v>
      </c>
      <c r="K56" s="115">
        <v>27273</v>
      </c>
      <c r="L56" s="116">
        <f t="shared" si="10"/>
        <v>-6.8767712637006206E-2</v>
      </c>
      <c r="M56" s="115">
        <v>28433</v>
      </c>
      <c r="N56" s="116">
        <f t="shared" si="11"/>
        <v>4.2532908004253356E-2</v>
      </c>
      <c r="O56" s="116">
        <f t="shared" si="13"/>
        <v>0.31051806784660774</v>
      </c>
    </row>
    <row r="57" spans="1:16" x14ac:dyDescent="0.25">
      <c r="A57" s="1">
        <v>5</v>
      </c>
      <c r="B57" s="114" t="s">
        <v>79</v>
      </c>
      <c r="C57" s="115">
        <v>17980</v>
      </c>
      <c r="D57" s="116">
        <v>-9.366391184573053E-3</v>
      </c>
      <c r="E57" s="115">
        <v>0</v>
      </c>
      <c r="F57" s="116">
        <f t="shared" si="9"/>
        <v>-1</v>
      </c>
      <c r="G57" s="115">
        <v>16219</v>
      </c>
      <c r="H57" s="116" t="str">
        <f t="shared" si="9"/>
        <v>-</v>
      </c>
      <c r="I57" s="115">
        <v>26797</v>
      </c>
      <c r="J57" s="116">
        <f t="shared" si="9"/>
        <v>0.65219803933658049</v>
      </c>
      <c r="K57" s="115">
        <v>24835</v>
      </c>
      <c r="L57" s="116">
        <f t="shared" si="10"/>
        <v>-7.3217151173638806E-2</v>
      </c>
      <c r="M57" s="115">
        <v>22675</v>
      </c>
      <c r="N57" s="116">
        <f t="shared" si="11"/>
        <v>-8.6974028588685304E-2</v>
      </c>
      <c r="O57" s="116">
        <f t="shared" si="13"/>
        <v>0.26112347052280316</v>
      </c>
    </row>
    <row r="58" spans="1:16" x14ac:dyDescent="0.25">
      <c r="A58" s="1">
        <v>6</v>
      </c>
      <c r="B58" s="114" t="s">
        <v>81</v>
      </c>
      <c r="C58" s="115">
        <v>16631</v>
      </c>
      <c r="D58" s="116">
        <v>-3.2364399160923485E-3</v>
      </c>
      <c r="E58" s="115">
        <v>0</v>
      </c>
      <c r="F58" s="116">
        <f t="shared" si="9"/>
        <v>-1</v>
      </c>
      <c r="G58" s="115">
        <v>18033</v>
      </c>
      <c r="H58" s="116" t="str">
        <f t="shared" si="9"/>
        <v>-</v>
      </c>
      <c r="I58" s="115">
        <v>24434</v>
      </c>
      <c r="J58" s="116">
        <f t="shared" si="9"/>
        <v>0.35496035046858543</v>
      </c>
      <c r="K58" s="115">
        <v>22412</v>
      </c>
      <c r="L58" s="116">
        <f t="shared" si="10"/>
        <v>-8.2753540148972737E-2</v>
      </c>
      <c r="M58" s="115">
        <v>24289</v>
      </c>
      <c r="N58" s="116">
        <f t="shared" si="11"/>
        <v>8.3749776905229334E-2</v>
      </c>
      <c r="O58" s="116">
        <f t="shared" si="13"/>
        <v>0.46046539594732727</v>
      </c>
    </row>
    <row r="59" spans="1:16" x14ac:dyDescent="0.25">
      <c r="A59" s="1">
        <v>7</v>
      </c>
      <c r="B59" s="114" t="s">
        <v>83</v>
      </c>
      <c r="C59" s="115">
        <v>22079</v>
      </c>
      <c r="D59" s="116">
        <v>9.5405834490970509E-2</v>
      </c>
      <c r="E59" s="115">
        <v>0</v>
      </c>
      <c r="F59" s="116">
        <f t="shared" si="9"/>
        <v>-1</v>
      </c>
      <c r="G59" s="115">
        <v>22155</v>
      </c>
      <c r="H59" s="116" t="str">
        <f t="shared" si="9"/>
        <v>-</v>
      </c>
      <c r="I59" s="115">
        <v>27739</v>
      </c>
      <c r="J59" s="116">
        <f t="shared" si="9"/>
        <v>0.25204242834574586</v>
      </c>
      <c r="K59" s="115">
        <v>26095</v>
      </c>
      <c r="L59" s="116">
        <f t="shared" si="10"/>
        <v>-5.9266736363964068E-2</v>
      </c>
      <c r="M59" s="115">
        <v>28719</v>
      </c>
      <c r="N59" s="116">
        <f t="shared" si="11"/>
        <v>0.1005556620042154</v>
      </c>
      <c r="O59" s="116">
        <f t="shared" si="13"/>
        <v>0.30073825807328225</v>
      </c>
    </row>
    <row r="60" spans="1:16" x14ac:dyDescent="0.25">
      <c r="A60" s="1">
        <v>8</v>
      </c>
      <c r="B60" s="114" t="s">
        <v>85</v>
      </c>
      <c r="C60" s="115">
        <v>22120</v>
      </c>
      <c r="D60" s="116">
        <v>5.138076904795863E-2</v>
      </c>
      <c r="E60" s="115">
        <v>8166</v>
      </c>
      <c r="F60" s="116">
        <f t="shared" si="9"/>
        <v>-0.63083182640144664</v>
      </c>
      <c r="G60" s="115">
        <v>25703</v>
      </c>
      <c r="H60" s="116">
        <f t="shared" si="9"/>
        <v>2.147563066372765</v>
      </c>
      <c r="I60" s="115">
        <v>26708</v>
      </c>
      <c r="J60" s="116">
        <f t="shared" si="9"/>
        <v>3.9100494105746453E-2</v>
      </c>
      <c r="K60" s="115">
        <v>29282</v>
      </c>
      <c r="L60" s="116">
        <f t="shared" si="10"/>
        <v>9.6375617792421764E-2</v>
      </c>
      <c r="M60" s="115">
        <v>30070</v>
      </c>
      <c r="N60" s="116">
        <f t="shared" si="11"/>
        <v>2.6910730141383787E-2</v>
      </c>
      <c r="O60" s="116">
        <f t="shared" si="13"/>
        <v>0.35940325497287517</v>
      </c>
    </row>
    <row r="61" spans="1:16" x14ac:dyDescent="0.25">
      <c r="A61" s="1">
        <v>9</v>
      </c>
      <c r="B61" s="114" t="s">
        <v>87</v>
      </c>
      <c r="C61" s="115">
        <v>18388</v>
      </c>
      <c r="D61" s="116">
        <v>-9.8185384992643399E-2</v>
      </c>
      <c r="E61" s="115">
        <v>7660</v>
      </c>
      <c r="F61" s="116">
        <f t="shared" si="9"/>
        <v>-0.5834239721557537</v>
      </c>
      <c r="G61" s="115">
        <v>24260</v>
      </c>
      <c r="H61" s="116">
        <f t="shared" si="9"/>
        <v>2.1671018276762402</v>
      </c>
      <c r="I61" s="115">
        <v>24257</v>
      </c>
      <c r="J61" s="116">
        <f t="shared" si="9"/>
        <v>-1.2366034624899935E-4</v>
      </c>
      <c r="K61" s="115">
        <v>26434</v>
      </c>
      <c r="L61" s="116">
        <f t="shared" si="10"/>
        <v>8.9747289442222877E-2</v>
      </c>
      <c r="M61" s="115">
        <v>29036</v>
      </c>
      <c r="N61" s="116">
        <f t="shared" si="11"/>
        <v>9.8433835212226706E-2</v>
      </c>
      <c r="O61" s="116">
        <f t="shared" si="13"/>
        <v>0.57907330867957363</v>
      </c>
    </row>
    <row r="62" spans="1:16" x14ac:dyDescent="0.25">
      <c r="A62" s="1">
        <v>10</v>
      </c>
      <c r="B62" s="114" t="s">
        <v>89</v>
      </c>
      <c r="C62" s="115">
        <v>20627</v>
      </c>
      <c r="D62" s="116">
        <v>-0.1049639850733316</v>
      </c>
      <c r="E62" s="115">
        <v>8994</v>
      </c>
      <c r="F62" s="116">
        <f t="shared" si="9"/>
        <v>-0.56396955446744557</v>
      </c>
      <c r="G62" s="115">
        <v>28908</v>
      </c>
      <c r="H62" s="116">
        <f t="shared" si="9"/>
        <v>2.2141427618412273</v>
      </c>
      <c r="I62" s="115">
        <v>27227</v>
      </c>
      <c r="J62" s="116">
        <f t="shared" si="9"/>
        <v>-5.8149993081499929E-2</v>
      </c>
      <c r="K62" s="115">
        <v>31067</v>
      </c>
      <c r="L62" s="116">
        <f t="shared" si="10"/>
        <v>0.14103647114996143</v>
      </c>
      <c r="M62" s="115">
        <v>29987</v>
      </c>
      <c r="N62" s="116">
        <f>IFERROR(M62/K62-1,"-")</f>
        <v>-3.4763575498116928E-2</v>
      </c>
      <c r="O62" s="116">
        <f t="shared" si="13"/>
        <v>0.45377417947350551</v>
      </c>
    </row>
    <row r="63" spans="1:16" x14ac:dyDescent="0.25">
      <c r="A63" s="1">
        <v>11</v>
      </c>
      <c r="B63" s="114" t="s">
        <v>91</v>
      </c>
      <c r="C63" s="115">
        <v>25700</v>
      </c>
      <c r="D63" s="116">
        <v>-2.4840863219997011E-3</v>
      </c>
      <c r="E63" s="115">
        <v>8059</v>
      </c>
      <c r="F63" s="116">
        <f t="shared" si="9"/>
        <v>-0.68642023346303505</v>
      </c>
      <c r="G63" s="115">
        <v>32504</v>
      </c>
      <c r="H63" s="116">
        <f t="shared" si="9"/>
        <v>3.033254746246433</v>
      </c>
      <c r="I63" s="115">
        <v>33332</v>
      </c>
      <c r="J63" s="116">
        <f t="shared" si="9"/>
        <v>2.5473787841496343E-2</v>
      </c>
      <c r="K63" s="115">
        <v>34767</v>
      </c>
      <c r="L63" s="116">
        <f t="shared" si="10"/>
        <v>4.3051722068882858E-2</v>
      </c>
      <c r="M63" s="115">
        <v>36706</v>
      </c>
      <c r="N63" s="116">
        <f>IFERROR(M63/K63-1,"-")</f>
        <v>5.5771277360715521E-2</v>
      </c>
      <c r="O63" s="116">
        <f t="shared" si="13"/>
        <v>0.42824902723735403</v>
      </c>
    </row>
    <row r="64" spans="1:16" x14ac:dyDescent="0.25">
      <c r="A64" s="1">
        <v>12</v>
      </c>
      <c r="B64" s="114" t="s">
        <v>93</v>
      </c>
      <c r="C64" s="115">
        <v>24184</v>
      </c>
      <c r="D64" s="116">
        <v>-6.4702014928259222E-2</v>
      </c>
      <c r="E64" s="115">
        <v>7306</v>
      </c>
      <c r="F64" s="116">
        <f t="shared" si="9"/>
        <v>-0.69789943764472384</v>
      </c>
      <c r="G64" s="115">
        <v>30193</v>
      </c>
      <c r="H64" s="116">
        <f t="shared" si="9"/>
        <v>3.1326307144812482</v>
      </c>
      <c r="I64" s="115">
        <v>31034</v>
      </c>
      <c r="J64" s="116">
        <f t="shared" si="9"/>
        <v>2.7854138376444793E-2</v>
      </c>
      <c r="K64" s="115">
        <v>32286</v>
      </c>
      <c r="L64" s="116">
        <f t="shared" si="10"/>
        <v>4.0342849777663226E-2</v>
      </c>
      <c r="M64" s="115">
        <v>37306</v>
      </c>
      <c r="N64" s="116">
        <f>IFERROR(M64/K64-1,"-")</f>
        <v>0.15548534968717087</v>
      </c>
      <c r="O64" s="116">
        <f t="shared" si="13"/>
        <v>0.54259014224280522</v>
      </c>
    </row>
    <row r="65" spans="1:16" ht="15.75" x14ac:dyDescent="0.25">
      <c r="B65" s="117" t="s">
        <v>30</v>
      </c>
      <c r="C65" s="118">
        <v>267680</v>
      </c>
      <c r="D65" s="119">
        <v>-2.0050740050593596E-2</v>
      </c>
      <c r="E65" s="118">
        <v>117055</v>
      </c>
      <c r="F65" s="119">
        <f t="shared" si="9"/>
        <v>-0.56270546921697551</v>
      </c>
      <c r="G65" s="118">
        <v>234881</v>
      </c>
      <c r="H65" s="119">
        <f t="shared" si="9"/>
        <v>1.0065866473025502</v>
      </c>
      <c r="I65" s="118">
        <v>334859</v>
      </c>
      <c r="J65" s="119">
        <f t="shared" si="9"/>
        <v>0.42565384173262211</v>
      </c>
      <c r="K65" s="118">
        <v>357428</v>
      </c>
      <c r="L65" s="119">
        <f t="shared" si="10"/>
        <v>6.7398516987747126E-2</v>
      </c>
      <c r="M65" s="118">
        <v>371183</v>
      </c>
      <c r="N65" s="119">
        <v>3.8483274953277302E-2</v>
      </c>
      <c r="O65" s="119">
        <v>0.3866669157202629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6" t="s">
        <v>286</v>
      </c>
      <c r="C70" s="266"/>
      <c r="D70" s="266"/>
      <c r="E70" s="266"/>
      <c r="F70" s="266"/>
      <c r="G70" s="266"/>
      <c r="H70" s="266"/>
      <c r="I70" s="266"/>
      <c r="J70" s="266"/>
      <c r="K70" s="266"/>
      <c r="L70" s="266"/>
      <c r="M70" s="266"/>
      <c r="N70" s="266"/>
      <c r="O70" s="266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88" t="s">
        <v>62</v>
      </c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290"/>
    </row>
    <row r="73" spans="1:16" ht="22.5" thickTop="1" thickBot="1" x14ac:dyDescent="0.3">
      <c r="B73" s="109"/>
      <c r="C73" s="291">
        <v>2019</v>
      </c>
      <c r="D73" s="292"/>
      <c r="E73" s="293" t="s">
        <v>281</v>
      </c>
      <c r="F73" s="292"/>
      <c r="G73" s="293" t="s">
        <v>282</v>
      </c>
      <c r="H73" s="292"/>
      <c r="I73" s="293" t="s">
        <v>283</v>
      </c>
      <c r="J73" s="292"/>
      <c r="K73" s="293">
        <v>2023</v>
      </c>
      <c r="L73" s="292"/>
      <c r="M73" s="293">
        <v>2024</v>
      </c>
      <c r="N73" s="294"/>
      <c r="O73" s="295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23738</v>
      </c>
      <c r="D75" s="116">
        <v>-7.3168827112291113E-2</v>
      </c>
      <c r="E75" s="115">
        <v>22095</v>
      </c>
      <c r="F75" s="116">
        <f t="shared" ref="F75:J87" si="14">IFERROR(E75/C75-1,"-")</f>
        <v>-6.921391861150894E-2</v>
      </c>
      <c r="G75" s="115">
        <v>5767</v>
      </c>
      <c r="H75" s="116">
        <f t="shared" si="14"/>
        <v>-0.73899072188277892</v>
      </c>
      <c r="I75" s="115">
        <v>14333</v>
      </c>
      <c r="J75" s="116">
        <f t="shared" si="14"/>
        <v>1.4853476677648692</v>
      </c>
      <c r="K75" s="115">
        <v>24055</v>
      </c>
      <c r="L75" s="116">
        <f t="shared" ref="L75:L87" si="15">IFERROR(K75/I75-1,"-")</f>
        <v>0.67829484406614116</v>
      </c>
      <c r="M75" s="115">
        <v>25932</v>
      </c>
      <c r="N75" s="116">
        <f t="shared" ref="N75:N83" si="16">IFERROR(M75/K75-1,"-")</f>
        <v>7.8029515693203155E-2</v>
      </c>
      <c r="O75" s="116">
        <f t="shared" ref="O75" si="17">IFERROR(M75/C75-1,"-")</f>
        <v>9.2425646642514181E-2</v>
      </c>
    </row>
    <row r="76" spans="1:16" x14ac:dyDescent="0.25">
      <c r="A76" s="1">
        <v>2</v>
      </c>
      <c r="B76" s="114" t="s">
        <v>73</v>
      </c>
      <c r="C76" s="115">
        <v>22271</v>
      </c>
      <c r="D76" s="116">
        <v>-0.11012106924521514</v>
      </c>
      <c r="E76" s="115">
        <v>25202</v>
      </c>
      <c r="F76" s="116">
        <f t="shared" si="14"/>
        <v>0.13160612455659826</v>
      </c>
      <c r="G76" s="115">
        <v>7565</v>
      </c>
      <c r="H76" s="116">
        <f t="shared" si="14"/>
        <v>-0.69982541068169191</v>
      </c>
      <c r="I76" s="115">
        <v>14577</v>
      </c>
      <c r="J76" s="116">
        <f t="shared" si="14"/>
        <v>0.9269001982815599</v>
      </c>
      <c r="K76" s="115">
        <v>19305</v>
      </c>
      <c r="L76" s="116">
        <f t="shared" si="15"/>
        <v>0.32434657336900607</v>
      </c>
      <c r="M76" s="115">
        <v>22226</v>
      </c>
      <c r="N76" s="116">
        <f t="shared" si="16"/>
        <v>0.15130795130795138</v>
      </c>
      <c r="O76" s="116">
        <f>IFERROR(M76/C76-1,"-")</f>
        <v>-2.0205648601320236E-3</v>
      </c>
    </row>
    <row r="77" spans="1:16" x14ac:dyDescent="0.25">
      <c r="A77" s="1">
        <v>3</v>
      </c>
      <c r="B77" s="114" t="s">
        <v>75</v>
      </c>
      <c r="C77" s="115">
        <v>22509</v>
      </c>
      <c r="D77" s="116">
        <v>-3.241198469672868E-2</v>
      </c>
      <c r="E77" s="115">
        <v>9140</v>
      </c>
      <c r="F77" s="116">
        <f t="shared" si="14"/>
        <v>-0.59394020169709894</v>
      </c>
      <c r="G77" s="115">
        <v>9377</v>
      </c>
      <c r="H77" s="116">
        <f t="shared" si="14"/>
        <v>2.5929978118161889E-2</v>
      </c>
      <c r="I77" s="115">
        <v>16123</v>
      </c>
      <c r="J77" s="116">
        <f t="shared" si="14"/>
        <v>0.71941985709715262</v>
      </c>
      <c r="K77" s="115">
        <v>23789</v>
      </c>
      <c r="L77" s="116">
        <f t="shared" si="15"/>
        <v>0.47546982571481733</v>
      </c>
      <c r="M77" s="115">
        <v>25131</v>
      </c>
      <c r="N77" s="116">
        <f t="shared" si="16"/>
        <v>5.6412627685064498E-2</v>
      </c>
      <c r="O77" s="116">
        <f t="shared" ref="O77:O86" si="18">IFERROR(M77/C77-1,"-")</f>
        <v>0.11648673863787828</v>
      </c>
    </row>
    <row r="78" spans="1:16" x14ac:dyDescent="0.25">
      <c r="A78" s="1">
        <v>4</v>
      </c>
      <c r="B78" s="114" t="s">
        <v>77</v>
      </c>
      <c r="C78" s="115">
        <v>15904</v>
      </c>
      <c r="D78" s="116">
        <v>-0.20863810518982928</v>
      </c>
      <c r="E78" s="115">
        <v>0</v>
      </c>
      <c r="F78" s="116">
        <f t="shared" si="14"/>
        <v>-1</v>
      </c>
      <c r="G78" s="115">
        <v>6481</v>
      </c>
      <c r="H78" s="116" t="str">
        <f t="shared" si="14"/>
        <v>-</v>
      </c>
      <c r="I78" s="115">
        <v>14244</v>
      </c>
      <c r="J78" s="116">
        <f t="shared" si="14"/>
        <v>1.1978089800956644</v>
      </c>
      <c r="K78" s="115">
        <v>15444</v>
      </c>
      <c r="L78" s="116">
        <f t="shared" si="15"/>
        <v>8.4245998315080062E-2</v>
      </c>
      <c r="M78" s="115">
        <v>17700</v>
      </c>
      <c r="N78" s="116">
        <f t="shared" si="16"/>
        <v>0.14607614607614616</v>
      </c>
      <c r="O78" s="116">
        <f t="shared" si="18"/>
        <v>0.11292756539235405</v>
      </c>
    </row>
    <row r="79" spans="1:16" x14ac:dyDescent="0.25">
      <c r="A79" s="1">
        <v>5</v>
      </c>
      <c r="B79" s="114" t="s">
        <v>79</v>
      </c>
      <c r="C79" s="115">
        <v>17042</v>
      </c>
      <c r="D79" s="116">
        <v>-0.15520745550983983</v>
      </c>
      <c r="E79" s="115">
        <v>0</v>
      </c>
      <c r="F79" s="116">
        <f t="shared" si="14"/>
        <v>-1</v>
      </c>
      <c r="G79" s="115">
        <v>7806</v>
      </c>
      <c r="H79" s="116" t="str">
        <f t="shared" si="14"/>
        <v>-</v>
      </c>
      <c r="I79" s="115">
        <v>18069</v>
      </c>
      <c r="J79" s="116">
        <f t="shared" si="14"/>
        <v>1.3147578785549578</v>
      </c>
      <c r="K79" s="115">
        <v>17776</v>
      </c>
      <c r="L79" s="116">
        <f t="shared" si="15"/>
        <v>-1.6215617909126179E-2</v>
      </c>
      <c r="M79" s="115">
        <v>15641</v>
      </c>
      <c r="N79" s="116">
        <f t="shared" si="16"/>
        <v>-0.1201057605760576</v>
      </c>
      <c r="O79" s="116">
        <f t="shared" si="18"/>
        <v>-8.2208660955286894E-2</v>
      </c>
    </row>
    <row r="80" spans="1:16" x14ac:dyDescent="0.25">
      <c r="A80" s="1">
        <v>6</v>
      </c>
      <c r="B80" s="114" t="s">
        <v>81</v>
      </c>
      <c r="C80" s="115">
        <v>14838</v>
      </c>
      <c r="D80" s="116">
        <v>-0.26486325802615929</v>
      </c>
      <c r="E80" s="115">
        <v>0</v>
      </c>
      <c r="F80" s="116">
        <f t="shared" si="14"/>
        <v>-1</v>
      </c>
      <c r="G80" s="115">
        <v>8762</v>
      </c>
      <c r="H80" s="116" t="str">
        <f t="shared" si="14"/>
        <v>-</v>
      </c>
      <c r="I80" s="115">
        <v>16036</v>
      </c>
      <c r="J80" s="116">
        <f t="shared" si="14"/>
        <v>0.83017575895914164</v>
      </c>
      <c r="K80" s="115">
        <v>16227</v>
      </c>
      <c r="L80" s="116">
        <f t="shared" si="15"/>
        <v>1.1910700922923345E-2</v>
      </c>
      <c r="M80" s="115">
        <v>15785</v>
      </c>
      <c r="N80" s="116">
        <f t="shared" si="16"/>
        <v>-2.7238553028902435E-2</v>
      </c>
      <c r="O80" s="116">
        <f t="shared" si="18"/>
        <v>6.3822617603450649E-2</v>
      </c>
    </row>
    <row r="81" spans="1:15" x14ac:dyDescent="0.25">
      <c r="A81" s="1">
        <v>7</v>
      </c>
      <c r="B81" s="114" t="s">
        <v>83</v>
      </c>
      <c r="C81" s="115">
        <v>18580</v>
      </c>
      <c r="D81" s="116">
        <v>-6.1141990904497234E-2</v>
      </c>
      <c r="E81" s="115">
        <v>0</v>
      </c>
      <c r="F81" s="116">
        <f t="shared" si="14"/>
        <v>-1</v>
      </c>
      <c r="G81" s="115">
        <v>9069</v>
      </c>
      <c r="H81" s="116" t="str">
        <f t="shared" si="14"/>
        <v>-</v>
      </c>
      <c r="I81" s="115">
        <v>15547</v>
      </c>
      <c r="J81" s="116">
        <f t="shared" si="14"/>
        <v>0.71430146653434767</v>
      </c>
      <c r="K81" s="115">
        <v>14312</v>
      </c>
      <c r="L81" s="116">
        <f t="shared" si="15"/>
        <v>-7.9436547243841304E-2</v>
      </c>
      <c r="M81" s="115">
        <v>16523</v>
      </c>
      <c r="N81" s="116">
        <f t="shared" si="16"/>
        <v>0.15448574622694244</v>
      </c>
      <c r="O81" s="116">
        <f t="shared" si="18"/>
        <v>-0.11071044133476859</v>
      </c>
    </row>
    <row r="82" spans="1:15" x14ac:dyDescent="0.25">
      <c r="A82" s="1">
        <v>8</v>
      </c>
      <c r="B82" s="114" t="s">
        <v>85</v>
      </c>
      <c r="C82" s="115">
        <v>16594</v>
      </c>
      <c r="D82" s="116">
        <v>-0.1088077336197637</v>
      </c>
      <c r="E82" s="115">
        <v>7059</v>
      </c>
      <c r="F82" s="116">
        <f t="shared" si="14"/>
        <v>-0.57460527901651193</v>
      </c>
      <c r="G82" s="115">
        <v>10448</v>
      </c>
      <c r="H82" s="116">
        <f t="shared" si="14"/>
        <v>0.4800963309250601</v>
      </c>
      <c r="I82" s="115">
        <v>14987</v>
      </c>
      <c r="J82" s="116">
        <f t="shared" si="14"/>
        <v>0.43443721286370596</v>
      </c>
      <c r="K82" s="115">
        <v>14091</v>
      </c>
      <c r="L82" s="116">
        <f t="shared" si="15"/>
        <v>-5.9785147127510485E-2</v>
      </c>
      <c r="M82" s="115">
        <v>12525</v>
      </c>
      <c r="N82" s="116">
        <f t="shared" si="16"/>
        <v>-0.11113476687247181</v>
      </c>
      <c r="O82" s="116">
        <f t="shared" si="18"/>
        <v>-0.24520911172713034</v>
      </c>
    </row>
    <row r="83" spans="1:15" x14ac:dyDescent="0.25">
      <c r="A83" s="1">
        <v>9</v>
      </c>
      <c r="B83" s="114" t="s">
        <v>87</v>
      </c>
      <c r="C83" s="115">
        <v>18083</v>
      </c>
      <c r="D83" s="116">
        <v>-0.12201398329772772</v>
      </c>
      <c r="E83" s="115">
        <v>6841</v>
      </c>
      <c r="F83" s="116">
        <f t="shared" si="14"/>
        <v>-0.62168887905767845</v>
      </c>
      <c r="G83" s="115">
        <v>11942</v>
      </c>
      <c r="H83" s="116">
        <f t="shared" si="14"/>
        <v>0.74565122058178623</v>
      </c>
      <c r="I83" s="115">
        <v>17967</v>
      </c>
      <c r="J83" s="116">
        <f t="shared" si="14"/>
        <v>0.50452185563557195</v>
      </c>
      <c r="K83" s="115">
        <v>13717</v>
      </c>
      <c r="L83" s="116">
        <f t="shared" si="15"/>
        <v>-0.23654477653475814</v>
      </c>
      <c r="M83" s="115">
        <v>14118</v>
      </c>
      <c r="N83" s="116">
        <f t="shared" si="16"/>
        <v>2.9233797477582479E-2</v>
      </c>
      <c r="O83" s="116">
        <f t="shared" si="18"/>
        <v>-0.21926671459381741</v>
      </c>
    </row>
    <row r="84" spans="1:15" x14ac:dyDescent="0.25">
      <c r="A84" s="1">
        <v>10</v>
      </c>
      <c r="B84" s="114" t="s">
        <v>89</v>
      </c>
      <c r="C84" s="115">
        <v>19489</v>
      </c>
      <c r="D84" s="116">
        <v>-7.3408453382779459E-2</v>
      </c>
      <c r="E84" s="115">
        <v>8314</v>
      </c>
      <c r="F84" s="116">
        <f t="shared" si="14"/>
        <v>-0.57340037970137003</v>
      </c>
      <c r="G84" s="115">
        <v>13877</v>
      </c>
      <c r="H84" s="116">
        <f t="shared" si="14"/>
        <v>0.66911234063026215</v>
      </c>
      <c r="I84" s="115">
        <v>21019</v>
      </c>
      <c r="J84" s="116">
        <f t="shared" si="14"/>
        <v>0.51466455285724577</v>
      </c>
      <c r="K84" s="115">
        <v>18254</v>
      </c>
      <c r="L84" s="116">
        <f t="shared" si="15"/>
        <v>-0.13154764736666824</v>
      </c>
      <c r="M84" s="115">
        <v>13137</v>
      </c>
      <c r="N84" s="116">
        <f>IFERROR(M84/K84-1,"-")</f>
        <v>-0.28032212117891964</v>
      </c>
      <c r="O84" s="116">
        <f t="shared" si="18"/>
        <v>-0.32592744625173176</v>
      </c>
    </row>
    <row r="85" spans="1:15" x14ac:dyDescent="0.25">
      <c r="A85" s="1">
        <v>11</v>
      </c>
      <c r="B85" s="114" t="s">
        <v>91</v>
      </c>
      <c r="C85" s="115">
        <v>21946</v>
      </c>
      <c r="D85" s="116">
        <v>-0.11174970656089367</v>
      </c>
      <c r="E85" s="115">
        <v>6748</v>
      </c>
      <c r="F85" s="116">
        <f t="shared" si="14"/>
        <v>-0.69251799872414099</v>
      </c>
      <c r="G85" s="115">
        <v>16642</v>
      </c>
      <c r="H85" s="116">
        <f t="shared" si="14"/>
        <v>1.4662122110254892</v>
      </c>
      <c r="I85" s="115">
        <v>22714</v>
      </c>
      <c r="J85" s="116">
        <f t="shared" si="14"/>
        <v>0.36485999278932812</v>
      </c>
      <c r="K85" s="115">
        <v>21224</v>
      </c>
      <c r="L85" s="116">
        <f t="shared" si="15"/>
        <v>-6.5598309412697065E-2</v>
      </c>
      <c r="M85" s="115">
        <v>16463</v>
      </c>
      <c r="N85" s="116">
        <f>IFERROR(M85/K85-1,"-")</f>
        <v>-0.22432152280437245</v>
      </c>
      <c r="O85" s="116">
        <f t="shared" si="18"/>
        <v>-0.24984051763419302</v>
      </c>
    </row>
    <row r="86" spans="1:15" x14ac:dyDescent="0.25">
      <c r="A86" s="1">
        <v>12</v>
      </c>
      <c r="B86" s="114" t="s">
        <v>93</v>
      </c>
      <c r="C86" s="115">
        <v>24763</v>
      </c>
      <c r="D86" s="116">
        <v>7.9562298369517892E-2</v>
      </c>
      <c r="E86" s="115">
        <v>6240</v>
      </c>
      <c r="F86" s="116">
        <f t="shared" si="14"/>
        <v>-0.74801114566086502</v>
      </c>
      <c r="G86" s="115">
        <v>16552</v>
      </c>
      <c r="H86" s="116">
        <f t="shared" si="14"/>
        <v>1.6525641025641025</v>
      </c>
      <c r="I86" s="115">
        <v>23024</v>
      </c>
      <c r="J86" s="116">
        <f t="shared" si="14"/>
        <v>0.39101014983083626</v>
      </c>
      <c r="K86" s="115">
        <v>20840</v>
      </c>
      <c r="L86" s="116">
        <f t="shared" si="15"/>
        <v>-9.4857539958304371E-2</v>
      </c>
      <c r="M86" s="115">
        <v>17909</v>
      </c>
      <c r="N86" s="116">
        <f>IFERROR(M86/K86-1,"-")</f>
        <v>-0.14064299424184257</v>
      </c>
      <c r="O86" s="116">
        <f t="shared" si="18"/>
        <v>-0.27678391148083836</v>
      </c>
    </row>
    <row r="87" spans="1:15" ht="15.75" x14ac:dyDescent="0.25">
      <c r="B87" s="117" t="s">
        <v>30</v>
      </c>
      <c r="C87" s="118">
        <v>235757</v>
      </c>
      <c r="D87" s="119">
        <v>-0.10030148068997102</v>
      </c>
      <c r="E87" s="118">
        <v>99618</v>
      </c>
      <c r="F87" s="119">
        <f t="shared" si="14"/>
        <v>-0.57745475213885489</v>
      </c>
      <c r="G87" s="118">
        <v>124288</v>
      </c>
      <c r="H87" s="119">
        <f t="shared" si="14"/>
        <v>0.24764600774960344</v>
      </c>
      <c r="I87" s="118">
        <v>208640</v>
      </c>
      <c r="J87" s="119">
        <f t="shared" si="14"/>
        <v>0.67868177136972196</v>
      </c>
      <c r="K87" s="118">
        <v>219034</v>
      </c>
      <c r="L87" s="119">
        <f t="shared" si="15"/>
        <v>4.9817868098159579E-2</v>
      </c>
      <c r="M87" s="118">
        <v>213090</v>
      </c>
      <c r="N87" s="119">
        <v>-2.713733940849361E-2</v>
      </c>
      <c r="O87" s="119">
        <v>-9.6145607553540291E-2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5" x14ac:dyDescent="0.25">
      <c r="C92" s="120"/>
    </row>
    <row r="93" spans="1:15" x14ac:dyDescent="0.25">
      <c r="M93" s="4"/>
      <c r="N93" s="4"/>
    </row>
    <row r="94" spans="1:15" ht="15.75" thickBot="1" x14ac:dyDescent="0.3"/>
    <row r="95" spans="1:15" ht="16.5" thickTop="1" thickBot="1" x14ac:dyDescent="0.3">
      <c r="M95" s="293">
        <v>2024</v>
      </c>
      <c r="N95" s="294"/>
      <c r="O95" s="295"/>
    </row>
    <row r="96" spans="1:15" ht="16.5" thickTop="1" thickBot="1" x14ac:dyDescent="0.3">
      <c r="M96" s="113" t="s">
        <v>69</v>
      </c>
      <c r="N96" s="112" t="str">
        <f>CONCATENATE("var ",RIGHT(M95,2),"/",RIGHT(K95,2))</f>
        <v>var 24/</v>
      </c>
      <c r="O96" s="112" t="str">
        <f>CONCATENATE("var ",RIGHT(M95,2),"/",RIGHT(C95,2))</f>
        <v>var 24/</v>
      </c>
    </row>
    <row r="97" spans="13:15" x14ac:dyDescent="0.25">
      <c r="M97" s="115" t="s">
        <v>227</v>
      </c>
      <c r="N97" s="116" t="str">
        <f t="shared" ref="N97:N105" si="19">IFERROR(M97/K97-1,"-")</f>
        <v>-</v>
      </c>
      <c r="O97" s="116" t="str">
        <f t="shared" ref="O97" si="20">IFERROR(M97/C97-1,"-")</f>
        <v>-</v>
      </c>
    </row>
    <row r="98" spans="13:15" x14ac:dyDescent="0.25">
      <c r="M98" s="115" t="s">
        <v>227</v>
      </c>
      <c r="N98" s="116" t="str">
        <f t="shared" si="19"/>
        <v>-</v>
      </c>
      <c r="O98" s="116" t="str">
        <f>IFERROR(M98/C98-1,"-")</f>
        <v>-</v>
      </c>
    </row>
    <row r="99" spans="13:15" x14ac:dyDescent="0.25">
      <c r="M99" s="115" t="s">
        <v>227</v>
      </c>
      <c r="N99" s="116" t="str">
        <f t="shared" si="19"/>
        <v>-</v>
      </c>
      <c r="O99" s="116" t="str">
        <f t="shared" ref="O99:O108" si="21">IFERROR(M99/C99-1,"-")</f>
        <v>-</v>
      </c>
    </row>
    <row r="100" spans="13:15" x14ac:dyDescent="0.25">
      <c r="M100" s="115" t="s">
        <v>227</v>
      </c>
      <c r="N100" s="116" t="str">
        <f t="shared" si="19"/>
        <v>-</v>
      </c>
      <c r="O100" s="116" t="str">
        <f t="shared" si="21"/>
        <v>-</v>
      </c>
    </row>
    <row r="101" spans="13:15" x14ac:dyDescent="0.25">
      <c r="M101" s="115" t="s">
        <v>227</v>
      </c>
      <c r="N101" s="116" t="str">
        <f t="shared" si="19"/>
        <v>-</v>
      </c>
      <c r="O101" s="116" t="str">
        <f t="shared" si="21"/>
        <v>-</v>
      </c>
    </row>
    <row r="102" spans="13:15" x14ac:dyDescent="0.25">
      <c r="M102" s="115" t="s">
        <v>227</v>
      </c>
      <c r="N102" s="116" t="str">
        <f t="shared" si="19"/>
        <v>-</v>
      </c>
      <c r="O102" s="116" t="str">
        <f t="shared" si="21"/>
        <v>-</v>
      </c>
    </row>
    <row r="103" spans="13:15" x14ac:dyDescent="0.25">
      <c r="M103" s="115" t="s">
        <v>227</v>
      </c>
      <c r="N103" s="116" t="str">
        <f t="shared" si="19"/>
        <v>-</v>
      </c>
      <c r="O103" s="116" t="str">
        <f t="shared" si="21"/>
        <v>-</v>
      </c>
    </row>
    <row r="104" spans="13:15" x14ac:dyDescent="0.25">
      <c r="M104" s="115" t="s">
        <v>227</v>
      </c>
      <c r="N104" s="116" t="str">
        <f t="shared" si="19"/>
        <v>-</v>
      </c>
      <c r="O104" s="116" t="str">
        <f t="shared" si="21"/>
        <v>-</v>
      </c>
    </row>
    <row r="105" spans="13:15" x14ac:dyDescent="0.25">
      <c r="M105" s="115" t="s">
        <v>227</v>
      </c>
      <c r="N105" s="116" t="str">
        <f t="shared" si="19"/>
        <v>-</v>
      </c>
      <c r="O105" s="116" t="str">
        <f t="shared" si="21"/>
        <v>-</v>
      </c>
    </row>
    <row r="106" spans="13:15" x14ac:dyDescent="0.25">
      <c r="M106" s="115" t="s">
        <v>227</v>
      </c>
      <c r="N106" s="116" t="str">
        <f>IFERROR(M106/K106-1,"-")</f>
        <v>-</v>
      </c>
      <c r="O106" s="116" t="str">
        <f t="shared" si="21"/>
        <v>-</v>
      </c>
    </row>
    <row r="107" spans="13:15" x14ac:dyDescent="0.25">
      <c r="M107" s="115" t="s">
        <v>227</v>
      </c>
      <c r="N107" s="116" t="str">
        <f>IFERROR(M107/K107-1,"-")</f>
        <v>-</v>
      </c>
      <c r="O107" s="116" t="str">
        <f t="shared" si="21"/>
        <v>-</v>
      </c>
    </row>
    <row r="108" spans="13:15" x14ac:dyDescent="0.25">
      <c r="M108" s="115" t="s">
        <v>227</v>
      </c>
      <c r="N108" s="116" t="str">
        <f>IFERROR(M108/K108-1,"-")</f>
        <v>-</v>
      </c>
      <c r="O108" s="116" t="str">
        <f t="shared" si="21"/>
        <v>-</v>
      </c>
    </row>
    <row r="109" spans="13:15" ht="15.75" x14ac:dyDescent="0.25">
      <c r="M109" s="118" t="s">
        <v>227</v>
      </c>
      <c r="N109" s="119" t="s">
        <v>227</v>
      </c>
      <c r="O109" s="119" t="s">
        <v>227</v>
      </c>
    </row>
    <row r="111" spans="13:15" x14ac:dyDescent="0.25">
      <c r="M111" s="105"/>
      <c r="N111" s="105"/>
      <c r="O111" s="105"/>
    </row>
  </sheetData>
  <mergeCells count="33"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5CA61-56E2-4E88-9E31-3E43B8FE80A6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6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</row>
    <row r="5" spans="1:14" ht="6" customHeight="1" x14ac:dyDescent="0.25"/>
    <row r="6" spans="1:14" s="144" customFormat="1" ht="72" customHeight="1" x14ac:dyDescent="0.25">
      <c r="B6" s="145"/>
      <c r="C6" s="172" t="s">
        <v>287</v>
      </c>
      <c r="D6" s="172" t="s">
        <v>222</v>
      </c>
      <c r="E6" s="172" t="s">
        <v>233</v>
      </c>
      <c r="F6" s="172" t="s">
        <v>224</v>
      </c>
      <c r="G6" s="172" t="s">
        <v>225</v>
      </c>
      <c r="H6" s="172" t="s">
        <v>226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2808511</v>
      </c>
      <c r="D8" s="176">
        <v>2854802</v>
      </c>
      <c r="E8" s="176">
        <v>526371</v>
      </c>
      <c r="F8" s="176">
        <v>2818920</v>
      </c>
      <c r="G8" s="176">
        <v>2932508</v>
      </c>
      <c r="H8" s="176">
        <v>2933977</v>
      </c>
      <c r="I8" s="177">
        <f>IFERROR(H8/G8-1,"-")</f>
        <v>5.0093639983250782E-4</v>
      </c>
      <c r="J8" s="177">
        <f>IFERROR(H8/D8-1,"-")</f>
        <v>2.7733972443622967E-2</v>
      </c>
      <c r="K8" s="176">
        <f>H8-G8</f>
        <v>1469</v>
      </c>
      <c r="L8" s="176">
        <f>H8-D8</f>
        <v>79175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286143</v>
      </c>
      <c r="D9" s="158">
        <v>295269</v>
      </c>
      <c r="E9" s="158">
        <v>80710</v>
      </c>
      <c r="F9" s="158">
        <v>302176</v>
      </c>
      <c r="G9" s="158">
        <v>277480</v>
      </c>
      <c r="H9" s="158">
        <v>265995</v>
      </c>
      <c r="I9" s="159">
        <f>IFERROR(H9/G9-1,"-")</f>
        <v>-4.139037047715155E-2</v>
      </c>
      <c r="J9" s="160">
        <f t="shared" ref="J9:J20" si="0">IFERROR(H9/D9-1,"-")</f>
        <v>-9.9143492882761142E-2</v>
      </c>
      <c r="K9" s="158">
        <f t="shared" ref="K9:K19" si="1">H9-G9</f>
        <v>-11485</v>
      </c>
      <c r="L9" s="158">
        <f t="shared" ref="L9:L20" si="2">H9-D9</f>
        <v>-29274</v>
      </c>
      <c r="M9" s="159">
        <f>H9/H$8</f>
        <v>9.0660219899474329E-2</v>
      </c>
      <c r="N9" s="79"/>
    </row>
    <row r="10" spans="1:14" x14ac:dyDescent="0.25">
      <c r="A10" s="161" t="s">
        <v>103</v>
      </c>
      <c r="B10" s="162" t="s">
        <v>103</v>
      </c>
      <c r="C10" s="163">
        <v>77852</v>
      </c>
      <c r="D10" s="163">
        <v>79428</v>
      </c>
      <c r="E10" s="163">
        <v>38429</v>
      </c>
      <c r="F10" s="163">
        <v>85417</v>
      </c>
      <c r="G10" s="163">
        <v>86685</v>
      </c>
      <c r="H10" s="163">
        <v>78033</v>
      </c>
      <c r="I10" s="164">
        <f>IFERROR(H10/G10-1,"-")</f>
        <v>-9.9809655649766404E-2</v>
      </c>
      <c r="J10" s="165">
        <f t="shared" si="0"/>
        <v>-1.7563075993352495E-2</v>
      </c>
      <c r="K10" s="163">
        <f t="shared" si="1"/>
        <v>-8652</v>
      </c>
      <c r="L10" s="163">
        <f t="shared" si="2"/>
        <v>-1395</v>
      </c>
      <c r="M10" s="164">
        <f>H10/H$8</f>
        <v>2.6596323011393749E-2</v>
      </c>
      <c r="N10" s="79"/>
    </row>
    <row r="11" spans="1:14" x14ac:dyDescent="0.25">
      <c r="A11" s="161" t="s">
        <v>100</v>
      </c>
      <c r="B11" s="162" t="s">
        <v>100</v>
      </c>
      <c r="C11" s="163">
        <v>208291</v>
      </c>
      <c r="D11" s="163">
        <v>215841</v>
      </c>
      <c r="E11" s="163">
        <v>42281</v>
      </c>
      <c r="F11" s="163">
        <v>216759</v>
      </c>
      <c r="G11" s="163">
        <v>190795</v>
      </c>
      <c r="H11" s="163">
        <v>187962</v>
      </c>
      <c r="I11" s="164">
        <f>IFERROR(H11/G11-1,"-")</f>
        <v>-1.4848397494693244E-2</v>
      </c>
      <c r="J11" s="165">
        <f t="shared" si="0"/>
        <v>-0.12916452388563804</v>
      </c>
      <c r="K11" s="163">
        <f t="shared" si="1"/>
        <v>-2833</v>
      </c>
      <c r="L11" s="163">
        <f t="shared" si="2"/>
        <v>-27879</v>
      </c>
      <c r="M11" s="164">
        <f>H11/H$8</f>
        <v>6.4063896888080576E-2</v>
      </c>
      <c r="N11" s="79"/>
    </row>
    <row r="12" spans="1:14" x14ac:dyDescent="0.25">
      <c r="A12" s="1"/>
      <c r="B12" s="157" t="s">
        <v>107</v>
      </c>
      <c r="C12" s="158">
        <v>2522368</v>
      </c>
      <c r="D12" s="158">
        <v>2559533</v>
      </c>
      <c r="E12" s="158">
        <v>445661</v>
      </c>
      <c r="F12" s="158">
        <v>2516744</v>
      </c>
      <c r="G12" s="158">
        <v>2655028</v>
      </c>
      <c r="H12" s="158">
        <v>2667982</v>
      </c>
      <c r="I12" s="159">
        <f>IFERROR(H12/G12-1,"-")</f>
        <v>4.8790445901134571E-3</v>
      </c>
      <c r="J12" s="160">
        <f t="shared" si="0"/>
        <v>4.2370619952936783E-2</v>
      </c>
      <c r="K12" s="158">
        <f t="shared" si="1"/>
        <v>12954</v>
      </c>
      <c r="L12" s="158">
        <f t="shared" si="2"/>
        <v>108449</v>
      </c>
      <c r="M12" s="159">
        <f>H12/H$8</f>
        <v>0.90933978010052563</v>
      </c>
      <c r="N12" s="79"/>
    </row>
    <row r="13" spans="1:14" s="56" customFormat="1" x14ac:dyDescent="0.25">
      <c r="A13" s="161"/>
      <c r="B13" s="162" t="s">
        <v>110</v>
      </c>
      <c r="C13" s="163">
        <v>962745</v>
      </c>
      <c r="D13" s="163">
        <v>1018249</v>
      </c>
      <c r="E13" s="163">
        <v>227075</v>
      </c>
      <c r="F13" s="163">
        <v>1043010</v>
      </c>
      <c r="G13" s="163">
        <v>1102993</v>
      </c>
      <c r="H13" s="163">
        <v>1084347</v>
      </c>
      <c r="I13" s="164">
        <f t="shared" ref="I13:I20" si="3">IFERROR(H13/G13-1,"-")</f>
        <v>-1.6904912361184521E-2</v>
      </c>
      <c r="J13" s="165">
        <f t="shared" si="0"/>
        <v>6.491339544649688E-2</v>
      </c>
      <c r="K13" s="163">
        <f t="shared" si="1"/>
        <v>-18646</v>
      </c>
      <c r="L13" s="163">
        <f t="shared" si="2"/>
        <v>66098</v>
      </c>
      <c r="M13" s="164">
        <f t="shared" ref="M13:M20" si="4">H13/H$8</f>
        <v>0.3695826518067456</v>
      </c>
      <c r="N13" s="166"/>
    </row>
    <row r="14" spans="1:14" s="56" customFormat="1" x14ac:dyDescent="0.25">
      <c r="A14" s="161"/>
      <c r="B14" s="162" t="s">
        <v>113</v>
      </c>
      <c r="C14" s="163">
        <v>440153</v>
      </c>
      <c r="D14" s="163">
        <v>403671</v>
      </c>
      <c r="E14" s="163">
        <v>61166</v>
      </c>
      <c r="F14" s="163">
        <v>330779</v>
      </c>
      <c r="G14" s="163">
        <v>367223</v>
      </c>
      <c r="H14" s="163">
        <v>373378</v>
      </c>
      <c r="I14" s="164">
        <f t="shared" si="3"/>
        <v>1.6760932730248479E-2</v>
      </c>
      <c r="J14" s="165">
        <f t="shared" si="0"/>
        <v>-7.5043785657131656E-2</v>
      </c>
      <c r="K14" s="163">
        <f t="shared" si="1"/>
        <v>6155</v>
      </c>
      <c r="L14" s="163">
        <f t="shared" si="2"/>
        <v>-30293</v>
      </c>
      <c r="M14" s="164">
        <f t="shared" si="4"/>
        <v>0.12726002964576749</v>
      </c>
      <c r="N14" s="166"/>
    </row>
    <row r="15" spans="1:14" x14ac:dyDescent="0.25">
      <c r="A15" s="161"/>
      <c r="B15" s="162" t="s">
        <v>116</v>
      </c>
      <c r="C15" s="163">
        <v>73021</v>
      </c>
      <c r="D15" s="163">
        <v>74211</v>
      </c>
      <c r="E15" s="163">
        <v>26842</v>
      </c>
      <c r="F15" s="163">
        <v>115679</v>
      </c>
      <c r="G15" s="163">
        <v>104485</v>
      </c>
      <c r="H15" s="163">
        <v>110814</v>
      </c>
      <c r="I15" s="164">
        <f t="shared" si="3"/>
        <v>6.0573288031774863E-2</v>
      </c>
      <c r="J15" s="165">
        <f t="shared" si="0"/>
        <v>0.49322876662489379</v>
      </c>
      <c r="K15" s="163">
        <f t="shared" si="1"/>
        <v>6329</v>
      </c>
      <c r="L15" s="163">
        <f t="shared" si="2"/>
        <v>36603</v>
      </c>
      <c r="M15" s="164">
        <f t="shared" si="4"/>
        <v>3.7769212233088399E-2</v>
      </c>
      <c r="N15" s="79"/>
    </row>
    <row r="16" spans="1:14" x14ac:dyDescent="0.25">
      <c r="A16" s="161"/>
      <c r="B16" s="162" t="s">
        <v>123</v>
      </c>
      <c r="C16" s="163">
        <v>80427</v>
      </c>
      <c r="D16" s="163">
        <v>82284</v>
      </c>
      <c r="E16" s="163">
        <v>11490</v>
      </c>
      <c r="F16" s="163">
        <v>89069</v>
      </c>
      <c r="G16" s="163">
        <v>102150</v>
      </c>
      <c r="H16" s="163">
        <v>105932</v>
      </c>
      <c r="I16" s="164">
        <f t="shared" si="3"/>
        <v>3.7023984336759685E-2</v>
      </c>
      <c r="J16" s="165">
        <f t="shared" si="0"/>
        <v>0.28739487628214477</v>
      </c>
      <c r="K16" s="163">
        <f t="shared" si="1"/>
        <v>3782</v>
      </c>
      <c r="L16" s="163">
        <f t="shared" si="2"/>
        <v>23648</v>
      </c>
      <c r="M16" s="164">
        <f t="shared" si="4"/>
        <v>3.6105259175515006E-2</v>
      </c>
      <c r="N16" s="79"/>
    </row>
    <row r="17" spans="1:14" x14ac:dyDescent="0.25">
      <c r="A17" s="161"/>
      <c r="B17" s="162" t="s">
        <v>119</v>
      </c>
      <c r="C17" s="163">
        <v>106398</v>
      </c>
      <c r="D17" s="163">
        <v>110575</v>
      </c>
      <c r="E17" s="163">
        <v>19664</v>
      </c>
      <c r="F17" s="163">
        <v>105632</v>
      </c>
      <c r="G17" s="163">
        <v>114035</v>
      </c>
      <c r="H17" s="163">
        <v>116758</v>
      </c>
      <c r="I17" s="164">
        <f t="shared" si="3"/>
        <v>2.3878633752795198E-2</v>
      </c>
      <c r="J17" s="165">
        <f t="shared" si="0"/>
        <v>5.5916798553018232E-2</v>
      </c>
      <c r="K17" s="163">
        <f t="shared" si="1"/>
        <v>2723</v>
      </c>
      <c r="L17" s="163">
        <f t="shared" si="2"/>
        <v>6183</v>
      </c>
      <c r="M17" s="164">
        <f t="shared" si="4"/>
        <v>3.9795131318343668E-2</v>
      </c>
      <c r="N17" s="79"/>
    </row>
    <row r="18" spans="1:14" x14ac:dyDescent="0.25">
      <c r="A18" s="161"/>
      <c r="B18" s="162" t="s">
        <v>128</v>
      </c>
      <c r="C18" s="163">
        <v>70349</v>
      </c>
      <c r="D18" s="163">
        <v>72090</v>
      </c>
      <c r="E18" s="163">
        <v>769</v>
      </c>
      <c r="F18" s="163">
        <v>65089</v>
      </c>
      <c r="G18" s="163">
        <v>58957</v>
      </c>
      <c r="H18" s="163">
        <v>60881</v>
      </c>
      <c r="I18" s="164">
        <f t="shared" si="3"/>
        <v>3.2633953559373818E-2</v>
      </c>
      <c r="J18" s="165">
        <f t="shared" si="0"/>
        <v>-0.1554861978082952</v>
      </c>
      <c r="K18" s="163">
        <f t="shared" si="1"/>
        <v>1924</v>
      </c>
      <c r="L18" s="163">
        <f t="shared" si="2"/>
        <v>-11209</v>
      </c>
      <c r="M18" s="164">
        <f t="shared" si="4"/>
        <v>2.075033308032067E-2</v>
      </c>
      <c r="N18" s="79"/>
    </row>
    <row r="19" spans="1:14" x14ac:dyDescent="0.25">
      <c r="A19" s="161" t="s">
        <v>144</v>
      </c>
      <c r="B19" s="162" t="s">
        <v>131</v>
      </c>
      <c r="C19" s="163">
        <v>145396</v>
      </c>
      <c r="D19" s="163">
        <v>138359</v>
      </c>
      <c r="E19" s="163">
        <v>5352</v>
      </c>
      <c r="F19" s="163">
        <v>88432</v>
      </c>
      <c r="G19" s="163">
        <v>93431</v>
      </c>
      <c r="H19" s="163">
        <v>83807</v>
      </c>
      <c r="I19" s="164">
        <f t="shared" si="3"/>
        <v>-0.10300649677301965</v>
      </c>
      <c r="J19" s="165">
        <f t="shared" si="0"/>
        <v>-0.39427865191277767</v>
      </c>
      <c r="K19" s="163">
        <f t="shared" si="1"/>
        <v>-9624</v>
      </c>
      <c r="L19" s="163">
        <f t="shared" si="2"/>
        <v>-54552</v>
      </c>
      <c r="M19" s="164">
        <f t="shared" si="4"/>
        <v>2.8564300265475837E-2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643879</v>
      </c>
      <c r="D20" s="169">
        <f t="shared" si="5"/>
        <v>660094</v>
      </c>
      <c r="E20" s="169">
        <f t="shared" si="5"/>
        <v>93303</v>
      </c>
      <c r="F20" s="169">
        <f t="shared" si="5"/>
        <v>679054</v>
      </c>
      <c r="G20" s="169">
        <f t="shared" si="5"/>
        <v>711754</v>
      </c>
      <c r="H20" s="169">
        <f t="shared" si="5"/>
        <v>732065</v>
      </c>
      <c r="I20" s="170">
        <f t="shared" si="3"/>
        <v>2.8536544929849361E-2</v>
      </c>
      <c r="J20" s="171">
        <f t="shared" si="0"/>
        <v>0.10903144097658823</v>
      </c>
      <c r="K20" s="169">
        <f>H20-G20</f>
        <v>20311</v>
      </c>
      <c r="L20" s="169">
        <f t="shared" si="2"/>
        <v>71971</v>
      </c>
      <c r="M20" s="170">
        <f t="shared" si="4"/>
        <v>0.249512862575269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1041629</v>
      </c>
      <c r="D22" s="176">
        <v>1074566</v>
      </c>
      <c r="E22" s="176">
        <v>196628</v>
      </c>
      <c r="F22" s="176">
        <v>1109322</v>
      </c>
      <c r="G22" s="176">
        <v>1155840</v>
      </c>
      <c r="H22" s="176">
        <v>1140612</v>
      </c>
      <c r="I22" s="177">
        <f>IFERROR(H22/G22-1,"-")</f>
        <v>-1.3174833887043214E-2</v>
      </c>
      <c r="J22" s="177">
        <f>IFERROR(H22/D22-1,"-")</f>
        <v>6.1462953415611477E-2</v>
      </c>
      <c r="K22" s="176">
        <f>H22-G22</f>
        <v>-15228</v>
      </c>
      <c r="L22" s="176">
        <f>H22-D22</f>
        <v>66046</v>
      </c>
      <c r="M22" s="177">
        <f>H22/H$8</f>
        <v>0.38875969375356384</v>
      </c>
      <c r="N22" s="79"/>
    </row>
    <row r="23" spans="1:14" x14ac:dyDescent="0.25">
      <c r="A23" s="161" t="s">
        <v>96</v>
      </c>
      <c r="B23" s="157" t="s">
        <v>97</v>
      </c>
      <c r="C23" s="158">
        <v>62945</v>
      </c>
      <c r="D23" s="158">
        <v>55656</v>
      </c>
      <c r="E23" s="158">
        <v>21994</v>
      </c>
      <c r="F23" s="158">
        <v>69802</v>
      </c>
      <c r="G23" s="158">
        <v>58414</v>
      </c>
      <c r="H23" s="158">
        <v>51791</v>
      </c>
      <c r="I23" s="159">
        <f>IFERROR(H23/G23-1,"-")</f>
        <v>-0.11338035402472013</v>
      </c>
      <c r="J23" s="160">
        <f t="shared" ref="J23:J34" si="6">IFERROR(H23/D23-1,"-")</f>
        <v>-6.944444444444442E-2</v>
      </c>
      <c r="K23" s="158">
        <f t="shared" ref="K23:K33" si="7">H23-G23</f>
        <v>-6623</v>
      </c>
      <c r="L23" s="158">
        <f t="shared" ref="L23:L34" si="8">H23-D23</f>
        <v>-3865</v>
      </c>
      <c r="M23" s="159">
        <f>H23/H$8</f>
        <v>1.765214928406051E-2</v>
      </c>
      <c r="N23" s="79"/>
    </row>
    <row r="24" spans="1:14" x14ac:dyDescent="0.25">
      <c r="A24" s="161" t="s">
        <v>103</v>
      </c>
      <c r="B24" s="162" t="s">
        <v>103</v>
      </c>
      <c r="C24" s="163">
        <v>21185</v>
      </c>
      <c r="D24" s="163">
        <v>20209</v>
      </c>
      <c r="E24" s="163">
        <v>8943</v>
      </c>
      <c r="F24" s="163">
        <v>24371</v>
      </c>
      <c r="G24" s="163">
        <v>17678</v>
      </c>
      <c r="H24" s="163">
        <v>12305</v>
      </c>
      <c r="I24" s="164">
        <f>IFERROR(H24/G24-1,"-")</f>
        <v>-0.30393709695666926</v>
      </c>
      <c r="J24" s="165">
        <f t="shared" si="6"/>
        <v>-0.39111287050324117</v>
      </c>
      <c r="K24" s="163">
        <f t="shared" si="7"/>
        <v>-5373</v>
      </c>
      <c r="L24" s="163">
        <f t="shared" si="8"/>
        <v>-7904</v>
      </c>
      <c r="M24" s="164">
        <f>H24/H$8</f>
        <v>4.1939660740353451E-3</v>
      </c>
      <c r="N24" s="79"/>
    </row>
    <row r="25" spans="1:14" x14ac:dyDescent="0.25">
      <c r="A25" s="161" t="s">
        <v>100</v>
      </c>
      <c r="B25" s="162" t="s">
        <v>100</v>
      </c>
      <c r="C25" s="163">
        <v>41760</v>
      </c>
      <c r="D25" s="163">
        <v>35447</v>
      </c>
      <c r="E25" s="163">
        <v>13051</v>
      </c>
      <c r="F25" s="163">
        <v>45431</v>
      </c>
      <c r="G25" s="163">
        <v>40736</v>
      </c>
      <c r="H25" s="163">
        <v>39486</v>
      </c>
      <c r="I25" s="164">
        <f>IFERROR(H25/G25-1,"-")</f>
        <v>-3.0685388845247408E-2</v>
      </c>
      <c r="J25" s="165">
        <f t="shared" si="6"/>
        <v>0.1139447626033232</v>
      </c>
      <c r="K25" s="163">
        <f t="shared" si="7"/>
        <v>-1250</v>
      </c>
      <c r="L25" s="163">
        <f t="shared" si="8"/>
        <v>4039</v>
      </c>
      <c r="M25" s="164">
        <f>H25/H$8</f>
        <v>1.3458183210025164E-2</v>
      </c>
      <c r="N25" s="79"/>
    </row>
    <row r="26" spans="1:14" x14ac:dyDescent="0.25">
      <c r="A26" s="161"/>
      <c r="B26" s="157" t="s">
        <v>107</v>
      </c>
      <c r="C26" s="158">
        <v>978684</v>
      </c>
      <c r="D26" s="158">
        <v>1018910</v>
      </c>
      <c r="E26" s="158">
        <v>174634</v>
      </c>
      <c r="F26" s="158">
        <v>1039520</v>
      </c>
      <c r="G26" s="158">
        <v>1097426</v>
      </c>
      <c r="H26" s="158">
        <v>1088821</v>
      </c>
      <c r="I26" s="159">
        <f>IFERROR(H26/G26-1,"-")</f>
        <v>-7.8410753891378082E-3</v>
      </c>
      <c r="J26" s="160">
        <f t="shared" si="6"/>
        <v>6.8613518367667492E-2</v>
      </c>
      <c r="K26" s="158">
        <f t="shared" si="7"/>
        <v>-8605</v>
      </c>
      <c r="L26" s="158">
        <f t="shared" si="8"/>
        <v>69911</v>
      </c>
      <c r="M26" s="159">
        <f>H26/H$8</f>
        <v>0.37110754446950334</v>
      </c>
      <c r="N26" s="79"/>
    </row>
    <row r="27" spans="1:14" s="56" customFormat="1" x14ac:dyDescent="0.25">
      <c r="A27" s="161"/>
      <c r="B27" s="162" t="s">
        <v>110</v>
      </c>
      <c r="C27" s="163">
        <v>417731</v>
      </c>
      <c r="D27" s="163">
        <v>440250</v>
      </c>
      <c r="E27" s="163">
        <v>85691</v>
      </c>
      <c r="F27" s="163">
        <v>489037</v>
      </c>
      <c r="G27" s="163">
        <v>512982</v>
      </c>
      <c r="H27" s="163">
        <v>516610</v>
      </c>
      <c r="I27" s="164">
        <f t="shared" ref="I27:I34" si="9">IFERROR(H27/G27-1,"-")</f>
        <v>7.0723729097708077E-3</v>
      </c>
      <c r="J27" s="165">
        <f t="shared" si="6"/>
        <v>0.17344690516751848</v>
      </c>
      <c r="K27" s="163">
        <f t="shared" si="7"/>
        <v>3628</v>
      </c>
      <c r="L27" s="163">
        <f t="shared" si="8"/>
        <v>76360</v>
      </c>
      <c r="M27" s="164">
        <f t="shared" ref="M27:M34" si="10">H27/H$8</f>
        <v>0.17607840824928075</v>
      </c>
      <c r="N27" s="166"/>
    </row>
    <row r="28" spans="1:14" s="56" customFormat="1" x14ac:dyDescent="0.25">
      <c r="A28" s="161"/>
      <c r="B28" s="162" t="s">
        <v>113</v>
      </c>
      <c r="C28" s="163">
        <v>162898</v>
      </c>
      <c r="D28" s="163">
        <v>151225</v>
      </c>
      <c r="E28" s="163">
        <v>28095</v>
      </c>
      <c r="F28" s="163">
        <v>129270</v>
      </c>
      <c r="G28" s="163">
        <v>136539</v>
      </c>
      <c r="H28" s="163">
        <v>136566</v>
      </c>
      <c r="I28" s="164">
        <f t="shared" si="9"/>
        <v>1.9774569903097117E-4</v>
      </c>
      <c r="J28" s="165">
        <f t="shared" si="6"/>
        <v>-9.6935030583567561E-2</v>
      </c>
      <c r="K28" s="163">
        <f t="shared" si="7"/>
        <v>27</v>
      </c>
      <c r="L28" s="163">
        <f t="shared" si="8"/>
        <v>-14659</v>
      </c>
      <c r="M28" s="164">
        <f t="shared" si="10"/>
        <v>4.6546377152922466E-2</v>
      </c>
      <c r="N28" s="166"/>
    </row>
    <row r="29" spans="1:14" x14ac:dyDescent="0.25">
      <c r="A29" s="161"/>
      <c r="B29" s="162" t="s">
        <v>116</v>
      </c>
      <c r="C29" s="163">
        <v>27582</v>
      </c>
      <c r="D29" s="163">
        <v>30743</v>
      </c>
      <c r="E29" s="163">
        <v>11448</v>
      </c>
      <c r="F29" s="163">
        <v>40785</v>
      </c>
      <c r="G29" s="163">
        <v>34236</v>
      </c>
      <c r="H29" s="163">
        <v>31889</v>
      </c>
      <c r="I29" s="164">
        <f t="shared" si="9"/>
        <v>-6.8553569342212906E-2</v>
      </c>
      <c r="J29" s="165">
        <f t="shared" si="6"/>
        <v>3.7276778453631643E-2</v>
      </c>
      <c r="K29" s="163">
        <f t="shared" si="7"/>
        <v>-2347</v>
      </c>
      <c r="L29" s="163">
        <f t="shared" si="8"/>
        <v>1146</v>
      </c>
      <c r="M29" s="164">
        <f t="shared" si="10"/>
        <v>1.0868865025185951E-2</v>
      </c>
      <c r="N29" s="79"/>
    </row>
    <row r="30" spans="1:14" x14ac:dyDescent="0.25">
      <c r="A30" s="161"/>
      <c r="B30" s="162" t="s">
        <v>123</v>
      </c>
      <c r="C30" s="163">
        <v>34442</v>
      </c>
      <c r="D30" s="163">
        <v>37462</v>
      </c>
      <c r="E30" s="163">
        <v>3619</v>
      </c>
      <c r="F30" s="163">
        <v>35693</v>
      </c>
      <c r="G30" s="163">
        <v>40203</v>
      </c>
      <c r="H30" s="163">
        <v>41998</v>
      </c>
      <c r="I30" s="164">
        <f t="shared" si="9"/>
        <v>4.4648409322687321E-2</v>
      </c>
      <c r="J30" s="165">
        <f t="shared" si="6"/>
        <v>0.12108269713309494</v>
      </c>
      <c r="K30" s="163">
        <f t="shared" si="7"/>
        <v>1795</v>
      </c>
      <c r="L30" s="163">
        <f t="shared" si="8"/>
        <v>4536</v>
      </c>
      <c r="M30" s="164">
        <f t="shared" si="10"/>
        <v>1.4314358974184187E-2</v>
      </c>
      <c r="N30" s="79"/>
    </row>
    <row r="31" spans="1:14" x14ac:dyDescent="0.25">
      <c r="A31" s="161"/>
      <c r="B31" s="162" t="s">
        <v>119</v>
      </c>
      <c r="C31" s="163">
        <v>56534</v>
      </c>
      <c r="D31" s="163">
        <v>54458</v>
      </c>
      <c r="E31" s="163">
        <v>11833</v>
      </c>
      <c r="F31" s="163">
        <v>56047</v>
      </c>
      <c r="G31" s="163">
        <v>60367</v>
      </c>
      <c r="H31" s="163">
        <v>60564</v>
      </c>
      <c r="I31" s="164">
        <f t="shared" si="9"/>
        <v>3.2633723723225483E-3</v>
      </c>
      <c r="J31" s="165">
        <f t="shared" si="6"/>
        <v>0.11212310404348313</v>
      </c>
      <c r="K31" s="163">
        <f t="shared" si="7"/>
        <v>197</v>
      </c>
      <c r="L31" s="163">
        <f t="shared" si="8"/>
        <v>6106</v>
      </c>
      <c r="M31" s="164">
        <f t="shared" si="10"/>
        <v>2.0642288606897735E-2</v>
      </c>
      <c r="N31" s="79"/>
    </row>
    <row r="32" spans="1:14" x14ac:dyDescent="0.25">
      <c r="A32" s="161"/>
      <c r="B32" s="162" t="s">
        <v>128</v>
      </c>
      <c r="C32" s="163">
        <v>20369</v>
      </c>
      <c r="D32" s="163">
        <v>24560</v>
      </c>
      <c r="E32" s="163">
        <v>185</v>
      </c>
      <c r="F32" s="163">
        <v>20337</v>
      </c>
      <c r="G32" s="163">
        <v>18652</v>
      </c>
      <c r="H32" s="163">
        <v>18647</v>
      </c>
      <c r="I32" s="164">
        <f t="shared" si="9"/>
        <v>-2.6806776753163231E-4</v>
      </c>
      <c r="J32" s="165">
        <f t="shared" si="6"/>
        <v>-0.24075732899022806</v>
      </c>
      <c r="K32" s="163">
        <f t="shared" si="7"/>
        <v>-5</v>
      </c>
      <c r="L32" s="163">
        <f t="shared" si="8"/>
        <v>-5913</v>
      </c>
      <c r="M32" s="164">
        <f t="shared" si="10"/>
        <v>6.3555372110960648E-3</v>
      </c>
      <c r="N32" s="79"/>
    </row>
    <row r="33" spans="1:14" x14ac:dyDescent="0.25">
      <c r="A33" s="161" t="s">
        <v>144</v>
      </c>
      <c r="B33" s="162" t="s">
        <v>131</v>
      </c>
      <c r="C33" s="163">
        <v>41897</v>
      </c>
      <c r="D33" s="163">
        <v>45566</v>
      </c>
      <c r="E33" s="163">
        <v>625</v>
      </c>
      <c r="F33" s="163">
        <v>31233</v>
      </c>
      <c r="G33" s="163">
        <v>33233</v>
      </c>
      <c r="H33" s="163">
        <v>24573</v>
      </c>
      <c r="I33" s="164">
        <f t="shared" si="9"/>
        <v>-0.26058435892035026</v>
      </c>
      <c r="J33" s="165">
        <f t="shared" si="6"/>
        <v>-0.46071632357459513</v>
      </c>
      <c r="K33" s="163">
        <f t="shared" si="7"/>
        <v>-8660</v>
      </c>
      <c r="L33" s="163">
        <f t="shared" si="8"/>
        <v>-20993</v>
      </c>
      <c r="M33" s="164">
        <f t="shared" si="10"/>
        <v>8.375321278932998E-3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217231</v>
      </c>
      <c r="D34" s="169">
        <f t="shared" si="11"/>
        <v>234646</v>
      </c>
      <c r="E34" s="169">
        <f t="shared" si="11"/>
        <v>33138</v>
      </c>
      <c r="F34" s="169">
        <f t="shared" si="11"/>
        <v>237118</v>
      </c>
      <c r="G34" s="169">
        <f t="shared" si="11"/>
        <v>261214</v>
      </c>
      <c r="H34" s="169">
        <f t="shared" si="11"/>
        <v>257974</v>
      </c>
      <c r="I34" s="170">
        <f t="shared" si="9"/>
        <v>-1.2403623082989479E-2</v>
      </c>
      <c r="J34" s="171">
        <f t="shared" si="6"/>
        <v>9.9417846458068837E-2</v>
      </c>
      <c r="K34" s="169">
        <f>H34-G34</f>
        <v>-3240</v>
      </c>
      <c r="L34" s="169">
        <f t="shared" si="8"/>
        <v>23328</v>
      </c>
      <c r="M34" s="170">
        <f t="shared" si="10"/>
        <v>8.7926387971003175E-2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834690</v>
      </c>
      <c r="D36" s="176">
        <v>863408</v>
      </c>
      <c r="E36" s="176">
        <v>118240</v>
      </c>
      <c r="F36" s="176">
        <v>790311</v>
      </c>
      <c r="G36" s="176">
        <v>831777</v>
      </c>
      <c r="H36" s="176">
        <v>834955</v>
      </c>
      <c r="I36" s="177">
        <f>IFERROR(H36/G36-1,"-")</f>
        <v>3.8207356058175268E-3</v>
      </c>
      <c r="J36" s="177">
        <f>IFERROR(H36/D36-1,"-")</f>
        <v>-3.2954292756147696E-2</v>
      </c>
      <c r="K36" s="176">
        <f>H36-G36</f>
        <v>3178</v>
      </c>
      <c r="L36" s="176">
        <f>H36-D36</f>
        <v>-28453</v>
      </c>
      <c r="M36" s="177">
        <f>H36/H$8</f>
        <v>0.28458130380708507</v>
      </c>
      <c r="N36" s="79"/>
    </row>
    <row r="37" spans="1:14" x14ac:dyDescent="0.25">
      <c r="A37" s="161" t="s">
        <v>96</v>
      </c>
      <c r="B37" s="157" t="s">
        <v>97</v>
      </c>
      <c r="C37" s="158">
        <v>41731</v>
      </c>
      <c r="D37" s="158">
        <v>40039</v>
      </c>
      <c r="E37" s="158">
        <v>8464</v>
      </c>
      <c r="F37" s="158">
        <v>36689</v>
      </c>
      <c r="G37" s="158">
        <v>45648</v>
      </c>
      <c r="H37" s="158">
        <v>41448</v>
      </c>
      <c r="I37" s="159">
        <f>IFERROR(H37/G37-1,"-")</f>
        <v>-9.2008412197686629E-2</v>
      </c>
      <c r="J37" s="160">
        <f t="shared" ref="J37:J48" si="12">IFERROR(H37/D37-1,"-")</f>
        <v>3.5190689078148818E-2</v>
      </c>
      <c r="K37" s="158">
        <f t="shared" ref="K37:K47" si="13">H37-G37</f>
        <v>-4200</v>
      </c>
      <c r="L37" s="158">
        <f t="shared" ref="L37:L48" si="14">H37-D37</f>
        <v>1409</v>
      </c>
      <c r="M37" s="159">
        <f>H37/H$8</f>
        <v>1.4126900108623892E-2</v>
      </c>
      <c r="N37" s="79"/>
    </row>
    <row r="38" spans="1:14" x14ac:dyDescent="0.25">
      <c r="A38" s="161" t="s">
        <v>103</v>
      </c>
      <c r="B38" s="162" t="s">
        <v>103</v>
      </c>
      <c r="C38" s="163">
        <v>11405</v>
      </c>
      <c r="D38" s="163">
        <v>12775</v>
      </c>
      <c r="E38" s="163">
        <v>3690</v>
      </c>
      <c r="F38" s="163">
        <v>6329</v>
      </c>
      <c r="G38" s="163">
        <v>14489</v>
      </c>
      <c r="H38" s="163">
        <v>16652</v>
      </c>
      <c r="I38" s="164">
        <f>IFERROR(H38/G38-1,"-")</f>
        <v>0.14928566498723161</v>
      </c>
      <c r="J38" s="165">
        <f t="shared" si="12"/>
        <v>0.3034833659491194</v>
      </c>
      <c r="K38" s="163">
        <f t="shared" si="13"/>
        <v>2163</v>
      </c>
      <c r="L38" s="163">
        <f t="shared" si="14"/>
        <v>3877</v>
      </c>
      <c r="M38" s="164">
        <f>H38/H$8</f>
        <v>5.6755727805637198E-3</v>
      </c>
      <c r="N38" s="79"/>
    </row>
    <row r="39" spans="1:14" x14ac:dyDescent="0.25">
      <c r="A39" s="161" t="s">
        <v>100</v>
      </c>
      <c r="B39" s="162" t="s">
        <v>100</v>
      </c>
      <c r="C39" s="163">
        <v>30326</v>
      </c>
      <c r="D39" s="163">
        <v>27264</v>
      </c>
      <c r="E39" s="163">
        <v>4774</v>
      </c>
      <c r="F39" s="163">
        <v>30360</v>
      </c>
      <c r="G39" s="163">
        <v>31159</v>
      </c>
      <c r="H39" s="163">
        <v>24796</v>
      </c>
      <c r="I39" s="164">
        <f>IFERROR(H39/G39-1,"-")</f>
        <v>-0.20421066144613109</v>
      </c>
      <c r="J39" s="165">
        <f t="shared" si="12"/>
        <v>-9.0522300469483619E-2</v>
      </c>
      <c r="K39" s="163">
        <f t="shared" si="13"/>
        <v>-6363</v>
      </c>
      <c r="L39" s="163">
        <f t="shared" si="14"/>
        <v>-2468</v>
      </c>
      <c r="M39" s="164">
        <f>H39/H$8</f>
        <v>8.4513273280601726E-3</v>
      </c>
      <c r="N39" s="79"/>
    </row>
    <row r="40" spans="1:14" x14ac:dyDescent="0.25">
      <c r="A40" s="161"/>
      <c r="B40" s="157" t="s">
        <v>107</v>
      </c>
      <c r="C40" s="158">
        <v>792959</v>
      </c>
      <c r="D40" s="158">
        <v>823369</v>
      </c>
      <c r="E40" s="158">
        <v>109776</v>
      </c>
      <c r="F40" s="158">
        <v>753622</v>
      </c>
      <c r="G40" s="158">
        <v>786129</v>
      </c>
      <c r="H40" s="158">
        <v>793507</v>
      </c>
      <c r="I40" s="159">
        <f>IFERROR(H40/G40-1,"-")</f>
        <v>9.3852281241373348E-3</v>
      </c>
      <c r="J40" s="160">
        <f t="shared" si="12"/>
        <v>-3.6268064500849517E-2</v>
      </c>
      <c r="K40" s="158">
        <f t="shared" si="13"/>
        <v>7378</v>
      </c>
      <c r="L40" s="158">
        <f t="shared" si="14"/>
        <v>-29862</v>
      </c>
      <c r="M40" s="159">
        <f>H40/H$8</f>
        <v>0.27045440369846119</v>
      </c>
      <c r="N40" s="79"/>
    </row>
    <row r="41" spans="1:14" s="56" customFormat="1" x14ac:dyDescent="0.25">
      <c r="A41" s="161"/>
      <c r="B41" s="162" t="s">
        <v>110</v>
      </c>
      <c r="C41" s="163">
        <v>338687</v>
      </c>
      <c r="D41" s="163">
        <v>375307</v>
      </c>
      <c r="E41" s="163">
        <v>59517</v>
      </c>
      <c r="F41" s="163">
        <v>335204</v>
      </c>
      <c r="G41" s="163">
        <v>352959</v>
      </c>
      <c r="H41" s="163">
        <v>347949</v>
      </c>
      <c r="I41" s="164">
        <f t="shared" ref="I41:I48" si="15">IFERROR(H41/G41-1,"-")</f>
        <v>-1.4194283188698975E-2</v>
      </c>
      <c r="J41" s="165">
        <f t="shared" si="12"/>
        <v>-7.2894989968212642E-2</v>
      </c>
      <c r="K41" s="163">
        <f t="shared" si="13"/>
        <v>-5010</v>
      </c>
      <c r="L41" s="163">
        <f t="shared" si="14"/>
        <v>-27358</v>
      </c>
      <c r="M41" s="164">
        <f t="shared" ref="M41:M48" si="16">H41/H$8</f>
        <v>0.11859295420516248</v>
      </c>
      <c r="N41" s="166"/>
    </row>
    <row r="42" spans="1:14" s="56" customFormat="1" x14ac:dyDescent="0.25">
      <c r="A42" s="161"/>
      <c r="B42" s="162" t="s">
        <v>113</v>
      </c>
      <c r="C42" s="163">
        <v>46598</v>
      </c>
      <c r="D42" s="163">
        <v>41241</v>
      </c>
      <c r="E42" s="163">
        <v>7245</v>
      </c>
      <c r="F42" s="163">
        <v>35573</v>
      </c>
      <c r="G42" s="163">
        <v>37684</v>
      </c>
      <c r="H42" s="163">
        <v>41905</v>
      </c>
      <c r="I42" s="164">
        <f t="shared" si="15"/>
        <v>0.11201040229275017</v>
      </c>
      <c r="J42" s="165">
        <f t="shared" si="12"/>
        <v>1.6100482529521676E-2</v>
      </c>
      <c r="K42" s="163">
        <f t="shared" si="13"/>
        <v>4221</v>
      </c>
      <c r="L42" s="163">
        <f t="shared" si="14"/>
        <v>664</v>
      </c>
      <c r="M42" s="164">
        <f t="shared" si="16"/>
        <v>1.4282661384189446E-2</v>
      </c>
      <c r="N42" s="166"/>
    </row>
    <row r="43" spans="1:14" x14ac:dyDescent="0.25">
      <c r="A43" s="161"/>
      <c r="B43" s="162" t="s">
        <v>116</v>
      </c>
      <c r="C43" s="163">
        <v>10632</v>
      </c>
      <c r="D43" s="163">
        <v>12063</v>
      </c>
      <c r="E43" s="163">
        <v>3667</v>
      </c>
      <c r="F43" s="163">
        <v>20052</v>
      </c>
      <c r="G43" s="163">
        <v>19000</v>
      </c>
      <c r="H43" s="163">
        <v>19682</v>
      </c>
      <c r="I43" s="164">
        <f t="shared" si="15"/>
        <v>3.5894736842105202E-2</v>
      </c>
      <c r="J43" s="165">
        <f t="shared" si="12"/>
        <v>0.63160076266268761</v>
      </c>
      <c r="K43" s="163">
        <f t="shared" si="13"/>
        <v>682</v>
      </c>
      <c r="L43" s="163">
        <f t="shared" si="14"/>
        <v>7619</v>
      </c>
      <c r="M43" s="164">
        <f t="shared" si="16"/>
        <v>6.7083007126504399E-3</v>
      </c>
      <c r="N43" s="79"/>
    </row>
    <row r="44" spans="1:14" x14ac:dyDescent="0.25">
      <c r="A44" s="161"/>
      <c r="B44" s="162" t="s">
        <v>123</v>
      </c>
      <c r="C44" s="163">
        <v>33403</v>
      </c>
      <c r="D44" s="163">
        <v>32174</v>
      </c>
      <c r="E44" s="163">
        <v>4288</v>
      </c>
      <c r="F44" s="163">
        <v>34614</v>
      </c>
      <c r="G44" s="163">
        <v>39875</v>
      </c>
      <c r="H44" s="163">
        <v>39037</v>
      </c>
      <c r="I44" s="164">
        <f t="shared" si="15"/>
        <v>-2.1015673981191196E-2</v>
      </c>
      <c r="J44" s="165">
        <f t="shared" si="12"/>
        <v>0.21330888294896511</v>
      </c>
      <c r="K44" s="163">
        <f t="shared" si="13"/>
        <v>-838</v>
      </c>
      <c r="L44" s="163">
        <f t="shared" si="14"/>
        <v>6863</v>
      </c>
      <c r="M44" s="164">
        <f t="shared" si="16"/>
        <v>1.3305148608867759E-2</v>
      </c>
      <c r="N44" s="79"/>
    </row>
    <row r="45" spans="1:14" x14ac:dyDescent="0.25">
      <c r="A45" s="161"/>
      <c r="B45" s="162" t="s">
        <v>119</v>
      </c>
      <c r="C45" s="163">
        <v>35748</v>
      </c>
      <c r="D45" s="163">
        <v>41860</v>
      </c>
      <c r="E45" s="163">
        <v>4175</v>
      </c>
      <c r="F45" s="163">
        <v>36172</v>
      </c>
      <c r="G45" s="163">
        <v>39946</v>
      </c>
      <c r="H45" s="163">
        <v>40752</v>
      </c>
      <c r="I45" s="164">
        <f t="shared" si="15"/>
        <v>2.0177239273018621E-2</v>
      </c>
      <c r="J45" s="165">
        <f t="shared" si="12"/>
        <v>-2.6469182990922158E-2</v>
      </c>
      <c r="K45" s="163">
        <f t="shared" si="13"/>
        <v>806</v>
      </c>
      <c r="L45" s="163">
        <f t="shared" si="14"/>
        <v>-1108</v>
      </c>
      <c r="M45" s="164">
        <f t="shared" si="16"/>
        <v>1.3889679435114863E-2</v>
      </c>
      <c r="N45" s="79"/>
    </row>
    <row r="46" spans="1:14" x14ac:dyDescent="0.25">
      <c r="A46" s="161"/>
      <c r="B46" s="162" t="s">
        <v>128</v>
      </c>
      <c r="C46" s="163">
        <v>35360</v>
      </c>
      <c r="D46" s="163">
        <v>32438</v>
      </c>
      <c r="E46" s="163">
        <v>305</v>
      </c>
      <c r="F46" s="163">
        <v>22903</v>
      </c>
      <c r="G46" s="163">
        <v>21949</v>
      </c>
      <c r="H46" s="163">
        <v>25573</v>
      </c>
      <c r="I46" s="164">
        <f t="shared" si="15"/>
        <v>0.16511002779169903</v>
      </c>
      <c r="J46" s="165">
        <f t="shared" si="12"/>
        <v>-0.21163450274369566</v>
      </c>
      <c r="K46" s="163">
        <f t="shared" si="13"/>
        <v>3624</v>
      </c>
      <c r="L46" s="163">
        <f t="shared" si="14"/>
        <v>-6865</v>
      </c>
      <c r="M46" s="164">
        <f t="shared" si="16"/>
        <v>8.7161555799517166E-3</v>
      </c>
      <c r="N46" s="79"/>
    </row>
    <row r="47" spans="1:14" x14ac:dyDescent="0.25">
      <c r="A47" s="161" t="s">
        <v>144</v>
      </c>
      <c r="B47" s="162" t="s">
        <v>131</v>
      </c>
      <c r="C47" s="163">
        <v>66365</v>
      </c>
      <c r="D47" s="163">
        <v>59689</v>
      </c>
      <c r="E47" s="163">
        <v>3934</v>
      </c>
      <c r="F47" s="163">
        <v>35181</v>
      </c>
      <c r="G47" s="163">
        <v>38319</v>
      </c>
      <c r="H47" s="163">
        <v>34431</v>
      </c>
      <c r="I47" s="164">
        <f t="shared" si="15"/>
        <v>-0.10146402567916701</v>
      </c>
      <c r="J47" s="165">
        <f t="shared" si="12"/>
        <v>-0.42316004623967562</v>
      </c>
      <c r="K47" s="163">
        <f t="shared" si="13"/>
        <v>-3888</v>
      </c>
      <c r="L47" s="163">
        <f t="shared" si="14"/>
        <v>-25258</v>
      </c>
      <c r="M47" s="164">
        <f t="shared" si="16"/>
        <v>1.1735265818375536E-2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226166</v>
      </c>
      <c r="D48" s="169">
        <f t="shared" si="17"/>
        <v>228597</v>
      </c>
      <c r="E48" s="169">
        <f t="shared" si="17"/>
        <v>26645</v>
      </c>
      <c r="F48" s="169">
        <f t="shared" si="17"/>
        <v>233923</v>
      </c>
      <c r="G48" s="169">
        <f t="shared" si="17"/>
        <v>236397</v>
      </c>
      <c r="H48" s="169">
        <f t="shared" si="17"/>
        <v>244178</v>
      </c>
      <c r="I48" s="170">
        <f t="shared" si="15"/>
        <v>3.2914969310101183E-2</v>
      </c>
      <c r="J48" s="171">
        <f t="shared" si="12"/>
        <v>6.8159249683941603E-2</v>
      </c>
      <c r="K48" s="169">
        <f>H48-G48</f>
        <v>7781</v>
      </c>
      <c r="L48" s="169">
        <f t="shared" si="14"/>
        <v>15581</v>
      </c>
      <c r="M48" s="170">
        <f t="shared" si="16"/>
        <v>8.3224237954148919E-2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22575</v>
      </c>
      <c r="D50" s="176">
        <v>21989</v>
      </c>
      <c r="E50" s="176">
        <v>3004</v>
      </c>
      <c r="F50" s="176">
        <v>18070</v>
      </c>
      <c r="G50" s="176">
        <v>19927</v>
      </c>
      <c r="H50" s="176">
        <v>18514</v>
      </c>
      <c r="I50" s="177">
        <f>IFERROR(H50/G50-1,"-")</f>
        <v>-7.090881718271691E-2</v>
      </c>
      <c r="J50" s="177">
        <f>IFERROR(H50/D50-1,"-")</f>
        <v>-0.15803356223566334</v>
      </c>
      <c r="K50" s="176">
        <f>H50-G50</f>
        <v>-1413</v>
      </c>
      <c r="L50" s="176">
        <f>H50-D50</f>
        <v>-3475</v>
      </c>
      <c r="M50" s="177">
        <f>H50/H$8</f>
        <v>6.3102062490605756E-3</v>
      </c>
      <c r="N50" s="79"/>
    </row>
    <row r="51" spans="1:14" x14ac:dyDescent="0.25">
      <c r="A51" s="161" t="s">
        <v>96</v>
      </c>
      <c r="B51" s="157" t="s">
        <v>97</v>
      </c>
      <c r="C51" s="158">
        <v>2233</v>
      </c>
      <c r="D51" s="158">
        <v>1177</v>
      </c>
      <c r="E51" s="158">
        <v>9</v>
      </c>
      <c r="F51" s="158">
        <v>2919</v>
      </c>
      <c r="G51" s="158">
        <v>4029</v>
      </c>
      <c r="H51" s="158">
        <v>2061</v>
      </c>
      <c r="I51" s="159">
        <f>IFERROR(H51/G51-1,"-")</f>
        <v>-0.4884586746090841</v>
      </c>
      <c r="J51" s="160">
        <f t="shared" ref="J51:J62" si="18">IFERROR(H51/D51-1,"-")</f>
        <v>0.75106202209005946</v>
      </c>
      <c r="K51" s="158">
        <f t="shared" ref="K51:K61" si="19">H51-G51</f>
        <v>-1968</v>
      </c>
      <c r="L51" s="158">
        <f t="shared" ref="L51:L62" si="20">H51-D51</f>
        <v>884</v>
      </c>
      <c r="M51" s="159">
        <f>H51/H$8</f>
        <v>7.0245949439958117E-4</v>
      </c>
      <c r="N51" s="79"/>
    </row>
    <row r="52" spans="1:14" x14ac:dyDescent="0.25">
      <c r="A52" s="161" t="s">
        <v>103</v>
      </c>
      <c r="B52" s="162" t="s">
        <v>103</v>
      </c>
      <c r="C52" s="163">
        <v>856</v>
      </c>
      <c r="D52" s="163">
        <v>551</v>
      </c>
      <c r="E52" s="163">
        <v>0</v>
      </c>
      <c r="F52" s="163">
        <v>1307</v>
      </c>
      <c r="G52" s="163">
        <v>2341</v>
      </c>
      <c r="H52" s="163">
        <v>988</v>
      </c>
      <c r="I52" s="164">
        <f>IFERROR(H52/G52-1,"-")</f>
        <v>-0.57795813754805636</v>
      </c>
      <c r="J52" s="165">
        <f t="shared" si="18"/>
        <v>0.7931034482758621</v>
      </c>
      <c r="K52" s="163">
        <f t="shared" si="19"/>
        <v>-1353</v>
      </c>
      <c r="L52" s="163">
        <f t="shared" si="20"/>
        <v>437</v>
      </c>
      <c r="M52" s="164">
        <f>H52/H$8</f>
        <v>3.3674428940649501E-4</v>
      </c>
      <c r="N52" s="79"/>
    </row>
    <row r="53" spans="1:14" x14ac:dyDescent="0.25">
      <c r="A53" s="161" t="s">
        <v>100</v>
      </c>
      <c r="B53" s="162" t="s">
        <v>100</v>
      </c>
      <c r="C53" s="163">
        <v>1377</v>
      </c>
      <c r="D53" s="163">
        <v>626</v>
      </c>
      <c r="E53" s="163">
        <v>9</v>
      </c>
      <c r="F53" s="163">
        <v>1612</v>
      </c>
      <c r="G53" s="163">
        <v>1688</v>
      </c>
      <c r="H53" s="163">
        <v>1073</v>
      </c>
      <c r="I53" s="164">
        <f>IFERROR(H53/G53-1,"-")</f>
        <v>-0.36433649289099523</v>
      </c>
      <c r="J53" s="165">
        <f t="shared" si="18"/>
        <v>0.71405750798722045</v>
      </c>
      <c r="K53" s="163">
        <f t="shared" si="19"/>
        <v>-615</v>
      </c>
      <c r="L53" s="163">
        <f t="shared" si="20"/>
        <v>447</v>
      </c>
      <c r="M53" s="164">
        <f>H53/H$8</f>
        <v>3.6571520499308616E-4</v>
      </c>
      <c r="N53" s="79"/>
    </row>
    <row r="54" spans="1:14" x14ac:dyDescent="0.25">
      <c r="A54" s="161"/>
      <c r="B54" s="157" t="s">
        <v>107</v>
      </c>
      <c r="C54" s="158">
        <v>20342</v>
      </c>
      <c r="D54" s="158">
        <v>20812</v>
      </c>
      <c r="E54" s="158">
        <v>2995</v>
      </c>
      <c r="F54" s="158">
        <v>15151</v>
      </c>
      <c r="G54" s="158">
        <v>15898</v>
      </c>
      <c r="H54" s="158">
        <v>16453</v>
      </c>
      <c r="I54" s="159">
        <f>IFERROR(H54/G54-1,"-")</f>
        <v>3.4910051578814993E-2</v>
      </c>
      <c r="J54" s="160">
        <f t="shared" si="18"/>
        <v>-0.20944647318854503</v>
      </c>
      <c r="K54" s="158">
        <f t="shared" si="19"/>
        <v>555</v>
      </c>
      <c r="L54" s="158">
        <f t="shared" si="20"/>
        <v>-4359</v>
      </c>
      <c r="M54" s="159">
        <f>H54/H$8</f>
        <v>5.6077467546609945E-3</v>
      </c>
      <c r="N54" s="79"/>
    </row>
    <row r="55" spans="1:14" s="56" customFormat="1" x14ac:dyDescent="0.25">
      <c r="A55" s="161"/>
      <c r="B55" s="162" t="s">
        <v>110</v>
      </c>
      <c r="C55" s="163">
        <v>6513</v>
      </c>
      <c r="D55" s="163">
        <v>5514</v>
      </c>
      <c r="E55" s="163">
        <v>350</v>
      </c>
      <c r="F55" s="163">
        <v>5200</v>
      </c>
      <c r="G55" s="163">
        <v>5463</v>
      </c>
      <c r="H55" s="163">
        <v>5875</v>
      </c>
      <c r="I55" s="164">
        <f t="shared" ref="I55:I62" si="21">IFERROR(H55/G55-1,"-")</f>
        <v>7.541643785465868E-2</v>
      </c>
      <c r="J55" s="165">
        <f t="shared" si="18"/>
        <v>6.5469713456655754E-2</v>
      </c>
      <c r="K55" s="163">
        <f t="shared" si="19"/>
        <v>412</v>
      </c>
      <c r="L55" s="163">
        <f t="shared" si="20"/>
        <v>361</v>
      </c>
      <c r="M55" s="164">
        <f t="shared" ref="M55:M62" si="22">H55/H$8</f>
        <v>2.002401518484978E-3</v>
      </c>
      <c r="N55" s="166"/>
    </row>
    <row r="56" spans="1:14" s="56" customFormat="1" x14ac:dyDescent="0.25">
      <c r="A56" s="161"/>
      <c r="B56" s="162" t="s">
        <v>113</v>
      </c>
      <c r="C56" s="163">
        <v>6527</v>
      </c>
      <c r="D56" s="163">
        <v>9047</v>
      </c>
      <c r="E56" s="163">
        <v>1915</v>
      </c>
      <c r="F56" s="163">
        <v>4554</v>
      </c>
      <c r="G56" s="163">
        <v>4805</v>
      </c>
      <c r="H56" s="163">
        <v>4165</v>
      </c>
      <c r="I56" s="164">
        <f t="shared" si="21"/>
        <v>-0.13319458896982306</v>
      </c>
      <c r="J56" s="165">
        <f t="shared" si="18"/>
        <v>-0.53962639549021774</v>
      </c>
      <c r="K56" s="163">
        <f t="shared" si="19"/>
        <v>-640</v>
      </c>
      <c r="L56" s="163">
        <f t="shared" si="20"/>
        <v>-4882</v>
      </c>
      <c r="M56" s="164">
        <f t="shared" si="22"/>
        <v>1.4195748637429674E-3</v>
      </c>
      <c r="N56" s="166"/>
    </row>
    <row r="57" spans="1:14" x14ac:dyDescent="0.25">
      <c r="A57" s="161"/>
      <c r="B57" s="162" t="s">
        <v>116</v>
      </c>
      <c r="C57" s="163">
        <v>368</v>
      </c>
      <c r="D57" s="163">
        <v>236</v>
      </c>
      <c r="E57" s="163">
        <v>42</v>
      </c>
      <c r="F57" s="163">
        <v>830</v>
      </c>
      <c r="G57" s="163">
        <v>599</v>
      </c>
      <c r="H57" s="163">
        <v>475</v>
      </c>
      <c r="I57" s="164">
        <f t="shared" si="21"/>
        <v>-0.20701168614357257</v>
      </c>
      <c r="J57" s="165">
        <f t="shared" si="18"/>
        <v>1.0127118644067798</v>
      </c>
      <c r="K57" s="163">
        <f t="shared" si="19"/>
        <v>-124</v>
      </c>
      <c r="L57" s="163">
        <f t="shared" si="20"/>
        <v>239</v>
      </c>
      <c r="M57" s="164">
        <f t="shared" si="22"/>
        <v>1.6189629298389184E-4</v>
      </c>
      <c r="N57" s="79"/>
    </row>
    <row r="58" spans="1:14" x14ac:dyDescent="0.25">
      <c r="A58" s="161"/>
      <c r="B58" s="162" t="s">
        <v>123</v>
      </c>
      <c r="C58" s="163">
        <v>210</v>
      </c>
      <c r="D58" s="163">
        <v>85</v>
      </c>
      <c r="E58" s="163">
        <v>45</v>
      </c>
      <c r="F58" s="163">
        <v>267</v>
      </c>
      <c r="G58" s="163">
        <v>264</v>
      </c>
      <c r="H58" s="163">
        <v>470</v>
      </c>
      <c r="I58" s="164">
        <f t="shared" si="21"/>
        <v>0.78030303030303028</v>
      </c>
      <c r="J58" s="165">
        <f t="shared" si="18"/>
        <v>4.5294117647058822</v>
      </c>
      <c r="K58" s="163">
        <f t="shared" si="19"/>
        <v>206</v>
      </c>
      <c r="L58" s="163">
        <f t="shared" si="20"/>
        <v>385</v>
      </c>
      <c r="M58" s="164">
        <f t="shared" si="22"/>
        <v>1.6019212147879824E-4</v>
      </c>
      <c r="N58" s="79"/>
    </row>
    <row r="59" spans="1:14" x14ac:dyDescent="0.25">
      <c r="A59" s="161"/>
      <c r="B59" s="162" t="s">
        <v>119</v>
      </c>
      <c r="C59" s="163">
        <v>354</v>
      </c>
      <c r="D59" s="163">
        <v>138</v>
      </c>
      <c r="E59" s="163">
        <v>213</v>
      </c>
      <c r="F59" s="163">
        <v>223</v>
      </c>
      <c r="G59" s="163">
        <v>254</v>
      </c>
      <c r="H59" s="163">
        <v>363</v>
      </c>
      <c r="I59" s="164">
        <f t="shared" si="21"/>
        <v>0.42913385826771644</v>
      </c>
      <c r="J59" s="165">
        <f t="shared" si="18"/>
        <v>1.6304347826086958</v>
      </c>
      <c r="K59" s="163">
        <f t="shared" si="19"/>
        <v>109</v>
      </c>
      <c r="L59" s="163">
        <f t="shared" si="20"/>
        <v>225</v>
      </c>
      <c r="M59" s="164">
        <f t="shared" si="22"/>
        <v>1.2372285126979523E-4</v>
      </c>
      <c r="N59" s="79"/>
    </row>
    <row r="60" spans="1:14" x14ac:dyDescent="0.25">
      <c r="A60" s="161"/>
      <c r="B60" s="162" t="s">
        <v>128</v>
      </c>
      <c r="C60" s="163">
        <v>587</v>
      </c>
      <c r="D60" s="163">
        <v>282</v>
      </c>
      <c r="E60" s="163">
        <v>0</v>
      </c>
      <c r="F60" s="163">
        <v>177</v>
      </c>
      <c r="G60" s="163">
        <v>139</v>
      </c>
      <c r="H60" s="163">
        <v>145</v>
      </c>
      <c r="I60" s="164">
        <f t="shared" si="21"/>
        <v>4.3165467625899234E-2</v>
      </c>
      <c r="J60" s="165">
        <f t="shared" si="18"/>
        <v>-0.48581560283687941</v>
      </c>
      <c r="K60" s="163">
        <f t="shared" si="19"/>
        <v>6</v>
      </c>
      <c r="L60" s="163">
        <f t="shared" si="20"/>
        <v>-137</v>
      </c>
      <c r="M60" s="164">
        <f t="shared" si="22"/>
        <v>4.9420973647714351E-5</v>
      </c>
      <c r="N60" s="79"/>
    </row>
    <row r="61" spans="1:14" x14ac:dyDescent="0.25">
      <c r="A61" s="161" t="s">
        <v>144</v>
      </c>
      <c r="B61" s="162" t="s">
        <v>131</v>
      </c>
      <c r="C61" s="163">
        <v>930</v>
      </c>
      <c r="D61" s="163">
        <v>1016</v>
      </c>
      <c r="E61" s="163">
        <v>19</v>
      </c>
      <c r="F61" s="163">
        <v>131</v>
      </c>
      <c r="G61" s="163">
        <v>73</v>
      </c>
      <c r="H61" s="163">
        <v>164</v>
      </c>
      <c r="I61" s="164">
        <f t="shared" si="21"/>
        <v>1.2465753424657535</v>
      </c>
      <c r="J61" s="165">
        <f t="shared" si="18"/>
        <v>-0.8385826771653544</v>
      </c>
      <c r="K61" s="163">
        <f t="shared" si="19"/>
        <v>91</v>
      </c>
      <c r="L61" s="163">
        <f t="shared" si="20"/>
        <v>-852</v>
      </c>
      <c r="M61" s="164">
        <f t="shared" si="22"/>
        <v>5.589682536707002E-5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4853</v>
      </c>
      <c r="D62" s="169">
        <f t="shared" si="23"/>
        <v>4494</v>
      </c>
      <c r="E62" s="169">
        <f t="shared" si="23"/>
        <v>411</v>
      </c>
      <c r="F62" s="169">
        <f t="shared" si="23"/>
        <v>3769</v>
      </c>
      <c r="G62" s="169">
        <f t="shared" si="23"/>
        <v>4301</v>
      </c>
      <c r="H62" s="169">
        <f t="shared" si="23"/>
        <v>4796</v>
      </c>
      <c r="I62" s="170">
        <f t="shared" si="21"/>
        <v>0.11508951406649626</v>
      </c>
      <c r="J62" s="171">
        <f t="shared" si="18"/>
        <v>6.7200712060525136E-2</v>
      </c>
      <c r="K62" s="169">
        <f>H62-G62</f>
        <v>495</v>
      </c>
      <c r="L62" s="169">
        <f t="shared" si="20"/>
        <v>302</v>
      </c>
      <c r="M62" s="170">
        <f t="shared" si="22"/>
        <v>1.6346413076857795E-3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66607</v>
      </c>
      <c r="D64" s="176">
        <v>65669</v>
      </c>
      <c r="E64" s="176">
        <v>61856</v>
      </c>
      <c r="F64" s="176">
        <v>92826</v>
      </c>
      <c r="G64" s="176">
        <v>71642</v>
      </c>
      <c r="H64" s="176">
        <v>86200</v>
      </c>
      <c r="I64" s="177">
        <f>IFERROR(H64/G64-1,"-")</f>
        <v>0.20320482398593009</v>
      </c>
      <c r="J64" s="177">
        <f>IFERROR(H64/D64-1,"-")</f>
        <v>0.31264371316755235</v>
      </c>
      <c r="K64" s="176">
        <f>H64-G64</f>
        <v>14558</v>
      </c>
      <c r="L64" s="176">
        <f>H64-D64</f>
        <v>20531</v>
      </c>
      <c r="M64" s="177">
        <f>H64/H$8</f>
        <v>2.9379916747813633E-2</v>
      </c>
      <c r="N64" s="79"/>
    </row>
    <row r="65" spans="1:14" x14ac:dyDescent="0.25">
      <c r="A65" s="161" t="s">
        <v>96</v>
      </c>
      <c r="B65" s="157" t="s">
        <v>97</v>
      </c>
      <c r="C65" s="158">
        <v>9163</v>
      </c>
      <c r="D65" s="158">
        <v>10284</v>
      </c>
      <c r="E65" s="158">
        <v>8944</v>
      </c>
      <c r="F65" s="158">
        <v>4602</v>
      </c>
      <c r="G65" s="158">
        <v>15115</v>
      </c>
      <c r="H65" s="158">
        <v>16204</v>
      </c>
      <c r="I65" s="159">
        <f>IFERROR(H65/G65-1,"-")</f>
        <v>7.2047634799867755E-2</v>
      </c>
      <c r="J65" s="160">
        <f t="shared" ref="J65:J76" si="24">IFERROR(H65/D65-1,"-")</f>
        <v>0.57565149747180078</v>
      </c>
      <c r="K65" s="158">
        <f t="shared" ref="K65:K75" si="25">H65-G65</f>
        <v>1089</v>
      </c>
      <c r="L65" s="158">
        <f t="shared" ref="L65:L76" si="26">H65-D65</f>
        <v>5920</v>
      </c>
      <c r="M65" s="159">
        <f>H65/H$8</f>
        <v>5.5228790137073335E-3</v>
      </c>
      <c r="N65" s="79"/>
    </row>
    <row r="66" spans="1:14" x14ac:dyDescent="0.25">
      <c r="A66" s="161" t="s">
        <v>103</v>
      </c>
      <c r="B66" s="162" t="s">
        <v>103</v>
      </c>
      <c r="C66" s="163">
        <v>2478</v>
      </c>
      <c r="D66" s="163">
        <v>3007</v>
      </c>
      <c r="E66" s="163">
        <v>1121</v>
      </c>
      <c r="F66" s="163">
        <v>969</v>
      </c>
      <c r="G66" s="163">
        <v>6204</v>
      </c>
      <c r="H66" s="163">
        <v>4275</v>
      </c>
      <c r="I66" s="164">
        <f>IFERROR(H66/G66-1,"-")</f>
        <v>-0.31092843326885877</v>
      </c>
      <c r="J66" s="165">
        <f t="shared" si="24"/>
        <v>0.42168274027269703</v>
      </c>
      <c r="K66" s="163">
        <f t="shared" si="25"/>
        <v>-1929</v>
      </c>
      <c r="L66" s="163">
        <f t="shared" si="26"/>
        <v>1268</v>
      </c>
      <c r="M66" s="164">
        <f>H66/H$8</f>
        <v>1.4570666368550265E-3</v>
      </c>
      <c r="N66" s="79"/>
    </row>
    <row r="67" spans="1:14" x14ac:dyDescent="0.25">
      <c r="A67" s="161" t="s">
        <v>100</v>
      </c>
      <c r="B67" s="162" t="s">
        <v>100</v>
      </c>
      <c r="C67" s="163">
        <v>6685</v>
      </c>
      <c r="D67" s="163">
        <v>7277</v>
      </c>
      <c r="E67" s="163">
        <v>7823</v>
      </c>
      <c r="F67" s="163">
        <v>3633</v>
      </c>
      <c r="G67" s="163">
        <v>8911</v>
      </c>
      <c r="H67" s="163">
        <v>11929</v>
      </c>
      <c r="I67" s="164">
        <f>IFERROR(H67/G67-1,"-")</f>
        <v>0.33868252721355629</v>
      </c>
      <c r="J67" s="165">
        <f t="shared" si="24"/>
        <v>0.63927442627456377</v>
      </c>
      <c r="K67" s="163">
        <f t="shared" si="25"/>
        <v>3018</v>
      </c>
      <c r="L67" s="163">
        <f t="shared" si="26"/>
        <v>4652</v>
      </c>
      <c r="M67" s="164">
        <f>H67/H$8</f>
        <v>4.0658123768523066E-3</v>
      </c>
      <c r="N67" s="79"/>
    </row>
    <row r="68" spans="1:14" x14ac:dyDescent="0.25">
      <c r="A68" s="161"/>
      <c r="B68" s="157" t="s">
        <v>107</v>
      </c>
      <c r="C68" s="158">
        <v>57444</v>
      </c>
      <c r="D68" s="158">
        <v>55385</v>
      </c>
      <c r="E68" s="158">
        <v>52912</v>
      </c>
      <c r="F68" s="158">
        <v>88224</v>
      </c>
      <c r="G68" s="158">
        <v>56527</v>
      </c>
      <c r="H68" s="158">
        <v>69996</v>
      </c>
      <c r="I68" s="159">
        <f>IFERROR(H68/G68-1,"-")</f>
        <v>0.23827551435597139</v>
      </c>
      <c r="J68" s="160">
        <f t="shared" si="24"/>
        <v>0.26380789022298456</v>
      </c>
      <c r="K68" s="158">
        <f t="shared" si="25"/>
        <v>13469</v>
      </c>
      <c r="L68" s="158">
        <f t="shared" si="26"/>
        <v>14611</v>
      </c>
      <c r="M68" s="159">
        <f>H68/H$8</f>
        <v>2.3857037734106301E-2</v>
      </c>
      <c r="N68" s="79"/>
    </row>
    <row r="69" spans="1:14" s="56" customFormat="1" x14ac:dyDescent="0.25">
      <c r="A69" s="161"/>
      <c r="B69" s="162" t="s">
        <v>110</v>
      </c>
      <c r="C69" s="163">
        <v>25694</v>
      </c>
      <c r="D69" s="163">
        <v>24154</v>
      </c>
      <c r="E69" s="163">
        <v>35775</v>
      </c>
      <c r="F69" s="163">
        <v>29417</v>
      </c>
      <c r="G69" s="163">
        <v>25945</v>
      </c>
      <c r="H69" s="163">
        <v>25089</v>
      </c>
      <c r="I69" s="164">
        <f t="shared" ref="I69:I76" si="27">IFERROR(H69/G69-1,"-")</f>
        <v>-3.2992869531701663E-2</v>
      </c>
      <c r="J69" s="165">
        <f t="shared" si="24"/>
        <v>3.8709944522646422E-2</v>
      </c>
      <c r="K69" s="163">
        <f t="shared" si="25"/>
        <v>-856</v>
      </c>
      <c r="L69" s="163">
        <f t="shared" si="26"/>
        <v>935</v>
      </c>
      <c r="M69" s="164">
        <f t="shared" ref="M69:M76" si="28">H69/H$8</f>
        <v>8.5511917782586568E-3</v>
      </c>
      <c r="N69" s="166"/>
    </row>
    <row r="70" spans="1:14" s="56" customFormat="1" x14ac:dyDescent="0.25">
      <c r="A70" s="161"/>
      <c r="B70" s="162" t="s">
        <v>113</v>
      </c>
      <c r="C70" s="163">
        <v>9151</v>
      </c>
      <c r="D70" s="163">
        <v>6869</v>
      </c>
      <c r="E70" s="163">
        <v>3201</v>
      </c>
      <c r="F70" s="163">
        <v>3771</v>
      </c>
      <c r="G70" s="163">
        <v>8580</v>
      </c>
      <c r="H70" s="163">
        <v>7575</v>
      </c>
      <c r="I70" s="164">
        <f t="shared" si="27"/>
        <v>-0.11713286713286708</v>
      </c>
      <c r="J70" s="165">
        <f t="shared" si="24"/>
        <v>0.10278060853108162</v>
      </c>
      <c r="K70" s="163">
        <f t="shared" si="25"/>
        <v>-1005</v>
      </c>
      <c r="L70" s="163">
        <f t="shared" si="26"/>
        <v>706</v>
      </c>
      <c r="M70" s="164">
        <f t="shared" si="28"/>
        <v>2.5818198302168011E-3</v>
      </c>
      <c r="N70" s="166"/>
    </row>
    <row r="71" spans="1:14" x14ac:dyDescent="0.25">
      <c r="A71" s="161"/>
      <c r="B71" s="162" t="s">
        <v>116</v>
      </c>
      <c r="C71" s="163">
        <v>3582</v>
      </c>
      <c r="D71" s="163">
        <v>4847</v>
      </c>
      <c r="E71" s="163">
        <v>3211</v>
      </c>
      <c r="F71" s="163">
        <v>13150</v>
      </c>
      <c r="G71" s="163">
        <v>3264</v>
      </c>
      <c r="H71" s="163">
        <v>4141</v>
      </c>
      <c r="I71" s="164">
        <f t="shared" si="27"/>
        <v>0.26868872549019618</v>
      </c>
      <c r="J71" s="165">
        <f t="shared" si="24"/>
        <v>-0.1456571074891686</v>
      </c>
      <c r="K71" s="163">
        <f t="shared" si="25"/>
        <v>877</v>
      </c>
      <c r="L71" s="163">
        <f t="shared" si="26"/>
        <v>-706</v>
      </c>
      <c r="M71" s="164">
        <f t="shared" si="28"/>
        <v>1.4113948405185181E-3</v>
      </c>
      <c r="N71" s="79"/>
    </row>
    <row r="72" spans="1:14" x14ac:dyDescent="0.25">
      <c r="A72" s="161"/>
      <c r="B72" s="162" t="s">
        <v>123</v>
      </c>
      <c r="C72" s="163">
        <v>1364</v>
      </c>
      <c r="D72" s="163">
        <v>1259</v>
      </c>
      <c r="E72" s="163">
        <v>1850</v>
      </c>
      <c r="F72" s="163">
        <v>2289</v>
      </c>
      <c r="G72" s="163">
        <v>2188</v>
      </c>
      <c r="H72" s="163">
        <v>3001</v>
      </c>
      <c r="I72" s="164">
        <f t="shared" si="27"/>
        <v>0.37157221206581359</v>
      </c>
      <c r="J72" s="165">
        <f t="shared" si="24"/>
        <v>1.3836378077839555</v>
      </c>
      <c r="K72" s="163">
        <f t="shared" si="25"/>
        <v>813</v>
      </c>
      <c r="L72" s="163">
        <f t="shared" si="26"/>
        <v>1742</v>
      </c>
      <c r="M72" s="164">
        <f t="shared" si="28"/>
        <v>1.0228437373571775E-3</v>
      </c>
      <c r="N72" s="79"/>
    </row>
    <row r="73" spans="1:14" x14ac:dyDescent="0.25">
      <c r="A73" s="161"/>
      <c r="B73" s="162" t="s">
        <v>119</v>
      </c>
      <c r="C73" s="163">
        <v>1647</v>
      </c>
      <c r="D73" s="163">
        <v>2341</v>
      </c>
      <c r="E73" s="163">
        <v>1687</v>
      </c>
      <c r="F73" s="163">
        <v>1644</v>
      </c>
      <c r="G73" s="163">
        <v>698</v>
      </c>
      <c r="H73" s="163">
        <v>1706</v>
      </c>
      <c r="I73" s="164">
        <f t="shared" si="27"/>
        <v>1.4441260744985671</v>
      </c>
      <c r="J73" s="165">
        <f t="shared" si="24"/>
        <v>-0.27125160187953867</v>
      </c>
      <c r="K73" s="163">
        <f t="shared" si="25"/>
        <v>1008</v>
      </c>
      <c r="L73" s="163">
        <f t="shared" si="26"/>
        <v>-635</v>
      </c>
      <c r="M73" s="164">
        <f t="shared" si="28"/>
        <v>5.8146331753793567E-4</v>
      </c>
      <c r="N73" s="79"/>
    </row>
    <row r="74" spans="1:14" x14ac:dyDescent="0.25">
      <c r="A74" s="161"/>
      <c r="B74" s="162" t="s">
        <v>128</v>
      </c>
      <c r="C74" s="163">
        <v>1198</v>
      </c>
      <c r="D74" s="163">
        <v>2322</v>
      </c>
      <c r="E74" s="163">
        <v>60</v>
      </c>
      <c r="F74" s="163">
        <v>5705</v>
      </c>
      <c r="G74" s="163">
        <v>1190</v>
      </c>
      <c r="H74" s="163">
        <v>2710</v>
      </c>
      <c r="I74" s="164">
        <f t="shared" si="27"/>
        <v>1.2773109243697478</v>
      </c>
      <c r="J74" s="165">
        <f t="shared" si="24"/>
        <v>0.16709732988802761</v>
      </c>
      <c r="K74" s="163">
        <f t="shared" si="25"/>
        <v>1520</v>
      </c>
      <c r="L74" s="163">
        <f t="shared" si="26"/>
        <v>388</v>
      </c>
      <c r="M74" s="164">
        <f t="shared" si="28"/>
        <v>9.2366095576073019E-4</v>
      </c>
      <c r="N74" s="79"/>
    </row>
    <row r="75" spans="1:14" x14ac:dyDescent="0.25">
      <c r="A75" s="161" t="s">
        <v>144</v>
      </c>
      <c r="B75" s="162" t="s">
        <v>131</v>
      </c>
      <c r="C75" s="163">
        <v>1536</v>
      </c>
      <c r="D75" s="163">
        <v>2081</v>
      </c>
      <c r="E75" s="163">
        <v>132</v>
      </c>
      <c r="F75" s="163">
        <v>1948</v>
      </c>
      <c r="G75" s="163">
        <v>291</v>
      </c>
      <c r="H75" s="163">
        <v>5685</v>
      </c>
      <c r="I75" s="164">
        <f t="shared" si="27"/>
        <v>18.536082474226806</v>
      </c>
      <c r="J75" s="165">
        <f t="shared" si="24"/>
        <v>1.7318596828447861</v>
      </c>
      <c r="K75" s="163">
        <f t="shared" si="25"/>
        <v>5394</v>
      </c>
      <c r="L75" s="163">
        <f t="shared" si="26"/>
        <v>3604</v>
      </c>
      <c r="M75" s="164">
        <f t="shared" si="28"/>
        <v>1.9376430012914211E-3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13272</v>
      </c>
      <c r="D76" s="169">
        <f t="shared" si="29"/>
        <v>11512</v>
      </c>
      <c r="E76" s="169">
        <f t="shared" si="29"/>
        <v>6996</v>
      </c>
      <c r="F76" s="169">
        <f t="shared" si="29"/>
        <v>30300</v>
      </c>
      <c r="G76" s="169">
        <f t="shared" si="29"/>
        <v>14371</v>
      </c>
      <c r="H76" s="169">
        <f t="shared" si="29"/>
        <v>20089</v>
      </c>
      <c r="I76" s="170">
        <f t="shared" si="27"/>
        <v>0.3978846287662654</v>
      </c>
      <c r="J76" s="171">
        <f t="shared" si="24"/>
        <v>0.74504864489228639</v>
      </c>
      <c r="K76" s="169">
        <f>H76-G76</f>
        <v>5718</v>
      </c>
      <c r="L76" s="169">
        <f t="shared" si="26"/>
        <v>8577</v>
      </c>
      <c r="M76" s="170">
        <f t="shared" si="28"/>
        <v>6.8470202731650588E-3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473719</v>
      </c>
      <c r="D78" s="176">
        <v>461041</v>
      </c>
      <c r="E78" s="176">
        <v>44846</v>
      </c>
      <c r="F78" s="176">
        <v>410037</v>
      </c>
      <c r="G78" s="176">
        <v>440835</v>
      </c>
      <c r="H78" s="176">
        <v>468874</v>
      </c>
      <c r="I78" s="177">
        <f>IFERROR(H78/G78-1,"-")</f>
        <v>6.3604296392074211E-2</v>
      </c>
      <c r="J78" s="177">
        <f>IFERROR(H78/D78-1,"-")</f>
        <v>1.6989812185901121E-2</v>
      </c>
      <c r="K78" s="176">
        <f>H78-G78</f>
        <v>28039</v>
      </c>
      <c r="L78" s="176">
        <f>H78-D78</f>
        <v>7833</v>
      </c>
      <c r="M78" s="177">
        <f>H78/H$8</f>
        <v>0.15980834205585115</v>
      </c>
      <c r="N78" s="79"/>
    </row>
    <row r="79" spans="1:14" x14ac:dyDescent="0.25">
      <c r="A79" s="161" t="s">
        <v>96</v>
      </c>
      <c r="B79" s="157" t="s">
        <v>97</v>
      </c>
      <c r="C79" s="158">
        <v>104972</v>
      </c>
      <c r="D79" s="158">
        <v>112849</v>
      </c>
      <c r="E79" s="158">
        <v>14280</v>
      </c>
      <c r="F79" s="158">
        <v>109752</v>
      </c>
      <c r="G79" s="158">
        <v>84951</v>
      </c>
      <c r="H79" s="158">
        <v>89457</v>
      </c>
      <c r="I79" s="159">
        <f>IFERROR(H79/G79-1,"-")</f>
        <v>5.3042342056008662E-2</v>
      </c>
      <c r="J79" s="160">
        <f t="shared" ref="J79:J90" si="30">IFERROR(H79/D79-1,"-")</f>
        <v>-0.20728584214304069</v>
      </c>
      <c r="K79" s="158">
        <f t="shared" ref="K79:K89" si="31">H79-G79</f>
        <v>4506</v>
      </c>
      <c r="L79" s="158">
        <f t="shared" ref="L79:L90" si="32">H79-D79</f>
        <v>-23392</v>
      </c>
      <c r="M79" s="159">
        <f>H79/H$8</f>
        <v>3.0490014066231603E-2</v>
      </c>
      <c r="N79" s="79"/>
    </row>
    <row r="80" spans="1:14" x14ac:dyDescent="0.25">
      <c r="A80" s="161" t="s">
        <v>103</v>
      </c>
      <c r="B80" s="162" t="s">
        <v>103</v>
      </c>
      <c r="C80" s="163">
        <v>12189</v>
      </c>
      <c r="D80" s="163">
        <v>10667</v>
      </c>
      <c r="E80" s="163">
        <v>7287</v>
      </c>
      <c r="F80" s="163">
        <v>14999</v>
      </c>
      <c r="G80" s="163">
        <v>13117</v>
      </c>
      <c r="H80" s="163">
        <v>15554</v>
      </c>
      <c r="I80" s="164">
        <f>IFERROR(H80/G80-1,"-")</f>
        <v>0.18578943355950295</v>
      </c>
      <c r="J80" s="165">
        <f t="shared" si="30"/>
        <v>0.45814193306459172</v>
      </c>
      <c r="K80" s="163">
        <f t="shared" si="31"/>
        <v>2437</v>
      </c>
      <c r="L80" s="163">
        <f t="shared" si="32"/>
        <v>4887</v>
      </c>
      <c r="M80" s="164">
        <f>H80/H$8</f>
        <v>5.3013367180451652E-3</v>
      </c>
      <c r="N80" s="79"/>
    </row>
    <row r="81" spans="1:14" x14ac:dyDescent="0.25">
      <c r="A81" s="161" t="s">
        <v>100</v>
      </c>
      <c r="B81" s="162" t="s">
        <v>100</v>
      </c>
      <c r="C81" s="163">
        <v>92783</v>
      </c>
      <c r="D81" s="163">
        <v>102182</v>
      </c>
      <c r="E81" s="163">
        <v>6993</v>
      </c>
      <c r="F81" s="163">
        <v>94753</v>
      </c>
      <c r="G81" s="163">
        <v>71834</v>
      </c>
      <c r="H81" s="163">
        <v>73903</v>
      </c>
      <c r="I81" s="164">
        <f>IFERROR(H81/G81-1,"-")</f>
        <v>2.8802516913996268E-2</v>
      </c>
      <c r="J81" s="165">
        <f t="shared" si="30"/>
        <v>-0.2767512869194183</v>
      </c>
      <c r="K81" s="163">
        <f t="shared" si="31"/>
        <v>2069</v>
      </c>
      <c r="L81" s="163">
        <f t="shared" si="32"/>
        <v>-28279</v>
      </c>
      <c r="M81" s="164">
        <f>H81/H$8</f>
        <v>2.5188677348186438E-2</v>
      </c>
      <c r="N81" s="79"/>
    </row>
    <row r="82" spans="1:14" x14ac:dyDescent="0.25">
      <c r="A82" s="161"/>
      <c r="B82" s="157" t="s">
        <v>107</v>
      </c>
      <c r="C82" s="158">
        <v>368747</v>
      </c>
      <c r="D82" s="158">
        <v>348192</v>
      </c>
      <c r="E82" s="158">
        <v>30566</v>
      </c>
      <c r="F82" s="158">
        <v>300285</v>
      </c>
      <c r="G82" s="158">
        <v>355884</v>
      </c>
      <c r="H82" s="158">
        <v>379417</v>
      </c>
      <c r="I82" s="159">
        <f>IFERROR(H82/G82-1,"-")</f>
        <v>6.6125479088691819E-2</v>
      </c>
      <c r="J82" s="160">
        <f t="shared" si="30"/>
        <v>8.9677534233985945E-2</v>
      </c>
      <c r="K82" s="158">
        <f t="shared" si="31"/>
        <v>23533</v>
      </c>
      <c r="L82" s="158">
        <f t="shared" si="32"/>
        <v>31225</v>
      </c>
      <c r="M82" s="159">
        <f>H82/H$8</f>
        <v>0.12931832798961956</v>
      </c>
      <c r="N82" s="79"/>
    </row>
    <row r="83" spans="1:14" s="56" customFormat="1" x14ac:dyDescent="0.25">
      <c r="A83" s="161"/>
      <c r="B83" s="162" t="s">
        <v>110</v>
      </c>
      <c r="C83" s="163">
        <v>47703</v>
      </c>
      <c r="D83" s="163">
        <v>53911</v>
      </c>
      <c r="E83" s="163">
        <v>6245</v>
      </c>
      <c r="F83" s="163">
        <v>47781</v>
      </c>
      <c r="G83" s="163">
        <v>62747</v>
      </c>
      <c r="H83" s="163">
        <v>67375</v>
      </c>
      <c r="I83" s="164">
        <f t="shared" ref="I83:I90" si="33">IFERROR(H83/G83-1,"-")</f>
        <v>7.3756514255661543E-2</v>
      </c>
      <c r="J83" s="165">
        <f t="shared" si="30"/>
        <v>0.24974495001020203</v>
      </c>
      <c r="K83" s="163">
        <f t="shared" si="31"/>
        <v>4628</v>
      </c>
      <c r="L83" s="163">
        <f t="shared" si="32"/>
        <v>13464</v>
      </c>
      <c r="M83" s="164">
        <f t="shared" ref="M83:M90" si="34">H83/H$8</f>
        <v>2.2963711031136237E-2</v>
      </c>
      <c r="N83" s="166"/>
    </row>
    <row r="84" spans="1:14" s="56" customFormat="1" x14ac:dyDescent="0.25">
      <c r="A84" s="161"/>
      <c r="B84" s="162" t="s">
        <v>113</v>
      </c>
      <c r="C84" s="163">
        <v>173343</v>
      </c>
      <c r="D84" s="163">
        <v>151824</v>
      </c>
      <c r="E84" s="163">
        <v>12813</v>
      </c>
      <c r="F84" s="163">
        <v>120073</v>
      </c>
      <c r="G84" s="163">
        <v>136634</v>
      </c>
      <c r="H84" s="163">
        <v>141819</v>
      </c>
      <c r="I84" s="164">
        <f t="shared" si="33"/>
        <v>3.7948094910490893E-2</v>
      </c>
      <c r="J84" s="165">
        <f t="shared" si="30"/>
        <v>-6.5898672146696202E-2</v>
      </c>
      <c r="K84" s="163">
        <f t="shared" si="31"/>
        <v>5185</v>
      </c>
      <c r="L84" s="163">
        <f t="shared" si="32"/>
        <v>-10005</v>
      </c>
      <c r="M84" s="164">
        <f t="shared" si="34"/>
        <v>4.8336779736173799E-2</v>
      </c>
      <c r="N84" s="166"/>
    </row>
    <row r="85" spans="1:14" x14ac:dyDescent="0.25">
      <c r="A85" s="161"/>
      <c r="B85" s="162" t="s">
        <v>116</v>
      </c>
      <c r="C85" s="163">
        <v>7921</v>
      </c>
      <c r="D85" s="163">
        <v>10701</v>
      </c>
      <c r="E85" s="163">
        <v>2033</v>
      </c>
      <c r="F85" s="163">
        <v>14877</v>
      </c>
      <c r="G85" s="163">
        <v>23544</v>
      </c>
      <c r="H85" s="163">
        <v>25480</v>
      </c>
      <c r="I85" s="164">
        <f t="shared" si="33"/>
        <v>8.2229018008834531E-2</v>
      </c>
      <c r="J85" s="165">
        <f t="shared" si="30"/>
        <v>1.3810858798243153</v>
      </c>
      <c r="K85" s="163">
        <f t="shared" si="31"/>
        <v>1936</v>
      </c>
      <c r="L85" s="163">
        <f t="shared" si="32"/>
        <v>14779</v>
      </c>
      <c r="M85" s="164">
        <f t="shared" si="34"/>
        <v>8.6844579899569771E-3</v>
      </c>
      <c r="N85" s="79"/>
    </row>
    <row r="86" spans="1:14" x14ac:dyDescent="0.25">
      <c r="A86" s="161"/>
      <c r="B86" s="162" t="s">
        <v>123</v>
      </c>
      <c r="C86" s="163">
        <v>5232</v>
      </c>
      <c r="D86" s="163">
        <v>4718</v>
      </c>
      <c r="E86" s="163">
        <v>553</v>
      </c>
      <c r="F86" s="163">
        <v>6873</v>
      </c>
      <c r="G86" s="163">
        <v>7535</v>
      </c>
      <c r="H86" s="163">
        <v>12303</v>
      </c>
      <c r="I86" s="164">
        <f t="shared" si="33"/>
        <v>0.63278035832780355</v>
      </c>
      <c r="J86" s="165">
        <f t="shared" si="30"/>
        <v>1.6076727426875794</v>
      </c>
      <c r="K86" s="163">
        <f t="shared" si="31"/>
        <v>4768</v>
      </c>
      <c r="L86" s="163">
        <f t="shared" si="32"/>
        <v>7585</v>
      </c>
      <c r="M86" s="164">
        <f t="shared" si="34"/>
        <v>4.1932844054333078E-3</v>
      </c>
      <c r="N86" s="79"/>
    </row>
    <row r="87" spans="1:14" x14ac:dyDescent="0.25">
      <c r="A87" s="161"/>
      <c r="B87" s="162" t="s">
        <v>119</v>
      </c>
      <c r="C87" s="163">
        <v>3196</v>
      </c>
      <c r="D87" s="163">
        <v>2949</v>
      </c>
      <c r="E87" s="163">
        <v>337</v>
      </c>
      <c r="F87" s="163">
        <v>3870</v>
      </c>
      <c r="G87" s="163">
        <v>3615</v>
      </c>
      <c r="H87" s="163">
        <v>4832</v>
      </c>
      <c r="I87" s="164">
        <f t="shared" si="33"/>
        <v>0.33665283540802204</v>
      </c>
      <c r="J87" s="165">
        <f t="shared" si="30"/>
        <v>0.63852153272295697</v>
      </c>
      <c r="K87" s="163">
        <f t="shared" si="31"/>
        <v>1217</v>
      </c>
      <c r="L87" s="163">
        <f t="shared" si="32"/>
        <v>1883</v>
      </c>
      <c r="M87" s="164">
        <f t="shared" si="34"/>
        <v>1.6469113425224534E-3</v>
      </c>
      <c r="N87" s="79"/>
    </row>
    <row r="88" spans="1:14" x14ac:dyDescent="0.25">
      <c r="A88" s="161"/>
      <c r="B88" s="162" t="s">
        <v>128</v>
      </c>
      <c r="C88" s="163">
        <v>9307</v>
      </c>
      <c r="D88" s="163">
        <v>8476</v>
      </c>
      <c r="E88" s="163">
        <v>120</v>
      </c>
      <c r="F88" s="163">
        <v>10183</v>
      </c>
      <c r="G88" s="163">
        <v>9612</v>
      </c>
      <c r="H88" s="163">
        <v>6874</v>
      </c>
      <c r="I88" s="164">
        <f t="shared" si="33"/>
        <v>-0.28485226799833541</v>
      </c>
      <c r="J88" s="165">
        <f t="shared" si="30"/>
        <v>-0.18900424728645593</v>
      </c>
      <c r="K88" s="163">
        <f t="shared" si="31"/>
        <v>-2738</v>
      </c>
      <c r="L88" s="163">
        <f t="shared" si="32"/>
        <v>-1602</v>
      </c>
      <c r="M88" s="164">
        <f t="shared" si="34"/>
        <v>2.3428949852026789E-3</v>
      </c>
      <c r="N88" s="79"/>
    </row>
    <row r="89" spans="1:14" x14ac:dyDescent="0.25">
      <c r="A89" s="161" t="s">
        <v>144</v>
      </c>
      <c r="B89" s="162" t="s">
        <v>131</v>
      </c>
      <c r="C89" s="163">
        <v>18112</v>
      </c>
      <c r="D89" s="163">
        <v>19271</v>
      </c>
      <c r="E89" s="163">
        <v>490</v>
      </c>
      <c r="F89" s="163">
        <v>13657</v>
      </c>
      <c r="G89" s="163">
        <v>14110</v>
      </c>
      <c r="H89" s="163">
        <v>12135</v>
      </c>
      <c r="I89" s="164">
        <f t="shared" si="33"/>
        <v>-0.13997165131112688</v>
      </c>
      <c r="J89" s="165">
        <f t="shared" si="30"/>
        <v>-0.37029733796896891</v>
      </c>
      <c r="K89" s="163">
        <f t="shared" si="31"/>
        <v>-1975</v>
      </c>
      <c r="L89" s="163">
        <f t="shared" si="32"/>
        <v>-7136</v>
      </c>
      <c r="M89" s="164">
        <f t="shared" si="34"/>
        <v>4.136024242862163E-3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103933</v>
      </c>
      <c r="D90" s="169">
        <f t="shared" si="35"/>
        <v>96342</v>
      </c>
      <c r="E90" s="169">
        <f t="shared" si="35"/>
        <v>7975</v>
      </c>
      <c r="F90" s="169">
        <f t="shared" si="35"/>
        <v>82971</v>
      </c>
      <c r="G90" s="169">
        <f t="shared" si="35"/>
        <v>98087</v>
      </c>
      <c r="H90" s="169">
        <f t="shared" si="35"/>
        <v>108599</v>
      </c>
      <c r="I90" s="170">
        <f t="shared" si="33"/>
        <v>0.10717016526145162</v>
      </c>
      <c r="J90" s="171">
        <f t="shared" si="30"/>
        <v>0.12722384837350265</v>
      </c>
      <c r="K90" s="169">
        <f>H90-G90</f>
        <v>10512</v>
      </c>
      <c r="L90" s="169">
        <f t="shared" si="32"/>
        <v>12257</v>
      </c>
      <c r="M90" s="170">
        <f t="shared" si="34"/>
        <v>3.7014264256331933E-2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12922</v>
      </c>
      <c r="D92" s="176">
        <v>13020</v>
      </c>
      <c r="E92" s="176">
        <v>4049</v>
      </c>
      <c r="F92" s="176">
        <v>12114</v>
      </c>
      <c r="G92" s="176">
        <v>11864</v>
      </c>
      <c r="H92" s="176">
        <v>13319</v>
      </c>
      <c r="I92" s="177">
        <f>IFERROR(H92/G92-1,"-")</f>
        <v>0.12263991908293992</v>
      </c>
      <c r="J92" s="177">
        <f>IFERROR(H92/D92-1,"-")</f>
        <v>2.2964669738863241E-2</v>
      </c>
      <c r="K92" s="176">
        <f>H92-G92</f>
        <v>1455</v>
      </c>
      <c r="L92" s="176">
        <f>H92-D92</f>
        <v>299</v>
      </c>
      <c r="M92" s="177">
        <f>H92/H$8</f>
        <v>4.5395720552683268E-3</v>
      </c>
      <c r="N92" s="79"/>
    </row>
    <row r="93" spans="1:14" x14ac:dyDescent="0.25">
      <c r="A93" s="161" t="s">
        <v>96</v>
      </c>
      <c r="B93" s="157" t="s">
        <v>97</v>
      </c>
      <c r="C93" s="158">
        <v>6379</v>
      </c>
      <c r="D93" s="158">
        <v>6906</v>
      </c>
      <c r="E93" s="158">
        <v>2474</v>
      </c>
      <c r="F93" s="158">
        <v>6120</v>
      </c>
      <c r="G93" s="158">
        <v>4800</v>
      </c>
      <c r="H93" s="158">
        <v>6283</v>
      </c>
      <c r="I93" s="159">
        <f>IFERROR(H93/G93-1,"-")</f>
        <v>0.30895833333333322</v>
      </c>
      <c r="J93" s="160">
        <f t="shared" ref="J93:J104" si="36">IFERROR(H93/D93-1,"-")</f>
        <v>-9.0211410367796119E-2</v>
      </c>
      <c r="K93" s="158">
        <f t="shared" ref="K93:K103" si="37">H93-G93</f>
        <v>1483</v>
      </c>
      <c r="L93" s="158">
        <f t="shared" ref="L93:L104" si="38">H93-D93</f>
        <v>-623</v>
      </c>
      <c r="M93" s="159">
        <f>H93/H$8</f>
        <v>2.1414619133006156E-3</v>
      </c>
      <c r="N93" s="79"/>
    </row>
    <row r="94" spans="1:14" x14ac:dyDescent="0.25">
      <c r="A94" s="161" t="s">
        <v>103</v>
      </c>
      <c r="B94" s="162" t="s">
        <v>103</v>
      </c>
      <c r="C94" s="163">
        <v>2989</v>
      </c>
      <c r="D94" s="163">
        <v>4113</v>
      </c>
      <c r="E94" s="163">
        <v>1793</v>
      </c>
      <c r="F94" s="163">
        <v>2999</v>
      </c>
      <c r="G94" s="163">
        <v>1914</v>
      </c>
      <c r="H94" s="163">
        <v>2574</v>
      </c>
      <c r="I94" s="164">
        <f>IFERROR(H94/G94-1,"-")</f>
        <v>0.34482758620689657</v>
      </c>
      <c r="J94" s="165">
        <f t="shared" si="36"/>
        <v>-0.37417943107221008</v>
      </c>
      <c r="K94" s="163">
        <f t="shared" si="37"/>
        <v>660</v>
      </c>
      <c r="L94" s="163">
        <f t="shared" si="38"/>
        <v>-1539</v>
      </c>
      <c r="M94" s="164">
        <f>H94/H$8</f>
        <v>8.7730749082218435E-4</v>
      </c>
      <c r="N94" s="79"/>
    </row>
    <row r="95" spans="1:14" x14ac:dyDescent="0.25">
      <c r="A95" s="161" t="s">
        <v>100</v>
      </c>
      <c r="B95" s="162" t="s">
        <v>100</v>
      </c>
      <c r="C95" s="163">
        <v>3390</v>
      </c>
      <c r="D95" s="163">
        <v>2793</v>
      </c>
      <c r="E95" s="163">
        <v>681</v>
      </c>
      <c r="F95" s="163">
        <v>3121</v>
      </c>
      <c r="G95" s="163">
        <v>2886</v>
      </c>
      <c r="H95" s="163">
        <v>3709</v>
      </c>
      <c r="I95" s="164">
        <f>IFERROR(H95/G95-1,"-")</f>
        <v>0.28516978516978519</v>
      </c>
      <c r="J95" s="165">
        <f t="shared" si="36"/>
        <v>0.32796276405298963</v>
      </c>
      <c r="K95" s="163">
        <f t="shared" si="37"/>
        <v>823</v>
      </c>
      <c r="L95" s="163">
        <f t="shared" si="38"/>
        <v>916</v>
      </c>
      <c r="M95" s="164">
        <f>H95/H$8</f>
        <v>1.2641544224784311E-3</v>
      </c>
      <c r="N95" s="79"/>
    </row>
    <row r="96" spans="1:14" x14ac:dyDescent="0.25">
      <c r="A96" s="161"/>
      <c r="B96" s="157" t="s">
        <v>107</v>
      </c>
      <c r="C96" s="158">
        <v>6543</v>
      </c>
      <c r="D96" s="158">
        <v>6114</v>
      </c>
      <c r="E96" s="158">
        <v>1575</v>
      </c>
      <c r="F96" s="158">
        <v>5994</v>
      </c>
      <c r="G96" s="158">
        <v>7064</v>
      </c>
      <c r="H96" s="158">
        <v>7036</v>
      </c>
      <c r="I96" s="159">
        <f>IFERROR(H96/G96-1,"-")</f>
        <v>-3.9637599093997888E-3</v>
      </c>
      <c r="J96" s="160">
        <f t="shared" si="36"/>
        <v>0.15080143931959444</v>
      </c>
      <c r="K96" s="158">
        <f t="shared" si="37"/>
        <v>-28</v>
      </c>
      <c r="L96" s="158">
        <f t="shared" si="38"/>
        <v>922</v>
      </c>
      <c r="M96" s="159">
        <f>H96/H$8</f>
        <v>2.3981101419677112E-3</v>
      </c>
      <c r="N96" s="79"/>
    </row>
    <row r="97" spans="1:14" s="56" customFormat="1" x14ac:dyDescent="0.25">
      <c r="A97" s="161"/>
      <c r="B97" s="162" t="s">
        <v>110</v>
      </c>
      <c r="C97" s="163">
        <v>601</v>
      </c>
      <c r="D97" s="163">
        <v>767</v>
      </c>
      <c r="E97" s="163">
        <v>136</v>
      </c>
      <c r="F97" s="163">
        <v>948</v>
      </c>
      <c r="G97" s="163">
        <v>1233</v>
      </c>
      <c r="H97" s="163">
        <v>859</v>
      </c>
      <c r="I97" s="164">
        <f t="shared" ref="I97:I104" si="39">IFERROR(H97/G97-1,"-")</f>
        <v>-0.30332522303325227</v>
      </c>
      <c r="J97" s="165">
        <f t="shared" si="36"/>
        <v>0.11994784876140807</v>
      </c>
      <c r="K97" s="163">
        <f t="shared" si="37"/>
        <v>-374</v>
      </c>
      <c r="L97" s="163">
        <f t="shared" si="38"/>
        <v>92</v>
      </c>
      <c r="M97" s="164">
        <f t="shared" ref="M97:M104" si="40">H97/H$8</f>
        <v>2.9277666457508015E-4</v>
      </c>
      <c r="N97" s="166"/>
    </row>
    <row r="98" spans="1:14" s="56" customFormat="1" x14ac:dyDescent="0.25">
      <c r="A98" s="161"/>
      <c r="B98" s="162" t="s">
        <v>113</v>
      </c>
      <c r="C98" s="163">
        <v>2525</v>
      </c>
      <c r="D98" s="163">
        <v>2257</v>
      </c>
      <c r="E98" s="163">
        <v>199</v>
      </c>
      <c r="F98" s="163">
        <v>1833</v>
      </c>
      <c r="G98" s="163">
        <v>2036</v>
      </c>
      <c r="H98" s="163">
        <v>2476</v>
      </c>
      <c r="I98" s="164">
        <f t="shared" si="39"/>
        <v>0.21611001964636545</v>
      </c>
      <c r="J98" s="165">
        <f t="shared" si="36"/>
        <v>9.7031457687195344E-2</v>
      </c>
      <c r="K98" s="163">
        <f t="shared" si="37"/>
        <v>440</v>
      </c>
      <c r="L98" s="163">
        <f t="shared" si="38"/>
        <v>219</v>
      </c>
      <c r="M98" s="164">
        <f t="shared" si="40"/>
        <v>8.4390572932234985E-4</v>
      </c>
      <c r="N98" s="166"/>
    </row>
    <row r="99" spans="1:14" x14ac:dyDescent="0.25">
      <c r="A99" s="161"/>
      <c r="B99" s="162" t="s">
        <v>116</v>
      </c>
      <c r="C99" s="163">
        <v>752</v>
      </c>
      <c r="D99" s="163">
        <v>835</v>
      </c>
      <c r="E99" s="163">
        <v>445</v>
      </c>
      <c r="F99" s="163">
        <v>717</v>
      </c>
      <c r="G99" s="163">
        <v>679</v>
      </c>
      <c r="H99" s="163">
        <v>714</v>
      </c>
      <c r="I99" s="164">
        <f t="shared" si="39"/>
        <v>5.1546391752577359E-2</v>
      </c>
      <c r="J99" s="165">
        <f t="shared" si="36"/>
        <v>-0.14491017964071862</v>
      </c>
      <c r="K99" s="163">
        <f t="shared" si="37"/>
        <v>35</v>
      </c>
      <c r="L99" s="163">
        <f t="shared" si="38"/>
        <v>-121</v>
      </c>
      <c r="M99" s="164">
        <f t="shared" si="40"/>
        <v>2.4335569092736583E-4</v>
      </c>
      <c r="N99" s="79"/>
    </row>
    <row r="100" spans="1:14" x14ac:dyDescent="0.25">
      <c r="A100" s="161"/>
      <c r="B100" s="162" t="s">
        <v>123</v>
      </c>
      <c r="C100" s="163">
        <v>156</v>
      </c>
      <c r="D100" s="163">
        <v>197</v>
      </c>
      <c r="E100" s="163">
        <v>14</v>
      </c>
      <c r="F100" s="163">
        <v>374</v>
      </c>
      <c r="G100" s="163">
        <v>365</v>
      </c>
      <c r="H100" s="163">
        <v>215</v>
      </c>
      <c r="I100" s="164">
        <f t="shared" si="39"/>
        <v>-0.41095890410958902</v>
      </c>
      <c r="J100" s="165">
        <f t="shared" si="36"/>
        <v>9.137055837563457E-2</v>
      </c>
      <c r="K100" s="163">
        <f t="shared" si="37"/>
        <v>-150</v>
      </c>
      <c r="L100" s="163">
        <f t="shared" si="38"/>
        <v>18</v>
      </c>
      <c r="M100" s="164">
        <f t="shared" si="40"/>
        <v>7.3279374719024718E-5</v>
      </c>
      <c r="N100" s="79"/>
    </row>
    <row r="101" spans="1:14" x14ac:dyDescent="0.25">
      <c r="A101" s="161"/>
      <c r="B101" s="162" t="s">
        <v>119</v>
      </c>
      <c r="C101" s="163">
        <v>184</v>
      </c>
      <c r="D101" s="163">
        <v>114</v>
      </c>
      <c r="E101" s="163">
        <v>36</v>
      </c>
      <c r="F101" s="163">
        <v>112</v>
      </c>
      <c r="G101" s="163">
        <v>162</v>
      </c>
      <c r="H101" s="163">
        <v>348</v>
      </c>
      <c r="I101" s="164">
        <f t="shared" si="39"/>
        <v>1.1481481481481484</v>
      </c>
      <c r="J101" s="165">
        <f t="shared" si="36"/>
        <v>2.0526315789473686</v>
      </c>
      <c r="K101" s="163">
        <f t="shared" si="37"/>
        <v>186</v>
      </c>
      <c r="L101" s="163">
        <f t="shared" si="38"/>
        <v>234</v>
      </c>
      <c r="M101" s="164">
        <f t="shared" si="40"/>
        <v>1.1861033675451444E-4</v>
      </c>
      <c r="N101" s="79"/>
    </row>
    <row r="102" spans="1:14" x14ac:dyDescent="0.25">
      <c r="A102" s="161"/>
      <c r="B102" s="162" t="s">
        <v>128</v>
      </c>
      <c r="C102" s="163">
        <v>115</v>
      </c>
      <c r="D102" s="163">
        <v>74</v>
      </c>
      <c r="E102" s="163">
        <v>2</v>
      </c>
      <c r="F102" s="163">
        <v>101</v>
      </c>
      <c r="G102" s="163">
        <v>34</v>
      </c>
      <c r="H102" s="163">
        <v>10</v>
      </c>
      <c r="I102" s="164">
        <f t="shared" si="39"/>
        <v>-0.70588235294117641</v>
      </c>
      <c r="J102" s="165">
        <f t="shared" si="36"/>
        <v>-0.86486486486486491</v>
      </c>
      <c r="K102" s="163">
        <f t="shared" si="37"/>
        <v>-24</v>
      </c>
      <c r="L102" s="163">
        <f t="shared" si="38"/>
        <v>-64</v>
      </c>
      <c r="M102" s="164">
        <f t="shared" si="40"/>
        <v>3.4083430101871964E-6</v>
      </c>
      <c r="N102" s="79"/>
    </row>
    <row r="103" spans="1:14" x14ac:dyDescent="0.25">
      <c r="A103" s="161" t="s">
        <v>144</v>
      </c>
      <c r="B103" s="162" t="s">
        <v>131</v>
      </c>
      <c r="C103" s="163">
        <v>97</v>
      </c>
      <c r="D103" s="163">
        <v>110</v>
      </c>
      <c r="E103" s="163">
        <v>10</v>
      </c>
      <c r="F103" s="163">
        <v>94</v>
      </c>
      <c r="G103" s="163">
        <v>147</v>
      </c>
      <c r="H103" s="163">
        <v>160</v>
      </c>
      <c r="I103" s="164">
        <f t="shared" si="39"/>
        <v>8.8435374149659962E-2</v>
      </c>
      <c r="J103" s="165">
        <f t="shared" si="36"/>
        <v>0.45454545454545459</v>
      </c>
      <c r="K103" s="163">
        <f t="shared" si="37"/>
        <v>13</v>
      </c>
      <c r="L103" s="163">
        <f t="shared" si="38"/>
        <v>50</v>
      </c>
      <c r="M103" s="164">
        <f t="shared" si="40"/>
        <v>5.4533488162995142E-5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2113</v>
      </c>
      <c r="D104" s="169">
        <f t="shared" si="41"/>
        <v>1760</v>
      </c>
      <c r="E104" s="169">
        <f t="shared" si="41"/>
        <v>733</v>
      </c>
      <c r="F104" s="169">
        <f t="shared" si="41"/>
        <v>1815</v>
      </c>
      <c r="G104" s="169">
        <f t="shared" si="41"/>
        <v>2408</v>
      </c>
      <c r="H104" s="169">
        <f t="shared" si="41"/>
        <v>2254</v>
      </c>
      <c r="I104" s="170">
        <f t="shared" si="39"/>
        <v>-6.3953488372093026E-2</v>
      </c>
      <c r="J104" s="171">
        <f t="shared" si="36"/>
        <v>0.28068181818181825</v>
      </c>
      <c r="K104" s="169">
        <f>H104-G104</f>
        <v>-154</v>
      </c>
      <c r="L104" s="169">
        <f t="shared" si="38"/>
        <v>494</v>
      </c>
      <c r="M104" s="170">
        <f t="shared" si="40"/>
        <v>7.6824051449619402E-4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86481</v>
      </c>
      <c r="D106" s="176">
        <v>89250</v>
      </c>
      <c r="E106" s="176">
        <v>41809</v>
      </c>
      <c r="F106" s="176">
        <v>108987</v>
      </c>
      <c r="G106" s="176">
        <v>119696</v>
      </c>
      <c r="H106" s="176">
        <v>97837</v>
      </c>
      <c r="I106" s="177">
        <f>IFERROR(H106/G106-1,"-")</f>
        <v>-0.18262097313193426</v>
      </c>
      <c r="J106" s="177">
        <f>IFERROR(H106/D106-1,"-")</f>
        <v>9.6212885154061567E-2</v>
      </c>
      <c r="K106" s="176">
        <f>H106-G106</f>
        <v>-21859</v>
      </c>
      <c r="L106" s="176">
        <f>H106-D106</f>
        <v>8587</v>
      </c>
      <c r="M106" s="177">
        <f>H106/H$8</f>
        <v>3.3346205508768476E-2</v>
      </c>
      <c r="N106" s="79"/>
    </row>
    <row r="107" spans="1:14" x14ac:dyDescent="0.25">
      <c r="A107" s="161" t="s">
        <v>96</v>
      </c>
      <c r="B107" s="157" t="s">
        <v>97</v>
      </c>
      <c r="C107" s="158">
        <v>6216</v>
      </c>
      <c r="D107" s="158">
        <v>15050</v>
      </c>
      <c r="E107" s="158">
        <v>7870</v>
      </c>
      <c r="F107" s="158">
        <v>21520</v>
      </c>
      <c r="G107" s="158">
        <v>15397</v>
      </c>
      <c r="H107" s="158">
        <v>13481</v>
      </c>
      <c r="I107" s="159">
        <f>IFERROR(H107/G107-1,"-")</f>
        <v>-0.12443982594011815</v>
      </c>
      <c r="J107" s="160">
        <f t="shared" ref="J107:J118" si="42">IFERROR(H107/D107-1,"-")</f>
        <v>-0.10425249169435213</v>
      </c>
      <c r="K107" s="158">
        <f t="shared" ref="K107:K117" si="43">H107-G107</f>
        <v>-1916</v>
      </c>
      <c r="L107" s="158">
        <f t="shared" ref="L107:L118" si="44">H107-D107</f>
        <v>-1569</v>
      </c>
      <c r="M107" s="159">
        <f>H107/H$8</f>
        <v>4.5947872120333591E-3</v>
      </c>
      <c r="N107" s="79"/>
    </row>
    <row r="108" spans="1:14" x14ac:dyDescent="0.25">
      <c r="A108" s="161" t="s">
        <v>103</v>
      </c>
      <c r="B108" s="162" t="s">
        <v>103</v>
      </c>
      <c r="C108" s="163">
        <v>1712</v>
      </c>
      <c r="D108" s="163">
        <v>2428</v>
      </c>
      <c r="E108" s="163">
        <v>5267</v>
      </c>
      <c r="F108" s="163">
        <v>5365</v>
      </c>
      <c r="G108" s="163">
        <v>2175</v>
      </c>
      <c r="H108" s="163">
        <v>3501</v>
      </c>
      <c r="I108" s="164">
        <f>IFERROR(H108/G108-1,"-")</f>
        <v>0.60965517241379308</v>
      </c>
      <c r="J108" s="165">
        <f t="shared" si="42"/>
        <v>0.44192751235584837</v>
      </c>
      <c r="K108" s="163">
        <f t="shared" si="43"/>
        <v>1326</v>
      </c>
      <c r="L108" s="163">
        <f t="shared" si="44"/>
        <v>1073</v>
      </c>
      <c r="M108" s="164">
        <f>H108/H$8</f>
        <v>1.1932608878665375E-3</v>
      </c>
      <c r="N108" s="79"/>
    </row>
    <row r="109" spans="1:14" x14ac:dyDescent="0.25">
      <c r="A109" s="161" t="s">
        <v>100</v>
      </c>
      <c r="B109" s="162" t="s">
        <v>100</v>
      </c>
      <c r="C109" s="163">
        <v>4504</v>
      </c>
      <c r="D109" s="163">
        <v>12622</v>
      </c>
      <c r="E109" s="163">
        <v>2603</v>
      </c>
      <c r="F109" s="163">
        <v>16155</v>
      </c>
      <c r="G109" s="163">
        <v>13222</v>
      </c>
      <c r="H109" s="163">
        <v>9980</v>
      </c>
      <c r="I109" s="164">
        <f>IFERROR(H109/G109-1,"-")</f>
        <v>-0.24519739827560127</v>
      </c>
      <c r="J109" s="165">
        <f t="shared" si="42"/>
        <v>-0.20931706544129303</v>
      </c>
      <c r="K109" s="163">
        <f t="shared" si="43"/>
        <v>-3242</v>
      </c>
      <c r="L109" s="163">
        <f t="shared" si="44"/>
        <v>-2642</v>
      </c>
      <c r="M109" s="164">
        <f>H109/H$8</f>
        <v>3.4015263241668221E-3</v>
      </c>
      <c r="N109" s="79"/>
    </row>
    <row r="110" spans="1:14" x14ac:dyDescent="0.25">
      <c r="A110" s="161"/>
      <c r="B110" s="157" t="s">
        <v>107</v>
      </c>
      <c r="C110" s="158">
        <v>80265</v>
      </c>
      <c r="D110" s="158">
        <v>74200</v>
      </c>
      <c r="E110" s="158">
        <v>33939</v>
      </c>
      <c r="F110" s="158">
        <v>87467</v>
      </c>
      <c r="G110" s="158">
        <v>104299</v>
      </c>
      <c r="H110" s="158">
        <v>84356</v>
      </c>
      <c r="I110" s="159">
        <f>IFERROR(H110/G110-1,"-")</f>
        <v>-0.1912098869596065</v>
      </c>
      <c r="J110" s="160">
        <f t="shared" si="42"/>
        <v>0.13687331536388148</v>
      </c>
      <c r="K110" s="158">
        <f t="shared" si="43"/>
        <v>-19943</v>
      </c>
      <c r="L110" s="158">
        <f t="shared" si="44"/>
        <v>10156</v>
      </c>
      <c r="M110" s="159">
        <f>H110/H$8</f>
        <v>2.8751418296735113E-2</v>
      </c>
      <c r="N110" s="79"/>
    </row>
    <row r="111" spans="1:14" s="56" customFormat="1" x14ac:dyDescent="0.25">
      <c r="A111" s="161"/>
      <c r="B111" s="162" t="s">
        <v>110</v>
      </c>
      <c r="C111" s="163">
        <v>40569</v>
      </c>
      <c r="D111" s="163">
        <v>36576</v>
      </c>
      <c r="E111" s="163">
        <v>28677</v>
      </c>
      <c r="F111" s="163">
        <v>53949</v>
      </c>
      <c r="G111" s="163">
        <v>62797</v>
      </c>
      <c r="H111" s="163">
        <v>44607</v>
      </c>
      <c r="I111" s="164">
        <f t="shared" ref="I111:I118" si="45">IFERROR(H111/G111-1,"-")</f>
        <v>-0.28966351895791198</v>
      </c>
      <c r="J111" s="165">
        <f t="shared" si="42"/>
        <v>0.21957020997375332</v>
      </c>
      <c r="K111" s="163">
        <f t="shared" si="43"/>
        <v>-18190</v>
      </c>
      <c r="L111" s="163">
        <f t="shared" si="44"/>
        <v>8031</v>
      </c>
      <c r="M111" s="164">
        <f t="shared" ref="M111:M118" si="46">H111/H$8</f>
        <v>1.5203595665542026E-2</v>
      </c>
      <c r="N111" s="166"/>
    </row>
    <row r="112" spans="1:14" s="56" customFormat="1" x14ac:dyDescent="0.25">
      <c r="A112" s="161"/>
      <c r="B112" s="162" t="s">
        <v>113</v>
      </c>
      <c r="C112" s="163">
        <v>10172</v>
      </c>
      <c r="D112" s="163">
        <v>11143</v>
      </c>
      <c r="E112" s="163">
        <v>1685</v>
      </c>
      <c r="F112" s="163">
        <v>4905</v>
      </c>
      <c r="G112" s="163">
        <v>6500</v>
      </c>
      <c r="H112" s="163">
        <v>6382</v>
      </c>
      <c r="I112" s="164">
        <f t="shared" si="45"/>
        <v>-1.8153846153846187E-2</v>
      </c>
      <c r="J112" s="165">
        <f t="shared" si="42"/>
        <v>-0.42726375302880737</v>
      </c>
      <c r="K112" s="163">
        <f t="shared" si="43"/>
        <v>-118</v>
      </c>
      <c r="L112" s="163">
        <f t="shared" si="44"/>
        <v>-4761</v>
      </c>
      <c r="M112" s="164">
        <f t="shared" si="46"/>
        <v>2.1752045091014689E-3</v>
      </c>
      <c r="N112" s="166"/>
    </row>
    <row r="113" spans="1:14" x14ac:dyDescent="0.25">
      <c r="A113" s="161"/>
      <c r="B113" s="162" t="s">
        <v>116</v>
      </c>
      <c r="C113" s="163">
        <v>7552</v>
      </c>
      <c r="D113" s="163">
        <v>2509</v>
      </c>
      <c r="E113" s="163">
        <v>803</v>
      </c>
      <c r="F113" s="163">
        <v>4838</v>
      </c>
      <c r="G113" s="163">
        <v>4128</v>
      </c>
      <c r="H113" s="163">
        <v>6510</v>
      </c>
      <c r="I113" s="164">
        <f t="shared" si="45"/>
        <v>0.57703488372093026</v>
      </c>
      <c r="J113" s="165">
        <f t="shared" si="42"/>
        <v>1.5946592267835791</v>
      </c>
      <c r="K113" s="163">
        <f t="shared" si="43"/>
        <v>2382</v>
      </c>
      <c r="L113" s="163">
        <f t="shared" si="44"/>
        <v>4001</v>
      </c>
      <c r="M113" s="164">
        <f t="shared" si="46"/>
        <v>2.218831299631865E-3</v>
      </c>
      <c r="N113" s="79"/>
    </row>
    <row r="114" spans="1:14" x14ac:dyDescent="0.25">
      <c r="A114" s="161"/>
      <c r="B114" s="162" t="s">
        <v>123</v>
      </c>
      <c r="C114" s="163">
        <v>1776</v>
      </c>
      <c r="D114" s="163">
        <v>1577</v>
      </c>
      <c r="E114" s="163">
        <v>466</v>
      </c>
      <c r="F114" s="163">
        <v>2693</v>
      </c>
      <c r="G114" s="163">
        <v>3659</v>
      </c>
      <c r="H114" s="163">
        <v>3130</v>
      </c>
      <c r="I114" s="164">
        <f t="shared" si="45"/>
        <v>-0.14457502049740367</v>
      </c>
      <c r="J114" s="165">
        <f t="shared" si="42"/>
        <v>0.98478123018389341</v>
      </c>
      <c r="K114" s="163">
        <f t="shared" si="43"/>
        <v>-529</v>
      </c>
      <c r="L114" s="163">
        <f t="shared" si="44"/>
        <v>1553</v>
      </c>
      <c r="M114" s="164">
        <f t="shared" si="46"/>
        <v>1.0668113621885925E-3</v>
      </c>
      <c r="N114" s="79"/>
    </row>
    <row r="115" spans="1:14" x14ac:dyDescent="0.25">
      <c r="A115" s="161"/>
      <c r="B115" s="162" t="s">
        <v>119</v>
      </c>
      <c r="C115" s="163">
        <v>2736</v>
      </c>
      <c r="D115" s="163">
        <v>1760</v>
      </c>
      <c r="E115" s="163">
        <v>447</v>
      </c>
      <c r="F115" s="163">
        <v>2033</v>
      </c>
      <c r="G115" s="163">
        <v>3386</v>
      </c>
      <c r="H115" s="163">
        <v>2445</v>
      </c>
      <c r="I115" s="164">
        <f t="shared" si="45"/>
        <v>-0.27790903721204963</v>
      </c>
      <c r="J115" s="165">
        <f t="shared" si="42"/>
        <v>0.38920454545454541</v>
      </c>
      <c r="K115" s="163">
        <f t="shared" si="43"/>
        <v>-941</v>
      </c>
      <c r="L115" s="163">
        <f t="shared" si="44"/>
        <v>685</v>
      </c>
      <c r="M115" s="164">
        <f t="shared" si="46"/>
        <v>8.3333986599076954E-4</v>
      </c>
      <c r="N115" s="79"/>
    </row>
    <row r="116" spans="1:14" x14ac:dyDescent="0.25">
      <c r="A116" s="161"/>
      <c r="B116" s="162" t="s">
        <v>128</v>
      </c>
      <c r="C116" s="163">
        <v>367</v>
      </c>
      <c r="D116" s="163">
        <v>728</v>
      </c>
      <c r="E116" s="163">
        <v>14</v>
      </c>
      <c r="F116" s="163">
        <v>835</v>
      </c>
      <c r="G116" s="163">
        <v>2134</v>
      </c>
      <c r="H116" s="163">
        <v>883</v>
      </c>
      <c r="I116" s="164">
        <f t="shared" si="45"/>
        <v>-0.58622305529522023</v>
      </c>
      <c r="J116" s="165">
        <f t="shared" si="42"/>
        <v>0.21291208791208782</v>
      </c>
      <c r="K116" s="163">
        <f t="shared" si="43"/>
        <v>-1251</v>
      </c>
      <c r="L116" s="163">
        <f t="shared" si="44"/>
        <v>155</v>
      </c>
      <c r="M116" s="164">
        <f t="shared" si="46"/>
        <v>3.0095668779952942E-4</v>
      </c>
      <c r="N116" s="79"/>
    </row>
    <row r="117" spans="1:14" x14ac:dyDescent="0.25">
      <c r="A117" s="161" t="s">
        <v>144</v>
      </c>
      <c r="B117" s="162" t="s">
        <v>131</v>
      </c>
      <c r="C117" s="163">
        <v>2482</v>
      </c>
      <c r="D117" s="163">
        <v>2713</v>
      </c>
      <c r="E117" s="163">
        <v>32</v>
      </c>
      <c r="F117" s="163">
        <v>908</v>
      </c>
      <c r="G117" s="163">
        <v>1500</v>
      </c>
      <c r="H117" s="163">
        <v>1223</v>
      </c>
      <c r="I117" s="164">
        <f t="shared" si="45"/>
        <v>-0.18466666666666665</v>
      </c>
      <c r="J117" s="165">
        <f t="shared" si="42"/>
        <v>-0.54920751935127166</v>
      </c>
      <c r="K117" s="163">
        <f t="shared" si="43"/>
        <v>-277</v>
      </c>
      <c r="L117" s="163">
        <f t="shared" si="44"/>
        <v>-1490</v>
      </c>
      <c r="M117" s="164">
        <f t="shared" si="46"/>
        <v>4.1684035014589413E-4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14611</v>
      </c>
      <c r="D118" s="169">
        <f t="shared" si="47"/>
        <v>17194</v>
      </c>
      <c r="E118" s="169">
        <f t="shared" si="47"/>
        <v>1815</v>
      </c>
      <c r="F118" s="169">
        <f t="shared" si="47"/>
        <v>17306</v>
      </c>
      <c r="G118" s="169">
        <f t="shared" si="47"/>
        <v>20195</v>
      </c>
      <c r="H118" s="169">
        <f t="shared" si="47"/>
        <v>19176</v>
      </c>
      <c r="I118" s="170">
        <f t="shared" si="45"/>
        <v>-5.0458034166873E-2</v>
      </c>
      <c r="J118" s="171">
        <f t="shared" si="42"/>
        <v>0.11527276957078048</v>
      </c>
      <c r="K118" s="169">
        <f>H118-G118</f>
        <v>-1019</v>
      </c>
      <c r="L118" s="169">
        <f t="shared" si="44"/>
        <v>1982</v>
      </c>
      <c r="M118" s="170">
        <f t="shared" si="46"/>
        <v>6.5358385563349681E-3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48795</v>
      </c>
      <c r="D120" s="176">
        <v>48947</v>
      </c>
      <c r="E120" s="176">
        <v>13546</v>
      </c>
      <c r="F120" s="176">
        <v>54058</v>
      </c>
      <c r="G120" s="176">
        <v>53126</v>
      </c>
      <c r="H120" s="176">
        <v>55215</v>
      </c>
      <c r="I120" s="177">
        <f>IFERROR(H120/G120-1,"-")</f>
        <v>3.9321612769642078E-2</v>
      </c>
      <c r="J120" s="177">
        <f>IFERROR(H120/D120-1,"-")</f>
        <v>0.12805687784746778</v>
      </c>
      <c r="K120" s="176">
        <f>H120-G120</f>
        <v>2089</v>
      </c>
      <c r="L120" s="176">
        <f>H120-D120</f>
        <v>6268</v>
      </c>
      <c r="M120" s="177">
        <f>H120/H$8</f>
        <v>1.8819165930748605E-2</v>
      </c>
      <c r="N120" s="79"/>
    </row>
    <row r="121" spans="1:14" x14ac:dyDescent="0.25">
      <c r="A121" s="161" t="s">
        <v>96</v>
      </c>
      <c r="B121" s="157" t="s">
        <v>97</v>
      </c>
      <c r="C121" s="158">
        <v>19074</v>
      </c>
      <c r="D121" s="158">
        <v>20535</v>
      </c>
      <c r="E121" s="158">
        <v>7829</v>
      </c>
      <c r="F121" s="158">
        <v>20862</v>
      </c>
      <c r="G121" s="158">
        <v>22180</v>
      </c>
      <c r="H121" s="158">
        <v>25047</v>
      </c>
      <c r="I121" s="159">
        <f>IFERROR(H121/G121-1,"-")</f>
        <v>0.12926059513074839</v>
      </c>
      <c r="J121" s="160">
        <f t="shared" ref="J121:J132" si="48">IFERROR(H121/D121-1,"-")</f>
        <v>0.21972242512783047</v>
      </c>
      <c r="K121" s="158">
        <f t="shared" ref="K121:K131" si="49">H121-G121</f>
        <v>2867</v>
      </c>
      <c r="L121" s="158">
        <f t="shared" ref="L121:L132" si="50">H121-D121</f>
        <v>4512</v>
      </c>
      <c r="M121" s="159">
        <f>H121/H$8</f>
        <v>8.5368767376158717E-3</v>
      </c>
      <c r="N121" s="79"/>
    </row>
    <row r="122" spans="1:14" x14ac:dyDescent="0.25">
      <c r="A122" s="161" t="s">
        <v>103</v>
      </c>
      <c r="B122" s="162" t="s">
        <v>103</v>
      </c>
      <c r="C122" s="163">
        <v>9402</v>
      </c>
      <c r="D122" s="163">
        <v>10747</v>
      </c>
      <c r="E122" s="163">
        <v>3366</v>
      </c>
      <c r="F122" s="163">
        <v>10227</v>
      </c>
      <c r="G122" s="163">
        <v>10477</v>
      </c>
      <c r="H122" s="163">
        <v>11822</v>
      </c>
      <c r="I122" s="164">
        <f>IFERROR(H122/G122-1,"-")</f>
        <v>0.12837644363844603</v>
      </c>
      <c r="J122" s="165">
        <f t="shared" si="48"/>
        <v>0.10002791476691164</v>
      </c>
      <c r="K122" s="163">
        <f t="shared" si="49"/>
        <v>1345</v>
      </c>
      <c r="L122" s="163">
        <f t="shared" si="50"/>
        <v>1075</v>
      </c>
      <c r="M122" s="164">
        <f>H122/H$8</f>
        <v>4.0293431066433039E-3</v>
      </c>
      <c r="N122" s="79"/>
    </row>
    <row r="123" spans="1:14" x14ac:dyDescent="0.25">
      <c r="A123" s="161" t="s">
        <v>100</v>
      </c>
      <c r="B123" s="162" t="s">
        <v>100</v>
      </c>
      <c r="C123" s="163">
        <v>9672</v>
      </c>
      <c r="D123" s="163">
        <v>9788</v>
      </c>
      <c r="E123" s="163">
        <v>4463</v>
      </c>
      <c r="F123" s="163">
        <v>10635</v>
      </c>
      <c r="G123" s="163">
        <v>11703</v>
      </c>
      <c r="H123" s="163">
        <v>13225</v>
      </c>
      <c r="I123" s="164">
        <f>IFERROR(H123/G123-1,"-")</f>
        <v>0.13005212338716565</v>
      </c>
      <c r="J123" s="165">
        <f t="shared" si="48"/>
        <v>0.35114425827543938</v>
      </c>
      <c r="K123" s="163">
        <f t="shared" si="49"/>
        <v>1522</v>
      </c>
      <c r="L123" s="163">
        <f t="shared" si="50"/>
        <v>3437</v>
      </c>
      <c r="M123" s="164">
        <f>H123/H$8</f>
        <v>4.5075336309725669E-3</v>
      </c>
      <c r="N123" s="79"/>
    </row>
    <row r="124" spans="1:14" x14ac:dyDescent="0.25">
      <c r="A124" s="161"/>
      <c r="B124" s="157" t="s">
        <v>107</v>
      </c>
      <c r="C124" s="158">
        <v>29721</v>
      </c>
      <c r="D124" s="158">
        <v>28412</v>
      </c>
      <c r="E124" s="158">
        <v>5717</v>
      </c>
      <c r="F124" s="158">
        <v>33196</v>
      </c>
      <c r="G124" s="158">
        <v>30946</v>
      </c>
      <c r="H124" s="158">
        <v>30168</v>
      </c>
      <c r="I124" s="159">
        <f>IFERROR(H124/G124-1,"-")</f>
        <v>-2.5140567440056882E-2</v>
      </c>
      <c r="J124" s="160">
        <f t="shared" si="48"/>
        <v>6.1804871181191157E-2</v>
      </c>
      <c r="K124" s="158">
        <f t="shared" si="49"/>
        <v>-778</v>
      </c>
      <c r="L124" s="158">
        <f t="shared" si="50"/>
        <v>1756</v>
      </c>
      <c r="M124" s="159">
        <f>H124/H$8</f>
        <v>1.0282289193132734E-2</v>
      </c>
      <c r="N124" s="79"/>
    </row>
    <row r="125" spans="1:14" s="56" customFormat="1" x14ac:dyDescent="0.25">
      <c r="A125" s="161"/>
      <c r="B125" s="162" t="s">
        <v>110</v>
      </c>
      <c r="C125" s="163">
        <v>3634</v>
      </c>
      <c r="D125" s="163">
        <v>3601</v>
      </c>
      <c r="E125" s="163">
        <v>669</v>
      </c>
      <c r="F125" s="163">
        <v>3617</v>
      </c>
      <c r="G125" s="163">
        <v>3687</v>
      </c>
      <c r="H125" s="163">
        <v>3685</v>
      </c>
      <c r="I125" s="164">
        <f t="shared" ref="I125:I132" si="51">IFERROR(H125/G125-1,"-")</f>
        <v>-5.4244643341472276E-4</v>
      </c>
      <c r="J125" s="165">
        <f t="shared" si="48"/>
        <v>2.3326853651763457E-2</v>
      </c>
      <c r="K125" s="163">
        <f t="shared" si="49"/>
        <v>-2</v>
      </c>
      <c r="L125" s="163">
        <f t="shared" si="50"/>
        <v>84</v>
      </c>
      <c r="M125" s="164">
        <f t="shared" ref="M125:M132" si="52">H125/H$8</f>
        <v>1.2559743992539819E-3</v>
      </c>
      <c r="N125" s="166"/>
    </row>
    <row r="126" spans="1:14" s="56" customFormat="1" x14ac:dyDescent="0.25">
      <c r="A126" s="161"/>
      <c r="B126" s="162" t="s">
        <v>113</v>
      </c>
      <c r="C126" s="163">
        <v>4716</v>
      </c>
      <c r="D126" s="163">
        <v>3783</v>
      </c>
      <c r="E126" s="163">
        <v>611</v>
      </c>
      <c r="F126" s="163">
        <v>5291</v>
      </c>
      <c r="G126" s="163">
        <v>6047</v>
      </c>
      <c r="H126" s="163">
        <v>5549</v>
      </c>
      <c r="I126" s="164">
        <f t="shared" si="51"/>
        <v>-8.2354886720687914E-2</v>
      </c>
      <c r="J126" s="165">
        <f t="shared" si="48"/>
        <v>0.46682527094898219</v>
      </c>
      <c r="K126" s="163">
        <f t="shared" si="49"/>
        <v>-498</v>
      </c>
      <c r="L126" s="163">
        <f t="shared" si="50"/>
        <v>1766</v>
      </c>
      <c r="M126" s="164">
        <f t="shared" si="52"/>
        <v>1.8912895363528753E-3</v>
      </c>
      <c r="N126" s="166"/>
    </row>
    <row r="127" spans="1:14" x14ac:dyDescent="0.25">
      <c r="A127" s="161"/>
      <c r="B127" s="162" t="s">
        <v>116</v>
      </c>
      <c r="C127" s="163">
        <v>1602</v>
      </c>
      <c r="D127" s="163">
        <v>1917</v>
      </c>
      <c r="E127" s="163">
        <v>597</v>
      </c>
      <c r="F127" s="163">
        <v>2595</v>
      </c>
      <c r="G127" s="163">
        <v>2270</v>
      </c>
      <c r="H127" s="163">
        <v>2368</v>
      </c>
      <c r="I127" s="164">
        <f t="shared" si="51"/>
        <v>4.3171806167400906E-2</v>
      </c>
      <c r="J127" s="165">
        <f t="shared" si="48"/>
        <v>0.23526343244653103</v>
      </c>
      <c r="K127" s="163">
        <f t="shared" si="49"/>
        <v>98</v>
      </c>
      <c r="L127" s="163">
        <f t="shared" si="50"/>
        <v>451</v>
      </c>
      <c r="M127" s="164">
        <f t="shared" si="52"/>
        <v>8.0709562481232815E-4</v>
      </c>
      <c r="N127" s="79"/>
    </row>
    <row r="128" spans="1:14" x14ac:dyDescent="0.25">
      <c r="A128" s="161"/>
      <c r="B128" s="162" t="s">
        <v>123</v>
      </c>
      <c r="C128" s="163">
        <v>603</v>
      </c>
      <c r="D128" s="163">
        <v>768</v>
      </c>
      <c r="E128" s="163">
        <v>101</v>
      </c>
      <c r="F128" s="163">
        <v>835</v>
      </c>
      <c r="G128" s="163">
        <v>981</v>
      </c>
      <c r="H128" s="163">
        <v>744</v>
      </c>
      <c r="I128" s="164">
        <f t="shared" si="51"/>
        <v>-0.24159021406727832</v>
      </c>
      <c r="J128" s="165">
        <f t="shared" si="48"/>
        <v>-3.125E-2</v>
      </c>
      <c r="K128" s="163">
        <f t="shared" si="49"/>
        <v>-237</v>
      </c>
      <c r="L128" s="163">
        <f t="shared" si="50"/>
        <v>-24</v>
      </c>
      <c r="M128" s="164">
        <f t="shared" si="52"/>
        <v>2.5358071995792742E-4</v>
      </c>
      <c r="N128" s="79"/>
    </row>
    <row r="129" spans="1:14" x14ac:dyDescent="0.25">
      <c r="A129" s="161"/>
      <c r="B129" s="162" t="s">
        <v>119</v>
      </c>
      <c r="C129" s="163">
        <v>483</v>
      </c>
      <c r="D129" s="163">
        <v>366</v>
      </c>
      <c r="E129" s="163">
        <v>193</v>
      </c>
      <c r="F129" s="163">
        <v>662</v>
      </c>
      <c r="G129" s="163">
        <v>674</v>
      </c>
      <c r="H129" s="163">
        <v>812</v>
      </c>
      <c r="I129" s="164">
        <f t="shared" si="51"/>
        <v>0.20474777448071224</v>
      </c>
      <c r="J129" s="165">
        <f t="shared" si="48"/>
        <v>1.2185792349726774</v>
      </c>
      <c r="K129" s="163">
        <f t="shared" si="49"/>
        <v>138</v>
      </c>
      <c r="L129" s="163">
        <f t="shared" si="50"/>
        <v>446</v>
      </c>
      <c r="M129" s="164">
        <f t="shared" si="52"/>
        <v>2.7675745242720034E-4</v>
      </c>
      <c r="N129" s="79"/>
    </row>
    <row r="130" spans="1:14" x14ac:dyDescent="0.25">
      <c r="A130" s="161"/>
      <c r="B130" s="162" t="s">
        <v>128</v>
      </c>
      <c r="C130" s="163">
        <v>687</v>
      </c>
      <c r="D130" s="163">
        <v>448</v>
      </c>
      <c r="E130" s="163">
        <v>13</v>
      </c>
      <c r="F130" s="163">
        <v>400</v>
      </c>
      <c r="G130" s="163">
        <v>442</v>
      </c>
      <c r="H130" s="163">
        <v>377</v>
      </c>
      <c r="I130" s="164">
        <f t="shared" si="51"/>
        <v>-0.1470588235294118</v>
      </c>
      <c r="J130" s="165">
        <f t="shared" si="48"/>
        <v>-0.1584821428571429</v>
      </c>
      <c r="K130" s="163">
        <f t="shared" si="49"/>
        <v>-65</v>
      </c>
      <c r="L130" s="163">
        <f t="shared" si="50"/>
        <v>-71</v>
      </c>
      <c r="M130" s="164">
        <f t="shared" si="52"/>
        <v>1.2849453148405731E-4</v>
      </c>
      <c r="N130" s="79"/>
    </row>
    <row r="131" spans="1:14" x14ac:dyDescent="0.25">
      <c r="A131" s="161" t="s">
        <v>144</v>
      </c>
      <c r="B131" s="162" t="s">
        <v>131</v>
      </c>
      <c r="C131" s="163">
        <v>1156</v>
      </c>
      <c r="D131" s="163">
        <v>837</v>
      </c>
      <c r="E131" s="163">
        <v>47</v>
      </c>
      <c r="F131" s="163">
        <v>662</v>
      </c>
      <c r="G131" s="163">
        <v>656</v>
      </c>
      <c r="H131" s="163">
        <v>889</v>
      </c>
      <c r="I131" s="164">
        <f t="shared" si="51"/>
        <v>0.35518292682926833</v>
      </c>
      <c r="J131" s="165">
        <f t="shared" si="48"/>
        <v>6.212664277180413E-2</v>
      </c>
      <c r="K131" s="163">
        <f t="shared" si="49"/>
        <v>233</v>
      </c>
      <c r="L131" s="163">
        <f t="shared" si="50"/>
        <v>52</v>
      </c>
      <c r="M131" s="164">
        <f t="shared" si="52"/>
        <v>3.0300169360564179E-4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16840</v>
      </c>
      <c r="D132" s="169">
        <f t="shared" si="53"/>
        <v>16692</v>
      </c>
      <c r="E132" s="169">
        <f t="shared" si="53"/>
        <v>3486</v>
      </c>
      <c r="F132" s="169">
        <f t="shared" si="53"/>
        <v>19134</v>
      </c>
      <c r="G132" s="169">
        <f t="shared" si="53"/>
        <v>16189</v>
      </c>
      <c r="H132" s="169">
        <f t="shared" si="53"/>
        <v>15744</v>
      </c>
      <c r="I132" s="170">
        <f t="shared" si="51"/>
        <v>-2.7487800358267922E-2</v>
      </c>
      <c r="J132" s="171">
        <f t="shared" si="48"/>
        <v>-5.6793673616103546E-2</v>
      </c>
      <c r="K132" s="169">
        <f>H132-G132</f>
        <v>-445</v>
      </c>
      <c r="L132" s="169">
        <f t="shared" si="50"/>
        <v>-948</v>
      </c>
      <c r="M132" s="170">
        <f t="shared" si="52"/>
        <v>5.3660952352387221E-3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155325</v>
      </c>
      <c r="D134" s="176">
        <v>149462</v>
      </c>
      <c r="E134" s="176">
        <v>33192</v>
      </c>
      <c r="F134" s="176">
        <v>156141</v>
      </c>
      <c r="G134" s="176">
        <v>158524</v>
      </c>
      <c r="H134" s="176">
        <v>160539</v>
      </c>
      <c r="I134" s="177">
        <f>IFERROR(H134/G134-1,"-")</f>
        <v>1.271100905856537E-2</v>
      </c>
      <c r="J134" s="177">
        <f>IFERROR(H134/D134-1,"-")</f>
        <v>7.4112483440607058E-2</v>
      </c>
      <c r="K134" s="176">
        <f>H134-G134</f>
        <v>2015</v>
      </c>
      <c r="L134" s="176">
        <f>H134-D134</f>
        <v>11077</v>
      </c>
      <c r="M134" s="177">
        <f>H134/H$8</f>
        <v>5.471719785124423E-2</v>
      </c>
      <c r="N134" s="79"/>
    </row>
    <row r="135" spans="1:14" x14ac:dyDescent="0.25">
      <c r="A135" s="161" t="s">
        <v>96</v>
      </c>
      <c r="B135" s="157" t="s">
        <v>97</v>
      </c>
      <c r="C135" s="158">
        <v>12016</v>
      </c>
      <c r="D135" s="158">
        <v>8030</v>
      </c>
      <c r="E135" s="158">
        <v>4505</v>
      </c>
      <c r="F135" s="158">
        <v>7585</v>
      </c>
      <c r="G135" s="158">
        <v>6411</v>
      </c>
      <c r="H135" s="158">
        <v>5544</v>
      </c>
      <c r="I135" s="159">
        <f>IFERROR(H135/G135-1,"-")</f>
        <v>-0.13523631258773983</v>
      </c>
      <c r="J135" s="160">
        <f t="shared" ref="J135:J146" si="54">IFERROR(H135/D135-1,"-")</f>
        <v>-0.30958904109589036</v>
      </c>
      <c r="K135" s="158">
        <f t="shared" ref="K135:K145" si="55">H135-G135</f>
        <v>-867</v>
      </c>
      <c r="L135" s="158">
        <f t="shared" ref="L135:L146" si="56">H135-D135</f>
        <v>-2486</v>
      </c>
      <c r="M135" s="159">
        <f>H135/H$8</f>
        <v>1.8895853648477816E-3</v>
      </c>
      <c r="N135" s="79"/>
    </row>
    <row r="136" spans="1:14" x14ac:dyDescent="0.25">
      <c r="A136" s="161" t="s">
        <v>103</v>
      </c>
      <c r="B136" s="162" t="s">
        <v>103</v>
      </c>
      <c r="C136" s="163">
        <v>7079</v>
      </c>
      <c r="D136" s="163">
        <v>2284</v>
      </c>
      <c r="E136" s="163">
        <v>3275</v>
      </c>
      <c r="F136" s="163">
        <v>3782</v>
      </c>
      <c r="G136" s="163">
        <v>2294</v>
      </c>
      <c r="H136" s="163">
        <v>954</v>
      </c>
      <c r="I136" s="164">
        <f>IFERROR(H136/G136-1,"-")</f>
        <v>-0.58413251961639057</v>
      </c>
      <c r="J136" s="165">
        <f t="shared" si="54"/>
        <v>-0.58231173380035028</v>
      </c>
      <c r="K136" s="163">
        <f t="shared" si="55"/>
        <v>-1340</v>
      </c>
      <c r="L136" s="163">
        <f t="shared" si="56"/>
        <v>-1330</v>
      </c>
      <c r="M136" s="164">
        <f>H136/H$8</f>
        <v>3.2515592317185855E-4</v>
      </c>
      <c r="N136" s="79"/>
    </row>
    <row r="137" spans="1:14" x14ac:dyDescent="0.25">
      <c r="A137" s="161" t="s">
        <v>100</v>
      </c>
      <c r="B137" s="162" t="s">
        <v>100</v>
      </c>
      <c r="C137" s="163">
        <v>4937</v>
      </c>
      <c r="D137" s="163">
        <v>5746</v>
      </c>
      <c r="E137" s="163">
        <v>1230</v>
      </c>
      <c r="F137" s="163">
        <v>3803</v>
      </c>
      <c r="G137" s="163">
        <v>4117</v>
      </c>
      <c r="H137" s="163">
        <v>4590</v>
      </c>
      <c r="I137" s="164">
        <f>IFERROR(H137/G137-1,"-")</f>
        <v>0.11488948263298515</v>
      </c>
      <c r="J137" s="165">
        <f t="shared" si="54"/>
        <v>-0.20118343195266275</v>
      </c>
      <c r="K137" s="163">
        <f t="shared" si="55"/>
        <v>473</v>
      </c>
      <c r="L137" s="163">
        <f t="shared" si="56"/>
        <v>-1156</v>
      </c>
      <c r="M137" s="164">
        <f>H137/H$8</f>
        <v>1.5644294416759233E-3</v>
      </c>
      <c r="N137" s="79"/>
    </row>
    <row r="138" spans="1:14" x14ac:dyDescent="0.25">
      <c r="A138" s="161"/>
      <c r="B138" s="157" t="s">
        <v>107</v>
      </c>
      <c r="C138" s="158">
        <v>143309</v>
      </c>
      <c r="D138" s="158">
        <v>141432</v>
      </c>
      <c r="E138" s="158">
        <v>28687</v>
      </c>
      <c r="F138" s="158">
        <v>148556</v>
      </c>
      <c r="G138" s="158">
        <v>152113</v>
      </c>
      <c r="H138" s="158">
        <v>154995</v>
      </c>
      <c r="I138" s="159">
        <f>IFERROR(H138/G138-1,"-")</f>
        <v>1.8946441132579039E-2</v>
      </c>
      <c r="J138" s="160">
        <f t="shared" si="54"/>
        <v>9.5897675207873734E-2</v>
      </c>
      <c r="K138" s="158">
        <f t="shared" si="55"/>
        <v>2882</v>
      </c>
      <c r="L138" s="158">
        <f t="shared" si="56"/>
        <v>13563</v>
      </c>
      <c r="M138" s="159">
        <f>H138/H$8</f>
        <v>5.2827612486396454E-2</v>
      </c>
      <c r="N138" s="79"/>
    </row>
    <row r="139" spans="1:14" s="56" customFormat="1" x14ac:dyDescent="0.25">
      <c r="A139" s="161"/>
      <c r="B139" s="162" t="s">
        <v>110</v>
      </c>
      <c r="C139" s="163">
        <v>68138</v>
      </c>
      <c r="D139" s="163">
        <v>66981</v>
      </c>
      <c r="E139" s="163">
        <v>8843</v>
      </c>
      <c r="F139" s="163">
        <v>61422</v>
      </c>
      <c r="G139" s="163">
        <v>58399</v>
      </c>
      <c r="H139" s="163">
        <v>63488</v>
      </c>
      <c r="I139" s="164">
        <f t="shared" ref="I139:I146" si="57">IFERROR(H139/G139-1,"-")</f>
        <v>8.7141903114779318E-2</v>
      </c>
      <c r="J139" s="165">
        <f t="shared" si="54"/>
        <v>-5.2149116913751681E-2</v>
      </c>
      <c r="K139" s="163">
        <f t="shared" si="55"/>
        <v>5089</v>
      </c>
      <c r="L139" s="163">
        <f t="shared" si="56"/>
        <v>-3493</v>
      </c>
      <c r="M139" s="164">
        <f t="shared" ref="M139:M146" si="58">H139/H$8</f>
        <v>2.1638888103076473E-2</v>
      </c>
      <c r="N139" s="166"/>
    </row>
    <row r="140" spans="1:14" s="56" customFormat="1" x14ac:dyDescent="0.25">
      <c r="A140" s="161"/>
      <c r="B140" s="162" t="s">
        <v>113</v>
      </c>
      <c r="C140" s="163">
        <v>9589</v>
      </c>
      <c r="D140" s="163">
        <v>10575</v>
      </c>
      <c r="E140" s="163">
        <v>3478</v>
      </c>
      <c r="F140" s="163">
        <v>13422</v>
      </c>
      <c r="G140" s="163">
        <v>16292</v>
      </c>
      <c r="H140" s="163">
        <v>15069</v>
      </c>
      <c r="I140" s="164">
        <f t="shared" si="57"/>
        <v>-7.506751780014731E-2</v>
      </c>
      <c r="J140" s="165">
        <f t="shared" si="54"/>
        <v>0.42496453900709219</v>
      </c>
      <c r="K140" s="163">
        <f t="shared" si="55"/>
        <v>-1223</v>
      </c>
      <c r="L140" s="163">
        <f t="shared" si="56"/>
        <v>4494</v>
      </c>
      <c r="M140" s="164">
        <f t="shared" si="58"/>
        <v>5.136032082051086E-3</v>
      </c>
      <c r="N140" s="166"/>
    </row>
    <row r="141" spans="1:14" x14ac:dyDescent="0.25">
      <c r="A141" s="161"/>
      <c r="B141" s="162" t="s">
        <v>116</v>
      </c>
      <c r="C141" s="163">
        <v>8198</v>
      </c>
      <c r="D141" s="163">
        <v>6997</v>
      </c>
      <c r="E141" s="163">
        <v>3888</v>
      </c>
      <c r="F141" s="163">
        <v>11919</v>
      </c>
      <c r="G141" s="163">
        <v>10446</v>
      </c>
      <c r="H141" s="163">
        <v>9423</v>
      </c>
      <c r="I141" s="164">
        <f t="shared" si="57"/>
        <v>-9.7932222860425022E-2</v>
      </c>
      <c r="J141" s="165">
        <f t="shared" si="54"/>
        <v>0.34672002286694292</v>
      </c>
      <c r="K141" s="163">
        <f t="shared" si="55"/>
        <v>-1023</v>
      </c>
      <c r="L141" s="163">
        <f t="shared" si="56"/>
        <v>2426</v>
      </c>
      <c r="M141" s="164">
        <f t="shared" si="58"/>
        <v>3.211681618499395E-3</v>
      </c>
      <c r="N141" s="79"/>
    </row>
    <row r="142" spans="1:14" x14ac:dyDescent="0.25">
      <c r="A142" s="161"/>
      <c r="B142" s="162" t="s">
        <v>123</v>
      </c>
      <c r="C142" s="163">
        <v>2563</v>
      </c>
      <c r="D142" s="163">
        <v>3220</v>
      </c>
      <c r="E142" s="163">
        <v>515</v>
      </c>
      <c r="F142" s="163">
        <v>3879</v>
      </c>
      <c r="G142" s="163">
        <v>5808</v>
      </c>
      <c r="H142" s="163">
        <v>3856</v>
      </c>
      <c r="I142" s="164">
        <f t="shared" si="57"/>
        <v>-0.33608815426997241</v>
      </c>
      <c r="J142" s="165">
        <f t="shared" si="54"/>
        <v>0.19751552795031047</v>
      </c>
      <c r="K142" s="163">
        <f t="shared" si="55"/>
        <v>-1952</v>
      </c>
      <c r="L142" s="163">
        <f t="shared" si="56"/>
        <v>636</v>
      </c>
      <c r="M142" s="164">
        <f t="shared" si="58"/>
        <v>1.314257064728183E-3</v>
      </c>
      <c r="N142" s="79"/>
    </row>
    <row r="143" spans="1:14" x14ac:dyDescent="0.25">
      <c r="A143" s="161"/>
      <c r="B143" s="162" t="s">
        <v>119</v>
      </c>
      <c r="C143" s="163">
        <v>3807</v>
      </c>
      <c r="D143" s="163">
        <v>3777</v>
      </c>
      <c r="E143" s="163">
        <v>659</v>
      </c>
      <c r="F143" s="163">
        <v>3054</v>
      </c>
      <c r="G143" s="163">
        <v>3610</v>
      </c>
      <c r="H143" s="163">
        <v>3325</v>
      </c>
      <c r="I143" s="164">
        <f t="shared" si="57"/>
        <v>-7.8947368421052655E-2</v>
      </c>
      <c r="J143" s="165">
        <f t="shared" si="54"/>
        <v>-0.11967169711411174</v>
      </c>
      <c r="K143" s="163">
        <f t="shared" si="55"/>
        <v>-285</v>
      </c>
      <c r="L143" s="163">
        <f t="shared" si="56"/>
        <v>-452</v>
      </c>
      <c r="M143" s="164">
        <f t="shared" si="58"/>
        <v>1.1332740508872429E-3</v>
      </c>
      <c r="N143" s="79"/>
    </row>
    <row r="144" spans="1:14" x14ac:dyDescent="0.25">
      <c r="A144" s="161"/>
      <c r="B144" s="162" t="s">
        <v>128</v>
      </c>
      <c r="C144" s="163">
        <v>1973</v>
      </c>
      <c r="D144" s="163">
        <v>2487</v>
      </c>
      <c r="E144" s="163">
        <v>51</v>
      </c>
      <c r="F144" s="163">
        <v>4094</v>
      </c>
      <c r="G144" s="163">
        <v>4075</v>
      </c>
      <c r="H144" s="163">
        <v>4912</v>
      </c>
      <c r="I144" s="164">
        <f t="shared" si="57"/>
        <v>0.20539877300613507</v>
      </c>
      <c r="J144" s="165">
        <f t="shared" si="54"/>
        <v>0.97507036590269403</v>
      </c>
      <c r="K144" s="163">
        <f t="shared" si="55"/>
        <v>837</v>
      </c>
      <c r="L144" s="163">
        <f t="shared" si="56"/>
        <v>2425</v>
      </c>
      <c r="M144" s="164">
        <f t="shared" si="58"/>
        <v>1.6741780866039509E-3</v>
      </c>
      <c r="N144" s="79"/>
    </row>
    <row r="145" spans="1:14" x14ac:dyDescent="0.25">
      <c r="A145" s="161" t="s">
        <v>144</v>
      </c>
      <c r="B145" s="162" t="s">
        <v>131</v>
      </c>
      <c r="C145" s="163">
        <v>11936</v>
      </c>
      <c r="D145" s="163">
        <v>6080</v>
      </c>
      <c r="E145" s="163">
        <v>55</v>
      </c>
      <c r="F145" s="163">
        <v>4086</v>
      </c>
      <c r="G145" s="163">
        <v>3911</v>
      </c>
      <c r="H145" s="163">
        <v>3681</v>
      </c>
      <c r="I145" s="164">
        <f t="shared" si="57"/>
        <v>-5.8808488877524878E-2</v>
      </c>
      <c r="J145" s="165">
        <f t="shared" si="54"/>
        <v>-0.39457236842105259</v>
      </c>
      <c r="K145" s="163">
        <f t="shared" si="55"/>
        <v>-230</v>
      </c>
      <c r="L145" s="163">
        <f t="shared" si="56"/>
        <v>-2399</v>
      </c>
      <c r="M145" s="164">
        <f t="shared" si="58"/>
        <v>1.254611062049907E-3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37105</v>
      </c>
      <c r="D146" s="169">
        <f t="shared" si="59"/>
        <v>41315</v>
      </c>
      <c r="E146" s="169">
        <f t="shared" si="59"/>
        <v>11198</v>
      </c>
      <c r="F146" s="169">
        <f t="shared" si="59"/>
        <v>46680</v>
      </c>
      <c r="G146" s="169">
        <f t="shared" si="59"/>
        <v>49572</v>
      </c>
      <c r="H146" s="169">
        <f t="shared" si="59"/>
        <v>51241</v>
      </c>
      <c r="I146" s="170">
        <f t="shared" si="57"/>
        <v>3.366819979020419E-2</v>
      </c>
      <c r="J146" s="171">
        <f t="shared" si="54"/>
        <v>0.24025172455524624</v>
      </c>
      <c r="K146" s="169">
        <f>H146-G146</f>
        <v>1669</v>
      </c>
      <c r="L146" s="169">
        <f t="shared" si="56"/>
        <v>9926</v>
      </c>
      <c r="M146" s="170">
        <f t="shared" si="58"/>
        <v>1.7464690418500212E-2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65768</v>
      </c>
      <c r="D148" s="176">
        <v>67450</v>
      </c>
      <c r="E148" s="176">
        <v>9201</v>
      </c>
      <c r="F148" s="176">
        <v>67054</v>
      </c>
      <c r="G148" s="176">
        <v>69277</v>
      </c>
      <c r="H148" s="176">
        <v>57912</v>
      </c>
      <c r="I148" s="177">
        <f>IFERROR(H148/G148-1,"-")</f>
        <v>-0.16405156112418262</v>
      </c>
      <c r="J148" s="177">
        <f>IFERROR(H148/D148-1,"-")</f>
        <v>-0.14140845070422536</v>
      </c>
      <c r="K148" s="176">
        <f>H148-G148</f>
        <v>-11365</v>
      </c>
      <c r="L148" s="176">
        <f>H148-D148</f>
        <v>-9538</v>
      </c>
      <c r="M148" s="177">
        <f>H148/H$8</f>
        <v>1.9738396040596091E-2</v>
      </c>
      <c r="N148" s="79"/>
    </row>
    <row r="149" spans="1:14" x14ac:dyDescent="0.25">
      <c r="A149" s="161" t="s">
        <v>96</v>
      </c>
      <c r="B149" s="157" t="s">
        <v>97</v>
      </c>
      <c r="C149" s="158">
        <v>21414</v>
      </c>
      <c r="D149" s="158">
        <v>24743</v>
      </c>
      <c r="E149" s="158">
        <v>4341</v>
      </c>
      <c r="F149" s="158">
        <v>22325</v>
      </c>
      <c r="G149" s="158">
        <v>20535</v>
      </c>
      <c r="H149" s="158">
        <v>14679</v>
      </c>
      <c r="I149" s="159">
        <f>IFERROR(H149/G149-1,"-")</f>
        <v>-0.28517165814463108</v>
      </c>
      <c r="J149" s="160">
        <f t="shared" ref="J149:J160" si="60">IFERROR(H149/D149-1,"-")</f>
        <v>-0.40674130056985813</v>
      </c>
      <c r="K149" s="158">
        <f t="shared" ref="K149:K159" si="61">H149-G149</f>
        <v>-5856</v>
      </c>
      <c r="L149" s="158">
        <f t="shared" ref="L149:L160" si="62">H149-D149</f>
        <v>-10064</v>
      </c>
      <c r="M149" s="159">
        <f>H149/H$8</f>
        <v>5.0031067046537861E-3</v>
      </c>
      <c r="N149" s="79"/>
    </row>
    <row r="150" spans="1:14" x14ac:dyDescent="0.25">
      <c r="A150" s="161" t="s">
        <v>103</v>
      </c>
      <c r="B150" s="162" t="s">
        <v>103</v>
      </c>
      <c r="C150" s="163">
        <v>8557</v>
      </c>
      <c r="D150" s="163">
        <v>12647</v>
      </c>
      <c r="E150" s="163">
        <v>3687</v>
      </c>
      <c r="F150" s="163">
        <v>15069</v>
      </c>
      <c r="G150" s="163">
        <v>15996</v>
      </c>
      <c r="H150" s="163">
        <v>9408</v>
      </c>
      <c r="I150" s="164">
        <f>IFERROR(H150/G150-1,"-")</f>
        <v>-0.41185296324081022</v>
      </c>
      <c r="J150" s="165">
        <f t="shared" si="60"/>
        <v>-0.25610816794496716</v>
      </c>
      <c r="K150" s="163">
        <f t="shared" si="61"/>
        <v>-6588</v>
      </c>
      <c r="L150" s="163">
        <f t="shared" si="62"/>
        <v>-3239</v>
      </c>
      <c r="M150" s="164">
        <f>H150/H$8</f>
        <v>3.2065691039841145E-3</v>
      </c>
      <c r="N150" s="79"/>
    </row>
    <row r="151" spans="1:14" x14ac:dyDescent="0.25">
      <c r="A151" s="161" t="s">
        <v>100</v>
      </c>
      <c r="B151" s="162" t="s">
        <v>100</v>
      </c>
      <c r="C151" s="163">
        <v>12857</v>
      </c>
      <c r="D151" s="163">
        <v>12096</v>
      </c>
      <c r="E151" s="163">
        <v>654</v>
      </c>
      <c r="F151" s="163">
        <v>7256</v>
      </c>
      <c r="G151" s="163">
        <v>4539</v>
      </c>
      <c r="H151" s="163">
        <v>5271</v>
      </c>
      <c r="I151" s="164">
        <f>IFERROR(H151/G151-1,"-")</f>
        <v>0.16126900198281557</v>
      </c>
      <c r="J151" s="165">
        <f t="shared" si="60"/>
        <v>-0.56423611111111116</v>
      </c>
      <c r="K151" s="163">
        <f t="shared" si="61"/>
        <v>732</v>
      </c>
      <c r="L151" s="163">
        <f t="shared" si="62"/>
        <v>-6825</v>
      </c>
      <c r="M151" s="164">
        <f>H151/H$8</f>
        <v>1.7965376006696713E-3</v>
      </c>
      <c r="N151" s="79"/>
    </row>
    <row r="152" spans="1:14" x14ac:dyDescent="0.25">
      <c r="A152" s="161"/>
      <c r="B152" s="157" t="s">
        <v>107</v>
      </c>
      <c r="C152" s="158">
        <v>44354</v>
      </c>
      <c r="D152" s="158">
        <v>42707</v>
      </c>
      <c r="E152" s="158">
        <v>4860</v>
      </c>
      <c r="F152" s="158">
        <v>44729</v>
      </c>
      <c r="G152" s="158">
        <v>48742</v>
      </c>
      <c r="H152" s="158">
        <v>43233</v>
      </c>
      <c r="I152" s="159">
        <f>IFERROR(H152/G152-1,"-")</f>
        <v>-0.11302367568011162</v>
      </c>
      <c r="J152" s="160">
        <f t="shared" si="60"/>
        <v>1.2316482075537927E-2</v>
      </c>
      <c r="K152" s="158">
        <f t="shared" si="61"/>
        <v>-5509</v>
      </c>
      <c r="L152" s="158">
        <f t="shared" si="62"/>
        <v>526</v>
      </c>
      <c r="M152" s="159">
        <f>H152/H$8</f>
        <v>1.4735289335942306E-2</v>
      </c>
      <c r="N152" s="79"/>
    </row>
    <row r="153" spans="1:14" s="56" customFormat="1" x14ac:dyDescent="0.25">
      <c r="A153" s="161"/>
      <c r="B153" s="162" t="s">
        <v>110</v>
      </c>
      <c r="C153" s="163">
        <v>13475</v>
      </c>
      <c r="D153" s="163">
        <v>11188</v>
      </c>
      <c r="E153" s="163">
        <v>1172</v>
      </c>
      <c r="F153" s="163">
        <v>16435</v>
      </c>
      <c r="G153" s="163">
        <v>16781</v>
      </c>
      <c r="H153" s="163">
        <v>8810</v>
      </c>
      <c r="I153" s="164">
        <f t="shared" ref="I153:I160" si="63">IFERROR(H153/G153-1,"-")</f>
        <v>-0.47500148978010848</v>
      </c>
      <c r="J153" s="165">
        <f t="shared" si="60"/>
        <v>-0.21254915981408651</v>
      </c>
      <c r="K153" s="163">
        <f t="shared" si="61"/>
        <v>-7971</v>
      </c>
      <c r="L153" s="163">
        <f t="shared" si="62"/>
        <v>-2378</v>
      </c>
      <c r="M153" s="164">
        <f t="shared" ref="M153:M160" si="64">H153/H$8</f>
        <v>3.0027501919749201E-3</v>
      </c>
      <c r="N153" s="166"/>
    </row>
    <row r="154" spans="1:14" s="56" customFormat="1" x14ac:dyDescent="0.25">
      <c r="A154" s="161"/>
      <c r="B154" s="162" t="s">
        <v>113</v>
      </c>
      <c r="C154" s="163">
        <v>14634</v>
      </c>
      <c r="D154" s="163">
        <v>15707</v>
      </c>
      <c r="E154" s="163">
        <v>1924</v>
      </c>
      <c r="F154" s="163">
        <v>12087</v>
      </c>
      <c r="G154" s="163">
        <v>12106</v>
      </c>
      <c r="H154" s="163">
        <v>11872</v>
      </c>
      <c r="I154" s="164">
        <f t="shared" si="63"/>
        <v>-1.9329258219064949E-2</v>
      </c>
      <c r="J154" s="165">
        <f t="shared" si="60"/>
        <v>-0.24415865537658366</v>
      </c>
      <c r="K154" s="163">
        <f t="shared" si="61"/>
        <v>-234</v>
      </c>
      <c r="L154" s="163">
        <f t="shared" si="62"/>
        <v>-3835</v>
      </c>
      <c r="M154" s="164">
        <f t="shared" si="64"/>
        <v>4.0463848216942397E-3</v>
      </c>
      <c r="N154" s="166"/>
    </row>
    <row r="155" spans="1:14" x14ac:dyDescent="0.25">
      <c r="A155" s="161"/>
      <c r="B155" s="162" t="s">
        <v>116</v>
      </c>
      <c r="C155" s="163">
        <v>4832</v>
      </c>
      <c r="D155" s="163">
        <v>3363</v>
      </c>
      <c r="E155" s="163">
        <v>708</v>
      </c>
      <c r="F155" s="163">
        <v>5916</v>
      </c>
      <c r="G155" s="163">
        <v>6319</v>
      </c>
      <c r="H155" s="163">
        <v>10132</v>
      </c>
      <c r="I155" s="164">
        <f t="shared" si="63"/>
        <v>0.60341826238328844</v>
      </c>
      <c r="J155" s="165">
        <f t="shared" si="60"/>
        <v>2.0127862027951235</v>
      </c>
      <c r="K155" s="163">
        <f t="shared" si="61"/>
        <v>3813</v>
      </c>
      <c r="L155" s="163">
        <f t="shared" si="62"/>
        <v>6769</v>
      </c>
      <c r="M155" s="164">
        <f t="shared" si="64"/>
        <v>3.4533331379216674E-3</v>
      </c>
      <c r="N155" s="79"/>
    </row>
    <row r="156" spans="1:14" x14ac:dyDescent="0.25">
      <c r="A156" s="161"/>
      <c r="B156" s="162" t="s">
        <v>123</v>
      </c>
      <c r="C156" s="163">
        <v>678</v>
      </c>
      <c r="D156" s="163">
        <v>824</v>
      </c>
      <c r="E156" s="163">
        <v>39</v>
      </c>
      <c r="F156" s="163">
        <v>1552</v>
      </c>
      <c r="G156" s="163">
        <v>1272</v>
      </c>
      <c r="H156" s="163">
        <v>1178</v>
      </c>
      <c r="I156" s="164">
        <f t="shared" si="63"/>
        <v>-7.3899371069182429E-2</v>
      </c>
      <c r="J156" s="165">
        <f t="shared" si="60"/>
        <v>0.42961165048543681</v>
      </c>
      <c r="K156" s="163">
        <f t="shared" si="61"/>
        <v>-94</v>
      </c>
      <c r="L156" s="163">
        <f t="shared" si="62"/>
        <v>354</v>
      </c>
      <c r="M156" s="164">
        <f t="shared" si="64"/>
        <v>4.0150280660005176E-4</v>
      </c>
      <c r="N156" s="79"/>
    </row>
    <row r="157" spans="1:14" x14ac:dyDescent="0.25">
      <c r="A157" s="161"/>
      <c r="B157" s="162" t="s">
        <v>119</v>
      </c>
      <c r="C157" s="163">
        <v>1709</v>
      </c>
      <c r="D157" s="163">
        <v>2812</v>
      </c>
      <c r="E157" s="163">
        <v>84</v>
      </c>
      <c r="F157" s="163">
        <v>1815</v>
      </c>
      <c r="G157" s="163">
        <v>1323</v>
      </c>
      <c r="H157" s="163">
        <v>1611</v>
      </c>
      <c r="I157" s="164">
        <f t="shared" si="63"/>
        <v>0.21768707482993199</v>
      </c>
      <c r="J157" s="165">
        <f t="shared" si="60"/>
        <v>-0.42709815078236135</v>
      </c>
      <c r="K157" s="163">
        <f t="shared" si="61"/>
        <v>288</v>
      </c>
      <c r="L157" s="163">
        <f t="shared" si="62"/>
        <v>-1201</v>
      </c>
      <c r="M157" s="164">
        <f t="shared" si="64"/>
        <v>5.4908405894115732E-4</v>
      </c>
      <c r="N157" s="79"/>
    </row>
    <row r="158" spans="1:14" x14ac:dyDescent="0.25">
      <c r="A158" s="161"/>
      <c r="B158" s="162" t="s">
        <v>128</v>
      </c>
      <c r="C158" s="163">
        <v>386</v>
      </c>
      <c r="D158" s="163">
        <v>275</v>
      </c>
      <c r="E158" s="163">
        <v>19</v>
      </c>
      <c r="F158" s="163">
        <v>354</v>
      </c>
      <c r="G158" s="163">
        <v>730</v>
      </c>
      <c r="H158" s="163">
        <v>750</v>
      </c>
      <c r="I158" s="164">
        <f t="shared" si="63"/>
        <v>2.7397260273972712E-2</v>
      </c>
      <c r="J158" s="165">
        <f t="shared" si="60"/>
        <v>1.7272727272727271</v>
      </c>
      <c r="K158" s="163">
        <f t="shared" si="61"/>
        <v>20</v>
      </c>
      <c r="L158" s="163">
        <f t="shared" si="62"/>
        <v>475</v>
      </c>
      <c r="M158" s="164">
        <f t="shared" si="64"/>
        <v>2.5562572576403973E-4</v>
      </c>
      <c r="N158" s="79"/>
    </row>
    <row r="159" spans="1:14" x14ac:dyDescent="0.25">
      <c r="A159" s="161" t="s">
        <v>144</v>
      </c>
      <c r="B159" s="162" t="s">
        <v>131</v>
      </c>
      <c r="C159" s="163">
        <v>885</v>
      </c>
      <c r="D159" s="163">
        <v>996</v>
      </c>
      <c r="E159" s="163">
        <v>8</v>
      </c>
      <c r="F159" s="163">
        <v>532</v>
      </c>
      <c r="G159" s="163">
        <v>1191</v>
      </c>
      <c r="H159" s="163">
        <v>866</v>
      </c>
      <c r="I159" s="164">
        <f t="shared" si="63"/>
        <v>-0.27287993282955503</v>
      </c>
      <c r="J159" s="165">
        <f t="shared" si="60"/>
        <v>-0.13052208835341361</v>
      </c>
      <c r="K159" s="163">
        <f t="shared" si="61"/>
        <v>-325</v>
      </c>
      <c r="L159" s="163">
        <f t="shared" si="62"/>
        <v>-130</v>
      </c>
      <c r="M159" s="164">
        <f t="shared" si="64"/>
        <v>2.9516250468221119E-4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7755</v>
      </c>
      <c r="D160" s="169">
        <f t="shared" si="65"/>
        <v>7542</v>
      </c>
      <c r="E160" s="169">
        <f t="shared" si="65"/>
        <v>906</v>
      </c>
      <c r="F160" s="169">
        <f t="shared" si="65"/>
        <v>6038</v>
      </c>
      <c r="G160" s="169">
        <f t="shared" si="65"/>
        <v>9020</v>
      </c>
      <c r="H160" s="169">
        <f t="shared" si="65"/>
        <v>8014</v>
      </c>
      <c r="I160" s="170">
        <f t="shared" si="63"/>
        <v>-0.11152993348115303</v>
      </c>
      <c r="J160" s="171">
        <f t="shared" si="60"/>
        <v>6.2582869265446872E-2</v>
      </c>
      <c r="K160" s="169">
        <f>H160-G160</f>
        <v>-1006</v>
      </c>
      <c r="L160" s="169">
        <f t="shared" si="62"/>
        <v>472</v>
      </c>
      <c r="M160" s="170">
        <f t="shared" si="64"/>
        <v>2.731446088364019E-3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5F32C-4D04-48BC-BF0B-947134478FE7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6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</row>
    <row r="4" spans="1:14" ht="6" customHeight="1" x14ac:dyDescent="0.25"/>
    <row r="5" spans="1:14" ht="15.75" x14ac:dyDescent="0.25">
      <c r="B5" s="143"/>
      <c r="C5" s="298" t="s">
        <v>43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</row>
    <row r="6" spans="1:14" s="144" customFormat="1" ht="72" customHeight="1" x14ac:dyDescent="0.25">
      <c r="B6" s="145"/>
      <c r="C6" s="172" t="s">
        <v>257</v>
      </c>
      <c r="D6" s="172" t="s">
        <v>258</v>
      </c>
      <c r="E6" s="172" t="s">
        <v>259</v>
      </c>
      <c r="F6" s="172" t="s">
        <v>260</v>
      </c>
      <c r="G6" s="172" t="s">
        <v>261</v>
      </c>
      <c r="H6" s="172" t="s">
        <v>262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34510831</v>
      </c>
      <c r="D8" s="176">
        <v>34034766</v>
      </c>
      <c r="E8" s="176">
        <v>10242762</v>
      </c>
      <c r="F8" s="176">
        <v>31405937</v>
      </c>
      <c r="G8" s="176">
        <v>34509923</v>
      </c>
      <c r="H8" s="176">
        <v>36076748</v>
      </c>
      <c r="I8" s="177">
        <f>IFERROR(H8/G8-1,"-")</f>
        <v>4.540215867766495E-2</v>
      </c>
      <c r="J8" s="177">
        <f>IFERROR(H8/D8-1,"-")</f>
        <v>5.9996945476281427E-2</v>
      </c>
      <c r="K8" s="176">
        <f>H8-G8</f>
        <v>1566825</v>
      </c>
      <c r="L8" s="176">
        <f>H8-D8</f>
        <v>2041982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1666315</v>
      </c>
      <c r="F9" s="158">
        <v>4154268</v>
      </c>
      <c r="G9" s="158">
        <v>4256196</v>
      </c>
      <c r="H9" s="158">
        <v>4222474</v>
      </c>
      <c r="I9" s="159">
        <f>IFERROR(H9/G9-1,"-")</f>
        <v>-7.9230373789177522E-3</v>
      </c>
      <c r="J9" s="160">
        <f t="shared" ref="J9:J20" si="0">IFERROR(H9/D9-1,"-")</f>
        <v>-8.4842801141672419E-2</v>
      </c>
      <c r="K9" s="158">
        <f t="shared" ref="K9:K19" si="1">H9-G9</f>
        <v>-33722</v>
      </c>
      <c r="L9" s="158">
        <f t="shared" ref="L9:L20" si="2">H9-D9</f>
        <v>-391459</v>
      </c>
      <c r="M9" s="159">
        <f>H9/H$8</f>
        <v>0.11704142513066865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1214668</v>
      </c>
      <c r="G10" s="163">
        <v>1317693</v>
      </c>
      <c r="H10" s="163">
        <v>1326202</v>
      </c>
      <c r="I10" s="164">
        <f>IFERROR(H10/G10-1,"-")</f>
        <v>6.4574980666969317E-3</v>
      </c>
      <c r="J10" s="165">
        <f t="shared" si="0"/>
        <v>1.9188723310890499E-2</v>
      </c>
      <c r="K10" s="163">
        <f t="shared" si="1"/>
        <v>8509</v>
      </c>
      <c r="L10" s="163">
        <f t="shared" si="2"/>
        <v>24969</v>
      </c>
      <c r="M10" s="164">
        <f>H10/H$8</f>
        <v>3.676057498308883E-2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1101523</v>
      </c>
      <c r="F11" s="163">
        <v>2939600</v>
      </c>
      <c r="G11" s="163">
        <v>2938503</v>
      </c>
      <c r="H11" s="163">
        <v>2896272</v>
      </c>
      <c r="I11" s="164">
        <f>IFERROR(H11/G11-1,"-")</f>
        <v>-1.4371603500149543E-2</v>
      </c>
      <c r="J11" s="165">
        <f t="shared" si="0"/>
        <v>-0.12570652337972044</v>
      </c>
      <c r="K11" s="163">
        <f t="shared" si="1"/>
        <v>-42231</v>
      </c>
      <c r="L11" s="163">
        <f t="shared" si="2"/>
        <v>-416428</v>
      </c>
      <c r="M11" s="164">
        <f>H11/H$8</f>
        <v>8.0280850147579824E-2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8576447</v>
      </c>
      <c r="F12" s="158">
        <v>27251669</v>
      </c>
      <c r="G12" s="158">
        <v>30253727</v>
      </c>
      <c r="H12" s="158">
        <v>31854274</v>
      </c>
      <c r="I12" s="159">
        <f>IFERROR(H12/G12-1,"-")</f>
        <v>5.2904126489936365E-2</v>
      </c>
      <c r="J12" s="160">
        <f t="shared" si="0"/>
        <v>8.271149222729357E-2</v>
      </c>
      <c r="K12" s="158">
        <f t="shared" si="1"/>
        <v>1600547</v>
      </c>
      <c r="L12" s="158">
        <f t="shared" si="2"/>
        <v>2433441</v>
      </c>
      <c r="M12" s="159">
        <f>H12/H$8</f>
        <v>0.88295857486933138</v>
      </c>
      <c r="N12" s="79"/>
    </row>
    <row r="13" spans="1:14" s="56" customFormat="1" x14ac:dyDescent="0.25">
      <c r="A13" s="161"/>
      <c r="B13" s="162" t="s">
        <v>110</v>
      </c>
      <c r="C13" s="163">
        <v>12789312</v>
      </c>
      <c r="D13" s="163">
        <v>13160030</v>
      </c>
      <c r="E13" s="163">
        <v>3390676</v>
      </c>
      <c r="F13" s="163">
        <v>12657617</v>
      </c>
      <c r="G13" s="163">
        <v>13883101</v>
      </c>
      <c r="H13" s="163">
        <v>14673664</v>
      </c>
      <c r="I13" s="164">
        <f t="shared" ref="I13:I20" si="3">IFERROR(H13/G13-1,"-")</f>
        <v>5.6944266270194221E-2</v>
      </c>
      <c r="J13" s="165">
        <f t="shared" si="0"/>
        <v>0.11501751895702372</v>
      </c>
      <c r="K13" s="163">
        <f t="shared" si="1"/>
        <v>790563</v>
      </c>
      <c r="L13" s="163">
        <f t="shared" si="2"/>
        <v>1513634</v>
      </c>
      <c r="M13" s="164">
        <f t="shared" ref="M13:M20" si="4">H13/H$8</f>
        <v>0.40673466466545155</v>
      </c>
      <c r="N13" s="166"/>
    </row>
    <row r="14" spans="1:14" s="56" customFormat="1" x14ac:dyDescent="0.25">
      <c r="A14" s="161"/>
      <c r="B14" s="162" t="s">
        <v>113</v>
      </c>
      <c r="C14" s="163">
        <v>5171883</v>
      </c>
      <c r="D14" s="163">
        <v>4424103</v>
      </c>
      <c r="E14" s="163">
        <v>1278287</v>
      </c>
      <c r="F14" s="163">
        <v>3169256</v>
      </c>
      <c r="G14" s="163">
        <v>3598054</v>
      </c>
      <c r="H14" s="163">
        <v>3756774</v>
      </c>
      <c r="I14" s="164">
        <f t="shared" si="3"/>
        <v>4.4112734272470533E-2</v>
      </c>
      <c r="J14" s="165">
        <f t="shared" si="0"/>
        <v>-0.1508393904933949</v>
      </c>
      <c r="K14" s="163">
        <f t="shared" si="1"/>
        <v>158720</v>
      </c>
      <c r="L14" s="163">
        <f t="shared" si="2"/>
        <v>-667329</v>
      </c>
      <c r="M14" s="164">
        <f t="shared" si="4"/>
        <v>0.10413283370219512</v>
      </c>
      <c r="N14" s="166"/>
    </row>
    <row r="15" spans="1:14" x14ac:dyDescent="0.25">
      <c r="A15" s="16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1288352</v>
      </c>
      <c r="G15" s="163">
        <v>1520450</v>
      </c>
      <c r="H15" s="163">
        <v>1590542</v>
      </c>
      <c r="I15" s="164">
        <f t="shared" si="3"/>
        <v>4.6099510013482892E-2</v>
      </c>
      <c r="J15" s="165">
        <f t="shared" si="0"/>
        <v>0.34697863014069852</v>
      </c>
      <c r="K15" s="163">
        <f t="shared" si="1"/>
        <v>70092</v>
      </c>
      <c r="L15" s="163">
        <f t="shared" si="2"/>
        <v>409720</v>
      </c>
      <c r="M15" s="164">
        <f t="shared" si="4"/>
        <v>4.408773207607293E-2</v>
      </c>
      <c r="N15" s="79"/>
    </row>
    <row r="16" spans="1:14" x14ac:dyDescent="0.25">
      <c r="A16" s="161"/>
      <c r="B16" s="162" t="s">
        <v>123</v>
      </c>
      <c r="C16" s="163">
        <v>1190551</v>
      </c>
      <c r="D16" s="163">
        <v>1116998</v>
      </c>
      <c r="E16" s="163">
        <v>302671</v>
      </c>
      <c r="F16" s="163">
        <v>1287744</v>
      </c>
      <c r="G16" s="163">
        <v>1318357</v>
      </c>
      <c r="H16" s="163">
        <v>1375692</v>
      </c>
      <c r="I16" s="164">
        <f t="shared" si="3"/>
        <v>4.3489737605216128E-2</v>
      </c>
      <c r="J16" s="165">
        <f t="shared" si="0"/>
        <v>0.23159754986132475</v>
      </c>
      <c r="K16" s="163">
        <f t="shared" si="1"/>
        <v>57335</v>
      </c>
      <c r="L16" s="163">
        <f t="shared" si="2"/>
        <v>258694</v>
      </c>
      <c r="M16" s="164">
        <f t="shared" si="4"/>
        <v>3.8132372685032473E-2</v>
      </c>
      <c r="N16" s="79"/>
    </row>
    <row r="17" spans="1:14" x14ac:dyDescent="0.25">
      <c r="A17" s="161"/>
      <c r="B17" s="162" t="s">
        <v>119</v>
      </c>
      <c r="C17" s="163">
        <v>1113956</v>
      </c>
      <c r="D17" s="163">
        <v>1084813</v>
      </c>
      <c r="E17" s="163">
        <v>443709</v>
      </c>
      <c r="F17" s="163">
        <v>1124652</v>
      </c>
      <c r="G17" s="163">
        <v>1172687</v>
      </c>
      <c r="H17" s="163">
        <v>1202962</v>
      </c>
      <c r="I17" s="164">
        <f t="shared" si="3"/>
        <v>2.5816778049044586E-2</v>
      </c>
      <c r="J17" s="165">
        <f t="shared" si="0"/>
        <v>0.1089118585415183</v>
      </c>
      <c r="K17" s="163">
        <f t="shared" si="1"/>
        <v>30275</v>
      </c>
      <c r="L17" s="163">
        <f t="shared" si="2"/>
        <v>118149</v>
      </c>
      <c r="M17" s="164">
        <f t="shared" si="4"/>
        <v>3.3344524290271398E-2</v>
      </c>
      <c r="N17" s="79"/>
    </row>
    <row r="18" spans="1:14" x14ac:dyDescent="0.25">
      <c r="A18" s="161"/>
      <c r="B18" s="162" t="s">
        <v>128</v>
      </c>
      <c r="C18" s="163">
        <v>561907</v>
      </c>
      <c r="D18" s="163">
        <v>594834</v>
      </c>
      <c r="E18" s="163">
        <v>241428</v>
      </c>
      <c r="F18" s="163">
        <v>491173</v>
      </c>
      <c r="G18" s="163">
        <v>523681</v>
      </c>
      <c r="H18" s="163">
        <v>511763</v>
      </c>
      <c r="I18" s="164">
        <f t="shared" si="3"/>
        <v>-2.2758129471949551E-2</v>
      </c>
      <c r="J18" s="165">
        <f t="shared" si="0"/>
        <v>-0.13965408836751092</v>
      </c>
      <c r="K18" s="163">
        <f t="shared" si="1"/>
        <v>-11918</v>
      </c>
      <c r="L18" s="163">
        <f t="shared" si="2"/>
        <v>-83071</v>
      </c>
      <c r="M18" s="164">
        <f t="shared" si="4"/>
        <v>1.4185397198217533E-2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432862</v>
      </c>
      <c r="G19" s="163">
        <v>543249</v>
      </c>
      <c r="H19" s="163">
        <v>528059</v>
      </c>
      <c r="I19" s="164">
        <f t="shared" si="3"/>
        <v>-2.796139523496588E-2</v>
      </c>
      <c r="J19" s="165">
        <f t="shared" si="0"/>
        <v>-0.37684506417306662</v>
      </c>
      <c r="K19" s="163">
        <f t="shared" si="1"/>
        <v>-15190</v>
      </c>
      <c r="L19" s="163">
        <f t="shared" si="2"/>
        <v>-319337</v>
      </c>
      <c r="M19" s="164">
        <f t="shared" si="4"/>
        <v>1.463710088281793E-2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6949173</v>
      </c>
      <c r="D20" s="169">
        <f t="shared" si="5"/>
        <v>7011837</v>
      </c>
      <c r="E20" s="169">
        <f t="shared" si="5"/>
        <v>2168238</v>
      </c>
      <c r="F20" s="169">
        <f t="shared" si="5"/>
        <v>6800013</v>
      </c>
      <c r="G20" s="169">
        <f t="shared" si="5"/>
        <v>7694148</v>
      </c>
      <c r="H20" s="169">
        <f t="shared" si="5"/>
        <v>8214818</v>
      </c>
      <c r="I20" s="170">
        <f t="shared" si="3"/>
        <v>6.7670910411393281E-2</v>
      </c>
      <c r="J20" s="171">
        <f t="shared" si="0"/>
        <v>0.17156431331760857</v>
      </c>
      <c r="K20" s="169">
        <f>H20-G20</f>
        <v>520670</v>
      </c>
      <c r="L20" s="169">
        <f t="shared" si="2"/>
        <v>1202981</v>
      </c>
      <c r="M20" s="170">
        <f t="shared" si="4"/>
        <v>0.22770394936927241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12780955</v>
      </c>
      <c r="D22" s="176">
        <v>13105945</v>
      </c>
      <c r="E22" s="176">
        <v>3719501</v>
      </c>
      <c r="F22" s="176">
        <v>12632387</v>
      </c>
      <c r="G22" s="176">
        <v>13590517</v>
      </c>
      <c r="H22" s="176">
        <v>13839613</v>
      </c>
      <c r="I22" s="177">
        <f>IFERROR(H22/G22-1,"-")</f>
        <v>1.8328662551983843E-2</v>
      </c>
      <c r="J22" s="177">
        <f>IFERROR(H22/D22-1,"-")</f>
        <v>5.5979786272565724E-2</v>
      </c>
      <c r="K22" s="176">
        <f>H22-G22</f>
        <v>249096</v>
      </c>
      <c r="L22" s="176">
        <f>H22-D22</f>
        <v>733668</v>
      </c>
      <c r="M22" s="177">
        <f>H22/H$8</f>
        <v>0.38361586803777326</v>
      </c>
      <c r="N22" s="79"/>
    </row>
    <row r="23" spans="1:14" x14ac:dyDescent="0.25">
      <c r="A23" s="161" t="s">
        <v>96</v>
      </c>
      <c r="B23" s="157" t="s">
        <v>97</v>
      </c>
      <c r="C23" s="158">
        <v>881685</v>
      </c>
      <c r="D23" s="158">
        <v>1013579</v>
      </c>
      <c r="E23" s="158">
        <v>368684</v>
      </c>
      <c r="F23" s="158">
        <v>924124</v>
      </c>
      <c r="G23" s="158">
        <v>817242</v>
      </c>
      <c r="H23" s="158">
        <v>742610</v>
      </c>
      <c r="I23" s="159">
        <f>IFERROR(H23/G23-1,"-")</f>
        <v>-9.132178718176498E-2</v>
      </c>
      <c r="J23" s="160">
        <f t="shared" ref="J23:J34" si="6">IFERROR(H23/D23-1,"-")</f>
        <v>-0.26733880634859242</v>
      </c>
      <c r="K23" s="158">
        <f t="shared" ref="K23:K33" si="7">H23-G23</f>
        <v>-74632</v>
      </c>
      <c r="L23" s="158">
        <f t="shared" ref="L23:L34" si="8">H23-D23</f>
        <v>-270969</v>
      </c>
      <c r="M23" s="159">
        <f>H23/H$8</f>
        <v>2.0584172387156402E-2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171857</v>
      </c>
      <c r="F24" s="163">
        <v>286571</v>
      </c>
      <c r="G24" s="163">
        <v>256506</v>
      </c>
      <c r="H24" s="163">
        <v>219209</v>
      </c>
      <c r="I24" s="164">
        <f>IFERROR(H24/G24-1,"-")</f>
        <v>-0.14540400614410576</v>
      </c>
      <c r="J24" s="165">
        <f t="shared" si="6"/>
        <v>-0.46449754734311788</v>
      </c>
      <c r="K24" s="163">
        <f t="shared" si="7"/>
        <v>-37297</v>
      </c>
      <c r="L24" s="163">
        <f t="shared" si="8"/>
        <v>-190143</v>
      </c>
      <c r="M24" s="164">
        <f>H24/H$8</f>
        <v>6.0761851373078305E-3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196827</v>
      </c>
      <c r="F25" s="163">
        <v>637553</v>
      </c>
      <c r="G25" s="163">
        <v>560736</v>
      </c>
      <c r="H25" s="163">
        <v>523401</v>
      </c>
      <c r="I25" s="164">
        <f>IFERROR(H25/G25-1,"-")</f>
        <v>-6.6582134908406143E-2</v>
      </c>
      <c r="J25" s="165">
        <f t="shared" si="6"/>
        <v>-0.13376760720722514</v>
      </c>
      <c r="K25" s="163">
        <f t="shared" si="7"/>
        <v>-37335</v>
      </c>
      <c r="L25" s="163">
        <f t="shared" si="8"/>
        <v>-80826</v>
      </c>
      <c r="M25" s="164">
        <f>H25/H$8</f>
        <v>1.4507987249848572E-2</v>
      </c>
      <c r="N25" s="79"/>
    </row>
    <row r="26" spans="1:14" x14ac:dyDescent="0.25">
      <c r="A26" s="161"/>
      <c r="B26" s="157" t="s">
        <v>107</v>
      </c>
      <c r="C26" s="158">
        <v>11899270</v>
      </c>
      <c r="D26" s="158">
        <v>12092366</v>
      </c>
      <c r="E26" s="158">
        <v>3350817</v>
      </c>
      <c r="F26" s="158">
        <v>11708263</v>
      </c>
      <c r="G26" s="158">
        <v>12773275</v>
      </c>
      <c r="H26" s="158">
        <v>13097003</v>
      </c>
      <c r="I26" s="159">
        <f>IFERROR(H26/G26-1,"-")</f>
        <v>2.5344165846268973E-2</v>
      </c>
      <c r="J26" s="160">
        <f t="shared" si="6"/>
        <v>8.3080267335606584E-2</v>
      </c>
      <c r="K26" s="158">
        <f t="shared" si="7"/>
        <v>323728</v>
      </c>
      <c r="L26" s="158">
        <f t="shared" si="8"/>
        <v>1004637</v>
      </c>
      <c r="M26" s="159">
        <f>H26/H$8</f>
        <v>0.36303169565061683</v>
      </c>
      <c r="N26" s="79"/>
    </row>
    <row r="27" spans="1:14" s="56" customFormat="1" x14ac:dyDescent="0.25">
      <c r="A27" s="161"/>
      <c r="B27" s="162" t="s">
        <v>110</v>
      </c>
      <c r="C27" s="163">
        <v>5384111</v>
      </c>
      <c r="D27" s="163">
        <v>5650065</v>
      </c>
      <c r="E27" s="163">
        <v>1431730</v>
      </c>
      <c r="F27" s="163">
        <v>5839663</v>
      </c>
      <c r="G27" s="163">
        <v>6456134</v>
      </c>
      <c r="H27" s="163">
        <v>6689570</v>
      </c>
      <c r="I27" s="164">
        <f t="shared" ref="I27:I34" si="9">IFERROR(H27/G27-1,"-")</f>
        <v>3.6157242089460917E-2</v>
      </c>
      <c r="J27" s="165">
        <f t="shared" si="6"/>
        <v>0.18398106924433622</v>
      </c>
      <c r="K27" s="163">
        <f t="shared" si="7"/>
        <v>233436</v>
      </c>
      <c r="L27" s="163">
        <f t="shared" si="8"/>
        <v>1039505</v>
      </c>
      <c r="M27" s="164">
        <f t="shared" ref="M27:M34" si="10">H27/H$8</f>
        <v>0.1854260810869095</v>
      </c>
      <c r="N27" s="166"/>
    </row>
    <row r="28" spans="1:14" s="56" customFormat="1" x14ac:dyDescent="0.25">
      <c r="A28" s="161"/>
      <c r="B28" s="162" t="s">
        <v>113</v>
      </c>
      <c r="C28" s="163">
        <v>1974764</v>
      </c>
      <c r="D28" s="163">
        <v>1813831</v>
      </c>
      <c r="E28" s="163">
        <v>473917</v>
      </c>
      <c r="F28" s="163">
        <v>1420539</v>
      </c>
      <c r="G28" s="163">
        <v>1496214</v>
      </c>
      <c r="H28" s="163">
        <v>1483358</v>
      </c>
      <c r="I28" s="164">
        <f t="shared" si="9"/>
        <v>-8.5923537675760553E-3</v>
      </c>
      <c r="J28" s="165">
        <f t="shared" si="6"/>
        <v>-0.18219613624422559</v>
      </c>
      <c r="K28" s="163">
        <f t="shared" si="7"/>
        <v>-12856</v>
      </c>
      <c r="L28" s="163">
        <f t="shared" si="8"/>
        <v>-330473</v>
      </c>
      <c r="M28" s="164">
        <f t="shared" si="10"/>
        <v>4.111673258354661E-2</v>
      </c>
      <c r="N28" s="166"/>
    </row>
    <row r="29" spans="1:14" x14ac:dyDescent="0.25">
      <c r="A29" s="161"/>
      <c r="B29" s="162" t="s">
        <v>116</v>
      </c>
      <c r="C29" s="163">
        <v>402743</v>
      </c>
      <c r="D29" s="163">
        <v>428540</v>
      </c>
      <c r="E29" s="163">
        <v>167803</v>
      </c>
      <c r="F29" s="163">
        <v>466813</v>
      </c>
      <c r="G29" s="163">
        <v>535409</v>
      </c>
      <c r="H29" s="163">
        <v>462244</v>
      </c>
      <c r="I29" s="164">
        <f t="shared" si="9"/>
        <v>-0.13665254039435271</v>
      </c>
      <c r="J29" s="165">
        <f t="shared" si="6"/>
        <v>7.8648434218509422E-2</v>
      </c>
      <c r="K29" s="163">
        <f t="shared" si="7"/>
        <v>-73165</v>
      </c>
      <c r="L29" s="163">
        <f t="shared" si="8"/>
        <v>33704</v>
      </c>
      <c r="M29" s="164">
        <f t="shared" si="10"/>
        <v>1.281279565441985E-2</v>
      </c>
      <c r="N29" s="79"/>
    </row>
    <row r="30" spans="1:14" x14ac:dyDescent="0.25">
      <c r="A30" s="161"/>
      <c r="B30" s="162" t="s">
        <v>123</v>
      </c>
      <c r="C30" s="163">
        <v>530274</v>
      </c>
      <c r="D30" s="163">
        <v>502164</v>
      </c>
      <c r="E30" s="163">
        <v>128807</v>
      </c>
      <c r="F30" s="163">
        <v>583899</v>
      </c>
      <c r="G30" s="163">
        <v>553235</v>
      </c>
      <c r="H30" s="163">
        <v>562616</v>
      </c>
      <c r="I30" s="164">
        <f t="shared" si="9"/>
        <v>1.695662783446461E-2</v>
      </c>
      <c r="J30" s="165">
        <f t="shared" si="6"/>
        <v>0.12038298245194801</v>
      </c>
      <c r="K30" s="163">
        <f t="shared" si="7"/>
        <v>9381</v>
      </c>
      <c r="L30" s="163">
        <f t="shared" si="8"/>
        <v>60452</v>
      </c>
      <c r="M30" s="164">
        <f t="shared" si="10"/>
        <v>1.5594975467300988E-2</v>
      </c>
      <c r="N30" s="79"/>
    </row>
    <row r="31" spans="1:14" x14ac:dyDescent="0.25">
      <c r="A31" s="161"/>
      <c r="B31" s="162" t="s">
        <v>119</v>
      </c>
      <c r="C31" s="163">
        <v>589767</v>
      </c>
      <c r="D31" s="163">
        <v>566275</v>
      </c>
      <c r="E31" s="163">
        <v>224222</v>
      </c>
      <c r="F31" s="163">
        <v>639629</v>
      </c>
      <c r="G31" s="163">
        <v>619738</v>
      </c>
      <c r="H31" s="163">
        <v>632422</v>
      </c>
      <c r="I31" s="164">
        <f t="shared" si="9"/>
        <v>2.0466713353062049E-2</v>
      </c>
      <c r="J31" s="165">
        <f t="shared" si="6"/>
        <v>0.11681073683281085</v>
      </c>
      <c r="K31" s="163">
        <f t="shared" si="7"/>
        <v>12684</v>
      </c>
      <c r="L31" s="163">
        <f t="shared" si="8"/>
        <v>66147</v>
      </c>
      <c r="M31" s="164">
        <f t="shared" si="10"/>
        <v>1.7529905966025539E-2</v>
      </c>
      <c r="N31" s="79"/>
    </row>
    <row r="32" spans="1:14" x14ac:dyDescent="0.25">
      <c r="A32" s="161"/>
      <c r="B32" s="162" t="s">
        <v>128</v>
      </c>
      <c r="C32" s="163">
        <v>208902</v>
      </c>
      <c r="D32" s="163">
        <v>242464</v>
      </c>
      <c r="E32" s="163">
        <v>94786</v>
      </c>
      <c r="F32" s="163">
        <v>177706</v>
      </c>
      <c r="G32" s="163">
        <v>184473</v>
      </c>
      <c r="H32" s="163">
        <v>184792</v>
      </c>
      <c r="I32" s="164">
        <f t="shared" si="9"/>
        <v>1.7292503509998003E-3</v>
      </c>
      <c r="J32" s="165">
        <f t="shared" si="6"/>
        <v>-0.23785799128942853</v>
      </c>
      <c r="K32" s="163">
        <f t="shared" si="7"/>
        <v>319</v>
      </c>
      <c r="L32" s="163">
        <f t="shared" si="8"/>
        <v>-57672</v>
      </c>
      <c r="M32" s="164">
        <f t="shared" si="10"/>
        <v>5.122191168671855E-3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106541</v>
      </c>
      <c r="F33" s="163">
        <v>147837</v>
      </c>
      <c r="G33" s="163">
        <v>187545</v>
      </c>
      <c r="H33" s="163">
        <v>166807</v>
      </c>
      <c r="I33" s="164">
        <f t="shared" si="9"/>
        <v>-0.11057612839585163</v>
      </c>
      <c r="J33" s="165">
        <f t="shared" si="6"/>
        <v>-0.3966171464950643</v>
      </c>
      <c r="K33" s="163">
        <f t="shared" si="7"/>
        <v>-20738</v>
      </c>
      <c r="L33" s="163">
        <f t="shared" si="8"/>
        <v>-109646</v>
      </c>
      <c r="M33" s="164">
        <f t="shared" si="10"/>
        <v>4.6236706257448707E-3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2518263</v>
      </c>
      <c r="D34" s="169">
        <f t="shared" si="11"/>
        <v>2612574</v>
      </c>
      <c r="E34" s="169">
        <f t="shared" si="11"/>
        <v>723011</v>
      </c>
      <c r="F34" s="169">
        <f t="shared" si="11"/>
        <v>2432177</v>
      </c>
      <c r="G34" s="169">
        <f t="shared" si="11"/>
        <v>2740527</v>
      </c>
      <c r="H34" s="169">
        <f t="shared" si="11"/>
        <v>2915194</v>
      </c>
      <c r="I34" s="170">
        <f t="shared" si="9"/>
        <v>6.3734821806170849E-2</v>
      </c>
      <c r="J34" s="171">
        <f t="shared" si="6"/>
        <v>0.11583212571203716</v>
      </c>
      <c r="K34" s="169">
        <f>H34-G34</f>
        <v>174667</v>
      </c>
      <c r="L34" s="169">
        <f t="shared" si="8"/>
        <v>302620</v>
      </c>
      <c r="M34" s="170">
        <f t="shared" si="10"/>
        <v>8.0805343097997639E-2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10182826</v>
      </c>
      <c r="D36" s="176">
        <v>10093577</v>
      </c>
      <c r="E36" s="176">
        <v>2735482</v>
      </c>
      <c r="F36" s="176">
        <v>8865243</v>
      </c>
      <c r="G36" s="176">
        <v>9739308</v>
      </c>
      <c r="H36" s="176">
        <v>10014981</v>
      </c>
      <c r="I36" s="177">
        <f>IFERROR(H36/G36-1,"-")</f>
        <v>2.8305193757092395E-2</v>
      </c>
      <c r="J36" s="177">
        <f>IFERROR(H36/D36-1,"-")</f>
        <v>-7.7867340785134909E-3</v>
      </c>
      <c r="K36" s="176">
        <f>H36-G36</f>
        <v>275673</v>
      </c>
      <c r="L36" s="176">
        <f>H36-D36</f>
        <v>-78596</v>
      </c>
      <c r="M36" s="177">
        <f>H36/H$8</f>
        <v>0.2776020998344973</v>
      </c>
      <c r="N36" s="79"/>
    </row>
    <row r="37" spans="1:14" x14ac:dyDescent="0.25">
      <c r="A37" s="161" t="s">
        <v>96</v>
      </c>
      <c r="B37" s="157" t="s">
        <v>97</v>
      </c>
      <c r="C37" s="158">
        <v>676860</v>
      </c>
      <c r="D37" s="158">
        <v>614530</v>
      </c>
      <c r="E37" s="158">
        <v>222488</v>
      </c>
      <c r="F37" s="158">
        <v>513218</v>
      </c>
      <c r="G37" s="158">
        <v>576863</v>
      </c>
      <c r="H37" s="158">
        <v>551747</v>
      </c>
      <c r="I37" s="159">
        <f>IFERROR(H37/G37-1,"-")</f>
        <v>-4.3538933854312067E-2</v>
      </c>
      <c r="J37" s="160">
        <f t="shared" ref="J37:J48" si="12">IFERROR(H37/D37-1,"-")</f>
        <v>-0.10216425560997833</v>
      </c>
      <c r="K37" s="158">
        <f t="shared" ref="K37:K47" si="13">H37-G37</f>
        <v>-25116</v>
      </c>
      <c r="L37" s="158">
        <f t="shared" ref="L37:L48" si="14">H37-D37</f>
        <v>-62783</v>
      </c>
      <c r="M37" s="159">
        <f>H37/H$8</f>
        <v>1.529370108414428E-2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87809</v>
      </c>
      <c r="F38" s="163">
        <v>155108</v>
      </c>
      <c r="G38" s="163">
        <v>218201</v>
      </c>
      <c r="H38" s="163">
        <v>239030</v>
      </c>
      <c r="I38" s="164">
        <f>IFERROR(H38/G38-1,"-")</f>
        <v>9.5457857663347134E-2</v>
      </c>
      <c r="J38" s="165">
        <f t="shared" si="12"/>
        <v>0.13530252727471348</v>
      </c>
      <c r="K38" s="163">
        <f t="shared" si="13"/>
        <v>20829</v>
      </c>
      <c r="L38" s="163">
        <f t="shared" si="14"/>
        <v>28487</v>
      </c>
      <c r="M38" s="164">
        <f>H38/H$8</f>
        <v>6.6255971852008395E-3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134679</v>
      </c>
      <c r="F39" s="163">
        <v>358110</v>
      </c>
      <c r="G39" s="163">
        <v>358662</v>
      </c>
      <c r="H39" s="163">
        <v>312717</v>
      </c>
      <c r="I39" s="164">
        <f>IFERROR(H39/G39-1,"-")</f>
        <v>-0.1281011091222376</v>
      </c>
      <c r="J39" s="165">
        <f t="shared" si="12"/>
        <v>-0.22592311138724763</v>
      </c>
      <c r="K39" s="163">
        <f t="shared" si="13"/>
        <v>-45945</v>
      </c>
      <c r="L39" s="163">
        <f t="shared" si="14"/>
        <v>-91270</v>
      </c>
      <c r="M39" s="164">
        <f>H39/H$8</f>
        <v>8.6681038989434422E-3</v>
      </c>
      <c r="N39" s="79"/>
    </row>
    <row r="40" spans="1:14" x14ac:dyDescent="0.25">
      <c r="A40" s="161"/>
      <c r="B40" s="157" t="s">
        <v>107</v>
      </c>
      <c r="C40" s="158">
        <v>9505966</v>
      </c>
      <c r="D40" s="158">
        <v>9479047</v>
      </c>
      <c r="E40" s="158">
        <v>2512994</v>
      </c>
      <c r="F40" s="158">
        <v>8352025</v>
      </c>
      <c r="G40" s="158">
        <v>9162445</v>
      </c>
      <c r="H40" s="158">
        <v>9463234</v>
      </c>
      <c r="I40" s="159">
        <f>IFERROR(H40/G40-1,"-")</f>
        <v>3.2828464454629724E-2</v>
      </c>
      <c r="J40" s="160">
        <f t="shared" si="12"/>
        <v>-1.6682056751063934E-3</v>
      </c>
      <c r="K40" s="158">
        <f t="shared" si="13"/>
        <v>300789</v>
      </c>
      <c r="L40" s="158">
        <f t="shared" si="14"/>
        <v>-15813</v>
      </c>
      <c r="M40" s="159">
        <f>H40/H$8</f>
        <v>0.262308398750353</v>
      </c>
      <c r="N40" s="79"/>
    </row>
    <row r="41" spans="1:14" s="56" customFormat="1" x14ac:dyDescent="0.25">
      <c r="A41" s="161"/>
      <c r="B41" s="162" t="s">
        <v>110</v>
      </c>
      <c r="C41" s="163">
        <v>4765036</v>
      </c>
      <c r="D41" s="163">
        <v>5094935</v>
      </c>
      <c r="E41" s="163">
        <v>1123413</v>
      </c>
      <c r="F41" s="163">
        <v>4256430</v>
      </c>
      <c r="G41" s="163">
        <v>4628153</v>
      </c>
      <c r="H41" s="163">
        <v>4858902</v>
      </c>
      <c r="I41" s="164">
        <f t="shared" ref="I41:I48" si="15">IFERROR(H41/G41-1,"-")</f>
        <v>4.9857686208731655E-2</v>
      </c>
      <c r="J41" s="165">
        <f t="shared" si="12"/>
        <v>-4.6326989451288436E-2</v>
      </c>
      <c r="K41" s="163">
        <f t="shared" si="13"/>
        <v>230749</v>
      </c>
      <c r="L41" s="163">
        <f t="shared" si="14"/>
        <v>-236033</v>
      </c>
      <c r="M41" s="164">
        <f t="shared" ref="M41:M48" si="16">H41/H$8</f>
        <v>0.13468237214728998</v>
      </c>
      <c r="N41" s="166"/>
    </row>
    <row r="42" spans="1:14" s="56" customFormat="1" x14ac:dyDescent="0.25">
      <c r="A42" s="161"/>
      <c r="B42" s="162" t="s">
        <v>113</v>
      </c>
      <c r="C42" s="163">
        <v>637223</v>
      </c>
      <c r="D42" s="163">
        <v>470924</v>
      </c>
      <c r="E42" s="163">
        <v>132792</v>
      </c>
      <c r="F42" s="163">
        <v>311196</v>
      </c>
      <c r="G42" s="163">
        <v>358380</v>
      </c>
      <c r="H42" s="163">
        <v>358116</v>
      </c>
      <c r="I42" s="164">
        <f t="shared" si="15"/>
        <v>-7.3664825046038107E-4</v>
      </c>
      <c r="J42" s="165">
        <f t="shared" si="12"/>
        <v>-0.23954608386915932</v>
      </c>
      <c r="K42" s="163">
        <f t="shared" si="13"/>
        <v>-264</v>
      </c>
      <c r="L42" s="163">
        <f t="shared" si="14"/>
        <v>-112808</v>
      </c>
      <c r="M42" s="164">
        <f t="shared" si="16"/>
        <v>9.9265044620984125E-3</v>
      </c>
      <c r="N42" s="166"/>
    </row>
    <row r="43" spans="1:14" x14ac:dyDescent="0.25">
      <c r="A43" s="161"/>
      <c r="B43" s="162" t="s">
        <v>116</v>
      </c>
      <c r="C43" s="163">
        <v>179800</v>
      </c>
      <c r="D43" s="163">
        <v>178407</v>
      </c>
      <c r="E43" s="163">
        <v>66140</v>
      </c>
      <c r="F43" s="163">
        <v>198903</v>
      </c>
      <c r="G43" s="163">
        <v>247793</v>
      </c>
      <c r="H43" s="163">
        <v>245648</v>
      </c>
      <c r="I43" s="164">
        <f t="shared" si="15"/>
        <v>-8.6564188657468621E-3</v>
      </c>
      <c r="J43" s="165">
        <f t="shared" si="12"/>
        <v>0.37689664643203469</v>
      </c>
      <c r="K43" s="163">
        <f t="shared" si="13"/>
        <v>-2145</v>
      </c>
      <c r="L43" s="163">
        <f t="shared" si="14"/>
        <v>67241</v>
      </c>
      <c r="M43" s="164">
        <f t="shared" si="16"/>
        <v>6.8090394400293509E-3</v>
      </c>
      <c r="N43" s="79"/>
    </row>
    <row r="44" spans="1:14" x14ac:dyDescent="0.25">
      <c r="A44" s="161"/>
      <c r="B44" s="162" t="s">
        <v>123</v>
      </c>
      <c r="C44" s="163">
        <v>472273</v>
      </c>
      <c r="D44" s="163">
        <v>451476</v>
      </c>
      <c r="E44" s="163">
        <v>111688</v>
      </c>
      <c r="F44" s="163">
        <v>477050</v>
      </c>
      <c r="G44" s="163">
        <v>501096</v>
      </c>
      <c r="H44" s="163">
        <v>499671</v>
      </c>
      <c r="I44" s="164">
        <f t="shared" si="15"/>
        <v>-2.8437664639111571E-3</v>
      </c>
      <c r="J44" s="165">
        <f t="shared" si="12"/>
        <v>0.10674986045769885</v>
      </c>
      <c r="K44" s="163">
        <f t="shared" si="13"/>
        <v>-1425</v>
      </c>
      <c r="L44" s="163">
        <f t="shared" si="14"/>
        <v>48195</v>
      </c>
      <c r="M44" s="164">
        <f t="shared" si="16"/>
        <v>1.3850222863768098E-2</v>
      </c>
      <c r="N44" s="79"/>
    </row>
    <row r="45" spans="1:14" x14ac:dyDescent="0.25">
      <c r="A45" s="161"/>
      <c r="B45" s="162" t="s">
        <v>119</v>
      </c>
      <c r="C45" s="163">
        <v>354256</v>
      </c>
      <c r="D45" s="163">
        <v>353625</v>
      </c>
      <c r="E45" s="163">
        <v>124783</v>
      </c>
      <c r="F45" s="163">
        <v>318686</v>
      </c>
      <c r="G45" s="163">
        <v>374932</v>
      </c>
      <c r="H45" s="163">
        <v>372782</v>
      </c>
      <c r="I45" s="164">
        <f t="shared" si="15"/>
        <v>-5.7343731663341835E-3</v>
      </c>
      <c r="J45" s="165">
        <f t="shared" si="12"/>
        <v>5.417320607988696E-2</v>
      </c>
      <c r="K45" s="163">
        <f t="shared" si="13"/>
        <v>-2150</v>
      </c>
      <c r="L45" s="163">
        <f t="shared" si="14"/>
        <v>19157</v>
      </c>
      <c r="M45" s="164">
        <f t="shared" si="16"/>
        <v>1.0333026690764921E-2</v>
      </c>
      <c r="N45" s="79"/>
    </row>
    <row r="46" spans="1:14" x14ac:dyDescent="0.25">
      <c r="A46" s="161"/>
      <c r="B46" s="162" t="s">
        <v>128</v>
      </c>
      <c r="C46" s="163">
        <v>243705</v>
      </c>
      <c r="D46" s="163">
        <v>227686</v>
      </c>
      <c r="E46" s="163">
        <v>86530</v>
      </c>
      <c r="F46" s="163">
        <v>185692</v>
      </c>
      <c r="G46" s="163">
        <v>188339</v>
      </c>
      <c r="H46" s="163">
        <v>187108</v>
      </c>
      <c r="I46" s="164">
        <f t="shared" si="15"/>
        <v>-6.5360865248301758E-3</v>
      </c>
      <c r="J46" s="165">
        <f t="shared" si="12"/>
        <v>-0.17821912634066217</v>
      </c>
      <c r="K46" s="163">
        <f t="shared" si="13"/>
        <v>-1231</v>
      </c>
      <c r="L46" s="163">
        <f t="shared" si="14"/>
        <v>-40578</v>
      </c>
      <c r="M46" s="164">
        <f t="shared" si="16"/>
        <v>5.1863876422564474E-3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149965</v>
      </c>
      <c r="F47" s="163">
        <v>188228</v>
      </c>
      <c r="G47" s="163">
        <v>224522</v>
      </c>
      <c r="H47" s="163">
        <v>217369</v>
      </c>
      <c r="I47" s="164">
        <f t="shared" si="15"/>
        <v>-3.1858793347645187E-2</v>
      </c>
      <c r="J47" s="165">
        <f t="shared" si="12"/>
        <v>-0.40717922704128251</v>
      </c>
      <c r="K47" s="163">
        <f t="shared" si="13"/>
        <v>-7153</v>
      </c>
      <c r="L47" s="163">
        <f t="shared" si="14"/>
        <v>-149300</v>
      </c>
      <c r="M47" s="164">
        <f t="shared" si="16"/>
        <v>6.0251827576033182E-3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2435063</v>
      </c>
      <c r="D48" s="169">
        <f t="shared" si="17"/>
        <v>2335325</v>
      </c>
      <c r="E48" s="169">
        <f t="shared" si="17"/>
        <v>717683</v>
      </c>
      <c r="F48" s="169">
        <f t="shared" si="17"/>
        <v>2415840</v>
      </c>
      <c r="G48" s="169">
        <f t="shared" si="17"/>
        <v>2639230</v>
      </c>
      <c r="H48" s="169">
        <f t="shared" si="17"/>
        <v>2723638</v>
      </c>
      <c r="I48" s="170">
        <f t="shared" si="15"/>
        <v>3.1982055372210771E-2</v>
      </c>
      <c r="J48" s="171">
        <f t="shared" si="12"/>
        <v>0.1662779270551209</v>
      </c>
      <c r="K48" s="169">
        <f>H48-G48</f>
        <v>84408</v>
      </c>
      <c r="L48" s="169">
        <f t="shared" si="14"/>
        <v>388313</v>
      </c>
      <c r="M48" s="170">
        <f t="shared" si="16"/>
        <v>7.5495662746542458E-2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241605</v>
      </c>
      <c r="D50" s="176">
        <v>234787</v>
      </c>
      <c r="E50" s="176">
        <v>64896</v>
      </c>
      <c r="F50" s="176">
        <v>168339</v>
      </c>
      <c r="G50" s="176">
        <v>182035</v>
      </c>
      <c r="H50" s="176">
        <v>194642</v>
      </c>
      <c r="I50" s="177">
        <f>IFERROR(H50/G50-1,"-")</f>
        <v>6.925591232455286E-2</v>
      </c>
      <c r="J50" s="177">
        <f>IFERROR(H50/D50-1,"-")</f>
        <v>-0.17098476491458214</v>
      </c>
      <c r="K50" s="176">
        <f>H50-G50</f>
        <v>12607</v>
      </c>
      <c r="L50" s="176">
        <f>H50-D50</f>
        <v>-40145</v>
      </c>
      <c r="M50" s="177">
        <f>H50/H$8</f>
        <v>5.3952202121987274E-3</v>
      </c>
      <c r="N50" s="79"/>
    </row>
    <row r="51" spans="1:14" x14ac:dyDescent="0.25">
      <c r="A51" s="161" t="s">
        <v>96</v>
      </c>
      <c r="B51" s="157" t="s">
        <v>97</v>
      </c>
      <c r="C51" s="158">
        <v>33536</v>
      </c>
      <c r="D51" s="158">
        <v>30969</v>
      </c>
      <c r="E51" s="158">
        <v>6928</v>
      </c>
      <c r="F51" s="158">
        <v>21218</v>
      </c>
      <c r="G51" s="158">
        <v>40235</v>
      </c>
      <c r="H51" s="158">
        <v>25819</v>
      </c>
      <c r="I51" s="159">
        <f>IFERROR(H51/G51-1,"-")</f>
        <v>-0.35829501677643838</v>
      </c>
      <c r="J51" s="160">
        <f t="shared" ref="J51:J62" si="18">IFERROR(H51/D51-1,"-")</f>
        <v>-0.16629532758565013</v>
      </c>
      <c r="K51" s="158">
        <f t="shared" ref="K51:K61" si="19">H51-G51</f>
        <v>-14416</v>
      </c>
      <c r="L51" s="158">
        <f t="shared" ref="L51:L62" si="20">H51-D51</f>
        <v>-5150</v>
      </c>
      <c r="M51" s="159">
        <f>H51/H$8</f>
        <v>7.1566871825586942E-4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4981</v>
      </c>
      <c r="F52" s="163">
        <v>6990</v>
      </c>
      <c r="G52" s="163">
        <v>25164</v>
      </c>
      <c r="H52" s="163">
        <v>14324</v>
      </c>
      <c r="I52" s="164">
        <f>IFERROR(H52/G52-1,"-")</f>
        <v>-0.43077412176124619</v>
      </c>
      <c r="J52" s="165">
        <f t="shared" si="18"/>
        <v>0.10516163876244122</v>
      </c>
      <c r="K52" s="163">
        <f t="shared" si="19"/>
        <v>-10840</v>
      </c>
      <c r="L52" s="163">
        <f t="shared" si="20"/>
        <v>1363</v>
      </c>
      <c r="M52" s="164">
        <f>H52/H$8</f>
        <v>3.9704243852577842E-4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14228</v>
      </c>
      <c r="G53" s="163">
        <v>15071</v>
      </c>
      <c r="H53" s="163">
        <v>11495</v>
      </c>
      <c r="I53" s="164">
        <f>IFERROR(H53/G53-1,"-")</f>
        <v>-0.23727688939021963</v>
      </c>
      <c r="J53" s="165">
        <f t="shared" si="18"/>
        <v>-0.36167258996001772</v>
      </c>
      <c r="K53" s="163">
        <f t="shared" si="19"/>
        <v>-3576</v>
      </c>
      <c r="L53" s="163">
        <f t="shared" si="20"/>
        <v>-6513</v>
      </c>
      <c r="M53" s="164">
        <f>H53/H$8</f>
        <v>3.1862627973009095E-4</v>
      </c>
      <c r="N53" s="79"/>
    </row>
    <row r="54" spans="1:14" x14ac:dyDescent="0.25">
      <c r="A54" s="161"/>
      <c r="B54" s="157" t="s">
        <v>107</v>
      </c>
      <c r="C54" s="158">
        <v>208069</v>
      </c>
      <c r="D54" s="158">
        <v>203818</v>
      </c>
      <c r="E54" s="158">
        <v>57968</v>
      </c>
      <c r="F54" s="158">
        <v>147121</v>
      </c>
      <c r="G54" s="158">
        <v>141800</v>
      </c>
      <c r="H54" s="158">
        <v>168823</v>
      </c>
      <c r="I54" s="159">
        <f>IFERROR(H54/G54-1,"-")</f>
        <v>0.19057122708039498</v>
      </c>
      <c r="J54" s="160">
        <f t="shared" si="18"/>
        <v>-0.17169729857029314</v>
      </c>
      <c r="K54" s="158">
        <f t="shared" si="19"/>
        <v>27023</v>
      </c>
      <c r="L54" s="158">
        <f t="shared" si="20"/>
        <v>-34995</v>
      </c>
      <c r="M54" s="159">
        <f>H54/H$8</f>
        <v>4.6795514939428576E-3</v>
      </c>
      <c r="N54" s="79"/>
    </row>
    <row r="55" spans="1:14" s="56" customFormat="1" x14ac:dyDescent="0.25">
      <c r="A55" s="161"/>
      <c r="B55" s="162" t="s">
        <v>110</v>
      </c>
      <c r="C55" s="163">
        <v>68012</v>
      </c>
      <c r="D55" s="163">
        <v>67733</v>
      </c>
      <c r="E55" s="163">
        <v>19732</v>
      </c>
      <c r="F55" s="163">
        <v>65122</v>
      </c>
      <c r="G55" s="163">
        <v>55484</v>
      </c>
      <c r="H55" s="163">
        <v>69733</v>
      </c>
      <c r="I55" s="164">
        <f t="shared" ref="I55:I62" si="21">IFERROR(H55/G55-1,"-")</f>
        <v>0.25681277485401188</v>
      </c>
      <c r="J55" s="165">
        <f t="shared" si="18"/>
        <v>2.9527704368623953E-2</v>
      </c>
      <c r="K55" s="163">
        <f t="shared" si="19"/>
        <v>14249</v>
      </c>
      <c r="L55" s="163">
        <f t="shared" si="20"/>
        <v>2000</v>
      </c>
      <c r="M55" s="164">
        <f t="shared" ref="M55:M62" si="22">H55/H$8</f>
        <v>1.9329070347471452E-3</v>
      </c>
      <c r="N55" s="166"/>
    </row>
    <row r="56" spans="1:14" s="56" customFormat="1" x14ac:dyDescent="0.25">
      <c r="A56" s="161"/>
      <c r="B56" s="162" t="s">
        <v>113</v>
      </c>
      <c r="C56" s="163">
        <v>80523</v>
      </c>
      <c r="D56" s="163">
        <v>69940</v>
      </c>
      <c r="E56" s="163">
        <v>18588</v>
      </c>
      <c r="F56" s="163">
        <v>34084</v>
      </c>
      <c r="G56" s="163">
        <v>34465</v>
      </c>
      <c r="H56" s="163">
        <v>39071</v>
      </c>
      <c r="I56" s="164">
        <f t="shared" si="21"/>
        <v>0.13364282605541855</v>
      </c>
      <c r="J56" s="165">
        <f t="shared" si="18"/>
        <v>-0.44136402630826421</v>
      </c>
      <c r="K56" s="163">
        <f t="shared" si="19"/>
        <v>4606</v>
      </c>
      <c r="L56" s="163">
        <f t="shared" si="20"/>
        <v>-30869</v>
      </c>
      <c r="M56" s="164">
        <f t="shared" si="22"/>
        <v>1.0829967268668451E-3</v>
      </c>
      <c r="N56" s="166"/>
    </row>
    <row r="57" spans="1:14" x14ac:dyDescent="0.25">
      <c r="A57" s="161"/>
      <c r="B57" s="162" t="s">
        <v>116</v>
      </c>
      <c r="C57" s="163">
        <v>4813</v>
      </c>
      <c r="D57" s="163">
        <v>6792</v>
      </c>
      <c r="E57" s="163">
        <v>1474</v>
      </c>
      <c r="F57" s="163">
        <v>6397</v>
      </c>
      <c r="G57" s="163">
        <v>6784</v>
      </c>
      <c r="H57" s="163">
        <v>6674</v>
      </c>
      <c r="I57" s="164">
        <f t="shared" si="21"/>
        <v>-1.6214622641509413E-2</v>
      </c>
      <c r="J57" s="165">
        <f t="shared" si="18"/>
        <v>-1.7373380447585407E-2</v>
      </c>
      <c r="K57" s="163">
        <f t="shared" si="19"/>
        <v>-110</v>
      </c>
      <c r="L57" s="163">
        <f t="shared" si="20"/>
        <v>-118</v>
      </c>
      <c r="M57" s="164">
        <f t="shared" si="22"/>
        <v>1.849945011673447E-4</v>
      </c>
      <c r="N57" s="79"/>
    </row>
    <row r="58" spans="1:14" x14ac:dyDescent="0.25">
      <c r="A58" s="161"/>
      <c r="B58" s="162" t="s">
        <v>123</v>
      </c>
      <c r="C58" s="163">
        <v>3199</v>
      </c>
      <c r="D58" s="163">
        <v>3713</v>
      </c>
      <c r="E58" s="163">
        <v>975</v>
      </c>
      <c r="F58" s="163">
        <v>3053</v>
      </c>
      <c r="G58" s="163">
        <v>2811</v>
      </c>
      <c r="H58" s="163">
        <v>4837</v>
      </c>
      <c r="I58" s="164">
        <f t="shared" si="21"/>
        <v>0.72073995019565995</v>
      </c>
      <c r="J58" s="165">
        <f t="shared" si="18"/>
        <v>0.30272017236735804</v>
      </c>
      <c r="K58" s="163">
        <f t="shared" si="19"/>
        <v>2026</v>
      </c>
      <c r="L58" s="163">
        <f t="shared" si="20"/>
        <v>1124</v>
      </c>
      <c r="M58" s="164">
        <f t="shared" si="22"/>
        <v>1.3407527751669858E-4</v>
      </c>
      <c r="N58" s="79"/>
    </row>
    <row r="59" spans="1:14" x14ac:dyDescent="0.25">
      <c r="A59" s="161"/>
      <c r="B59" s="162" t="s">
        <v>119</v>
      </c>
      <c r="C59" s="163">
        <v>3208</v>
      </c>
      <c r="D59" s="163">
        <v>4285</v>
      </c>
      <c r="E59" s="163">
        <v>1083</v>
      </c>
      <c r="F59" s="163">
        <v>2254</v>
      </c>
      <c r="G59" s="163">
        <v>2628</v>
      </c>
      <c r="H59" s="163">
        <v>3308</v>
      </c>
      <c r="I59" s="164">
        <f t="shared" si="21"/>
        <v>0.25875190258751912</v>
      </c>
      <c r="J59" s="165">
        <f t="shared" si="18"/>
        <v>-0.22800466744457415</v>
      </c>
      <c r="K59" s="163">
        <f t="shared" si="19"/>
        <v>680</v>
      </c>
      <c r="L59" s="163">
        <f t="shared" si="20"/>
        <v>-977</v>
      </c>
      <c r="M59" s="164">
        <f t="shared" si="22"/>
        <v>9.1693408729633829E-5</v>
      </c>
      <c r="N59" s="79"/>
    </row>
    <row r="60" spans="1:14" x14ac:dyDescent="0.25">
      <c r="A60" s="161"/>
      <c r="B60" s="162" t="s">
        <v>128</v>
      </c>
      <c r="C60" s="163">
        <v>1979</v>
      </c>
      <c r="D60" s="163">
        <v>1783</v>
      </c>
      <c r="E60" s="163">
        <v>713</v>
      </c>
      <c r="F60" s="163">
        <v>554</v>
      </c>
      <c r="G60" s="163">
        <v>804</v>
      </c>
      <c r="H60" s="163">
        <v>636</v>
      </c>
      <c r="I60" s="164">
        <f t="shared" si="21"/>
        <v>-0.20895522388059706</v>
      </c>
      <c r="J60" s="165">
        <f t="shared" si="18"/>
        <v>-0.64329781267526642</v>
      </c>
      <c r="K60" s="163">
        <f t="shared" si="19"/>
        <v>-168</v>
      </c>
      <c r="L60" s="163">
        <f t="shared" si="20"/>
        <v>-1147</v>
      </c>
      <c r="M60" s="164">
        <f t="shared" si="22"/>
        <v>1.7629083419603121E-5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1528</v>
      </c>
      <c r="F61" s="163">
        <v>418</v>
      </c>
      <c r="G61" s="163">
        <v>635</v>
      </c>
      <c r="H61" s="163">
        <v>633</v>
      </c>
      <c r="I61" s="164">
        <f t="shared" si="21"/>
        <v>-3.1496062992125706E-3</v>
      </c>
      <c r="J61" s="165">
        <f t="shared" si="18"/>
        <v>-0.81784172661870502</v>
      </c>
      <c r="K61" s="163">
        <f t="shared" si="19"/>
        <v>-2</v>
      </c>
      <c r="L61" s="163">
        <f t="shared" si="20"/>
        <v>-2842</v>
      </c>
      <c r="M61" s="164">
        <f t="shared" si="22"/>
        <v>1.7545927365737068E-5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43573</v>
      </c>
      <c r="D62" s="169">
        <f t="shared" si="23"/>
        <v>46097</v>
      </c>
      <c r="E62" s="169">
        <f t="shared" si="23"/>
        <v>13875</v>
      </c>
      <c r="F62" s="169">
        <f t="shared" si="23"/>
        <v>35239</v>
      </c>
      <c r="G62" s="169">
        <f t="shared" si="23"/>
        <v>38189</v>
      </c>
      <c r="H62" s="169">
        <f t="shared" si="23"/>
        <v>43931</v>
      </c>
      <c r="I62" s="170">
        <f t="shared" si="21"/>
        <v>0.15035743276859836</v>
      </c>
      <c r="J62" s="171">
        <f t="shared" si="18"/>
        <v>-4.6987873397401181E-2</v>
      </c>
      <c r="K62" s="169">
        <f>H62-G62</f>
        <v>5742</v>
      </c>
      <c r="L62" s="169">
        <f t="shared" si="20"/>
        <v>-2166</v>
      </c>
      <c r="M62" s="170">
        <f t="shared" si="22"/>
        <v>1.2177095341298501E-3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886765</v>
      </c>
      <c r="D64" s="176">
        <v>834528</v>
      </c>
      <c r="E64" s="176">
        <v>287353</v>
      </c>
      <c r="F64" s="176">
        <v>1014697</v>
      </c>
      <c r="G64" s="176">
        <v>1034949</v>
      </c>
      <c r="H64" s="176">
        <v>1361415</v>
      </c>
      <c r="I64" s="177">
        <f>IFERROR(H64/G64-1,"-")</f>
        <v>0.31544163045715301</v>
      </c>
      <c r="J64" s="177">
        <f>IFERROR(H64/D64-1,"-")</f>
        <v>0.63135928333141611</v>
      </c>
      <c r="K64" s="176">
        <f>H64-G64</f>
        <v>326466</v>
      </c>
      <c r="L64" s="176">
        <f>H64-D64</f>
        <v>526887</v>
      </c>
      <c r="M64" s="177">
        <f>H64/H$8</f>
        <v>3.7736633024683934E-2</v>
      </c>
      <c r="N64" s="79"/>
    </row>
    <row r="65" spans="1:14" x14ac:dyDescent="0.25">
      <c r="A65" s="161" t="s">
        <v>96</v>
      </c>
      <c r="B65" s="157" t="s">
        <v>97</v>
      </c>
      <c r="C65" s="158">
        <v>145700</v>
      </c>
      <c r="D65" s="158">
        <v>158439</v>
      </c>
      <c r="E65" s="158">
        <v>79457</v>
      </c>
      <c r="F65" s="158">
        <v>119256</v>
      </c>
      <c r="G65" s="158">
        <v>173467</v>
      </c>
      <c r="H65" s="158">
        <v>256345</v>
      </c>
      <c r="I65" s="159">
        <f>IFERROR(H65/G65-1,"-")</f>
        <v>0.47777387053445319</v>
      </c>
      <c r="J65" s="160">
        <f t="shared" ref="J65:J76" si="24">IFERROR(H65/D65-1,"-")</f>
        <v>0.61794128970771078</v>
      </c>
      <c r="K65" s="158">
        <f t="shared" ref="K65:K75" si="25">H65-G65</f>
        <v>82878</v>
      </c>
      <c r="L65" s="158">
        <f t="shared" ref="L65:L76" si="26">H65-D65</f>
        <v>97906</v>
      </c>
      <c r="M65" s="159">
        <f>H65/H$8</f>
        <v>7.1055462094310714E-3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21784</v>
      </c>
      <c r="F66" s="163">
        <v>72718</v>
      </c>
      <c r="G66" s="163">
        <v>91538</v>
      </c>
      <c r="H66" s="163">
        <v>124261</v>
      </c>
      <c r="I66" s="164">
        <f>IFERROR(H66/G66-1,"-")</f>
        <v>0.35747995368043872</v>
      </c>
      <c r="J66" s="165">
        <f t="shared" si="24"/>
        <v>0.82758265678315102</v>
      </c>
      <c r="K66" s="163">
        <f t="shared" si="25"/>
        <v>32723</v>
      </c>
      <c r="L66" s="163">
        <f t="shared" si="26"/>
        <v>56269</v>
      </c>
      <c r="M66" s="164">
        <f>H66/H$8</f>
        <v>3.4443514698165147E-3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57673</v>
      </c>
      <c r="F67" s="163">
        <v>46538</v>
      </c>
      <c r="G67" s="163">
        <v>81929</v>
      </c>
      <c r="H67" s="163">
        <v>132084</v>
      </c>
      <c r="I67" s="164">
        <f>IFERROR(H67/G67-1,"-")</f>
        <v>0.61217639663611179</v>
      </c>
      <c r="J67" s="165">
        <f t="shared" si="24"/>
        <v>0.46034694351388117</v>
      </c>
      <c r="K67" s="163">
        <f t="shared" si="25"/>
        <v>50155</v>
      </c>
      <c r="L67" s="163">
        <f t="shared" si="26"/>
        <v>41637</v>
      </c>
      <c r="M67" s="164">
        <f>H67/H$8</f>
        <v>3.6611947396145571E-3</v>
      </c>
      <c r="N67" s="79"/>
    </row>
    <row r="68" spans="1:14" x14ac:dyDescent="0.25">
      <c r="A68" s="161"/>
      <c r="B68" s="157" t="s">
        <v>107</v>
      </c>
      <c r="C68" s="158">
        <v>741065</v>
      </c>
      <c r="D68" s="158">
        <v>676089</v>
      </c>
      <c r="E68" s="158">
        <v>207896</v>
      </c>
      <c r="F68" s="158">
        <v>895441</v>
      </c>
      <c r="G68" s="158">
        <v>861482</v>
      </c>
      <c r="H68" s="158">
        <v>1105070</v>
      </c>
      <c r="I68" s="159">
        <f>IFERROR(H68/G68-1,"-")</f>
        <v>0.28275460195337798</v>
      </c>
      <c r="J68" s="160">
        <f t="shared" si="24"/>
        <v>0.63450374137132837</v>
      </c>
      <c r="K68" s="158">
        <f t="shared" si="25"/>
        <v>243588</v>
      </c>
      <c r="L68" s="158">
        <f t="shared" si="26"/>
        <v>428981</v>
      </c>
      <c r="M68" s="159">
        <f>H68/H$8</f>
        <v>3.063108681525286E-2</v>
      </c>
      <c r="N68" s="79"/>
    </row>
    <row r="69" spans="1:14" s="56" customFormat="1" x14ac:dyDescent="0.25">
      <c r="A69" s="161"/>
      <c r="B69" s="162" t="s">
        <v>110</v>
      </c>
      <c r="C69" s="163">
        <v>336435</v>
      </c>
      <c r="D69" s="163">
        <v>286315</v>
      </c>
      <c r="E69" s="163">
        <v>92532</v>
      </c>
      <c r="F69" s="163">
        <v>399420</v>
      </c>
      <c r="G69" s="163">
        <v>324780</v>
      </c>
      <c r="H69" s="163">
        <v>454766</v>
      </c>
      <c r="I69" s="164">
        <f t="shared" ref="I69:I76" si="27">IFERROR(H69/G69-1,"-")</f>
        <v>0.40022784654227483</v>
      </c>
      <c r="J69" s="165">
        <f t="shared" si="24"/>
        <v>0.58834151197108087</v>
      </c>
      <c r="K69" s="163">
        <f t="shared" si="25"/>
        <v>129986</v>
      </c>
      <c r="L69" s="163">
        <f t="shared" si="26"/>
        <v>168451</v>
      </c>
      <c r="M69" s="164">
        <f t="shared" ref="M69:M76" si="28">H69/H$8</f>
        <v>1.2605515330816403E-2</v>
      </c>
      <c r="N69" s="166"/>
    </row>
    <row r="70" spans="1:14" s="56" customFormat="1" x14ac:dyDescent="0.25">
      <c r="A70" s="161"/>
      <c r="B70" s="162" t="s">
        <v>113</v>
      </c>
      <c r="C70" s="163">
        <v>118837</v>
      </c>
      <c r="D70" s="163">
        <v>94492</v>
      </c>
      <c r="E70" s="163">
        <v>26880</v>
      </c>
      <c r="F70" s="163">
        <v>56705</v>
      </c>
      <c r="G70" s="163">
        <v>85292</v>
      </c>
      <c r="H70" s="163">
        <v>78559</v>
      </c>
      <c r="I70" s="164">
        <f t="shared" si="27"/>
        <v>-7.8940580593725107E-2</v>
      </c>
      <c r="J70" s="165">
        <f t="shared" si="24"/>
        <v>-0.16861744909621978</v>
      </c>
      <c r="K70" s="163">
        <f t="shared" si="25"/>
        <v>-6733</v>
      </c>
      <c r="L70" s="163">
        <f t="shared" si="26"/>
        <v>-15933</v>
      </c>
      <c r="M70" s="164">
        <f t="shared" si="28"/>
        <v>2.1775521452210714E-3</v>
      </c>
      <c r="N70" s="166"/>
    </row>
    <row r="71" spans="1:14" x14ac:dyDescent="0.25">
      <c r="A71" s="161"/>
      <c r="B71" s="162" t="s">
        <v>116</v>
      </c>
      <c r="C71" s="163">
        <v>45738</v>
      </c>
      <c r="D71" s="163">
        <v>75234</v>
      </c>
      <c r="E71" s="163">
        <v>21367</v>
      </c>
      <c r="F71" s="163">
        <v>126795</v>
      </c>
      <c r="G71" s="163">
        <v>108706</v>
      </c>
      <c r="H71" s="163">
        <v>131979</v>
      </c>
      <c r="I71" s="164">
        <f t="shared" si="27"/>
        <v>0.21409121851599733</v>
      </c>
      <c r="J71" s="165">
        <f t="shared" si="24"/>
        <v>0.75424675013956466</v>
      </c>
      <c r="K71" s="163">
        <f t="shared" si="25"/>
        <v>23273</v>
      </c>
      <c r="L71" s="163">
        <f t="shared" si="26"/>
        <v>56745</v>
      </c>
      <c r="M71" s="164">
        <f t="shared" si="28"/>
        <v>3.6582842777292453E-3</v>
      </c>
      <c r="N71" s="79"/>
    </row>
    <row r="72" spans="1:14" x14ac:dyDescent="0.25">
      <c r="A72" s="161"/>
      <c r="B72" s="162" t="s">
        <v>123</v>
      </c>
      <c r="C72" s="163">
        <v>18146</v>
      </c>
      <c r="D72" s="163">
        <v>11792</v>
      </c>
      <c r="E72" s="163">
        <v>3603</v>
      </c>
      <c r="F72" s="163">
        <v>25157</v>
      </c>
      <c r="G72" s="163">
        <v>26613</v>
      </c>
      <c r="H72" s="163">
        <v>47499</v>
      </c>
      <c r="I72" s="164">
        <f t="shared" si="27"/>
        <v>0.7848044188930221</v>
      </c>
      <c r="J72" s="165">
        <f t="shared" si="24"/>
        <v>3.0280698778833104</v>
      </c>
      <c r="K72" s="163">
        <f t="shared" si="25"/>
        <v>20886</v>
      </c>
      <c r="L72" s="163">
        <f t="shared" si="26"/>
        <v>35707</v>
      </c>
      <c r="M72" s="164">
        <f t="shared" si="28"/>
        <v>1.3166098008612083E-3</v>
      </c>
      <c r="N72" s="79"/>
    </row>
    <row r="73" spans="1:14" x14ac:dyDescent="0.25">
      <c r="A73" s="161"/>
      <c r="B73" s="162" t="s">
        <v>119</v>
      </c>
      <c r="C73" s="163">
        <v>19067</v>
      </c>
      <c r="D73" s="163">
        <v>17507</v>
      </c>
      <c r="E73" s="163">
        <v>8309</v>
      </c>
      <c r="F73" s="163">
        <v>22926</v>
      </c>
      <c r="G73" s="163">
        <v>17467</v>
      </c>
      <c r="H73" s="163">
        <v>27574</v>
      </c>
      <c r="I73" s="164">
        <f t="shared" si="27"/>
        <v>0.5786339955344364</v>
      </c>
      <c r="J73" s="165">
        <f t="shared" si="24"/>
        <v>0.57502713200434119</v>
      </c>
      <c r="K73" s="163">
        <f t="shared" si="25"/>
        <v>10107</v>
      </c>
      <c r="L73" s="163">
        <f t="shared" si="26"/>
        <v>10067</v>
      </c>
      <c r="M73" s="164">
        <f t="shared" si="28"/>
        <v>7.6431500976751005E-4</v>
      </c>
      <c r="N73" s="79"/>
    </row>
    <row r="74" spans="1:14" x14ac:dyDescent="0.25">
      <c r="A74" s="161"/>
      <c r="B74" s="162" t="s">
        <v>128</v>
      </c>
      <c r="C74" s="163">
        <v>9817</v>
      </c>
      <c r="D74" s="163">
        <v>15819</v>
      </c>
      <c r="E74" s="163">
        <v>5538</v>
      </c>
      <c r="F74" s="163">
        <v>20957</v>
      </c>
      <c r="G74" s="163">
        <v>26801</v>
      </c>
      <c r="H74" s="163">
        <v>24320</v>
      </c>
      <c r="I74" s="164">
        <f t="shared" si="27"/>
        <v>-9.2571172717435868E-2</v>
      </c>
      <c r="J74" s="165">
        <f t="shared" si="24"/>
        <v>0.53739174410518986</v>
      </c>
      <c r="K74" s="163">
        <f t="shared" si="25"/>
        <v>-2481</v>
      </c>
      <c r="L74" s="163">
        <f t="shared" si="26"/>
        <v>8501</v>
      </c>
      <c r="M74" s="164">
        <f t="shared" si="28"/>
        <v>6.7411841000746518E-4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5011</v>
      </c>
      <c r="F75" s="163">
        <v>6100</v>
      </c>
      <c r="G75" s="163">
        <v>7680</v>
      </c>
      <c r="H75" s="163">
        <v>21506</v>
      </c>
      <c r="I75" s="164">
        <f t="shared" si="27"/>
        <v>1.8002604166666667</v>
      </c>
      <c r="J75" s="165">
        <f t="shared" si="24"/>
        <v>0.68899709416476873</v>
      </c>
      <c r="K75" s="163">
        <f t="shared" si="25"/>
        <v>13826</v>
      </c>
      <c r="L75" s="163">
        <f t="shared" si="26"/>
        <v>8773</v>
      </c>
      <c r="M75" s="164">
        <f t="shared" si="28"/>
        <v>5.9611803148110795E-4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179307</v>
      </c>
      <c r="D76" s="169">
        <f t="shared" si="29"/>
        <v>162197</v>
      </c>
      <c r="E76" s="169">
        <f t="shared" si="29"/>
        <v>44656</v>
      </c>
      <c r="F76" s="169">
        <f t="shared" si="29"/>
        <v>237381</v>
      </c>
      <c r="G76" s="169">
        <f t="shared" si="29"/>
        <v>264143</v>
      </c>
      <c r="H76" s="169">
        <f t="shared" si="29"/>
        <v>318867</v>
      </c>
      <c r="I76" s="170">
        <f t="shared" si="27"/>
        <v>0.20717565863944909</v>
      </c>
      <c r="J76" s="171">
        <f t="shared" si="24"/>
        <v>0.96592415396092401</v>
      </c>
      <c r="K76" s="169">
        <f>H76-G76</f>
        <v>54724</v>
      </c>
      <c r="L76" s="169">
        <f t="shared" si="26"/>
        <v>156670</v>
      </c>
      <c r="M76" s="170">
        <f t="shared" si="28"/>
        <v>8.8385738093688486E-3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5815260</v>
      </c>
      <c r="D78" s="176">
        <v>5492551</v>
      </c>
      <c r="E78" s="176">
        <v>1476435</v>
      </c>
      <c r="F78" s="176">
        <v>4352393</v>
      </c>
      <c r="G78" s="176">
        <v>5123327</v>
      </c>
      <c r="H78" s="176">
        <v>5751799</v>
      </c>
      <c r="I78" s="177">
        <f>IFERROR(H78/G78-1,"-")</f>
        <v>0.12266872678632468</v>
      </c>
      <c r="J78" s="177">
        <f>IFERROR(H78/D78-1,"-")</f>
        <v>4.7199925863228298E-2</v>
      </c>
      <c r="K78" s="176">
        <f>H78-G78</f>
        <v>628472</v>
      </c>
      <c r="L78" s="176">
        <f>H78-D78</f>
        <v>259248</v>
      </c>
      <c r="M78" s="177">
        <f>H78/H$8</f>
        <v>0.15943230249023554</v>
      </c>
      <c r="N78" s="79"/>
    </row>
    <row r="79" spans="1:14" x14ac:dyDescent="0.25">
      <c r="A79" s="161" t="s">
        <v>96</v>
      </c>
      <c r="B79" s="157" t="s">
        <v>97</v>
      </c>
      <c r="C79" s="158">
        <v>1923687</v>
      </c>
      <c r="D79" s="158">
        <v>1871426</v>
      </c>
      <c r="E79" s="158">
        <v>435854</v>
      </c>
      <c r="F79" s="158">
        <v>1656388</v>
      </c>
      <c r="G79" s="158">
        <v>1641108</v>
      </c>
      <c r="H79" s="158">
        <v>1680399</v>
      </c>
      <c r="I79" s="159">
        <f>IFERROR(H79/G79-1,"-")</f>
        <v>2.3941751548344214E-2</v>
      </c>
      <c r="J79" s="160">
        <f t="shared" ref="J79:J90" si="30">IFERROR(H79/D79-1,"-")</f>
        <v>-0.10207563643980577</v>
      </c>
      <c r="K79" s="158">
        <f t="shared" ref="K79:K89" si="31">H79-G79</f>
        <v>39291</v>
      </c>
      <c r="L79" s="158">
        <f t="shared" ref="L79:L90" si="32">H79-D79</f>
        <v>-191027</v>
      </c>
      <c r="M79" s="159">
        <f>H79/H$8</f>
        <v>4.6578449920153558E-2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63575</v>
      </c>
      <c r="F80" s="163">
        <v>247663</v>
      </c>
      <c r="G80" s="163">
        <v>255714</v>
      </c>
      <c r="H80" s="163">
        <v>287334</v>
      </c>
      <c r="I80" s="164">
        <f>IFERROR(H80/G80-1,"-")</f>
        <v>0.1236537694455524</v>
      </c>
      <c r="J80" s="165">
        <f t="shared" si="30"/>
        <v>0.38116113402359186</v>
      </c>
      <c r="K80" s="163">
        <f t="shared" si="31"/>
        <v>31620</v>
      </c>
      <c r="L80" s="163">
        <f t="shared" si="32"/>
        <v>79296</v>
      </c>
      <c r="M80" s="164">
        <f>H80/H$8</f>
        <v>7.9645205271827724E-3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372279</v>
      </c>
      <c r="F81" s="163">
        <v>1408725</v>
      </c>
      <c r="G81" s="163">
        <v>1385394</v>
      </c>
      <c r="H81" s="163">
        <v>1393065</v>
      </c>
      <c r="I81" s="164">
        <f>IFERROR(H81/G81-1,"-")</f>
        <v>5.5370529971978666E-3</v>
      </c>
      <c r="J81" s="165">
        <f t="shared" si="30"/>
        <v>-0.16251349655041403</v>
      </c>
      <c r="K81" s="163">
        <f t="shared" si="31"/>
        <v>7671</v>
      </c>
      <c r="L81" s="163">
        <f t="shared" si="32"/>
        <v>-270323</v>
      </c>
      <c r="M81" s="164">
        <f>H81/H$8</f>
        <v>3.8613929392970786E-2</v>
      </c>
      <c r="N81" s="79"/>
    </row>
    <row r="82" spans="1:14" x14ac:dyDescent="0.25">
      <c r="A82" s="161"/>
      <c r="B82" s="157" t="s">
        <v>107</v>
      </c>
      <c r="C82" s="158">
        <v>3891573</v>
      </c>
      <c r="D82" s="158">
        <v>3621125</v>
      </c>
      <c r="E82" s="158">
        <v>1040581</v>
      </c>
      <c r="F82" s="158">
        <v>2696005</v>
      </c>
      <c r="G82" s="158">
        <v>3482219</v>
      </c>
      <c r="H82" s="158">
        <v>4071400</v>
      </c>
      <c r="I82" s="159">
        <f>IFERROR(H82/G82-1,"-")</f>
        <v>0.16919699766154861</v>
      </c>
      <c r="J82" s="160">
        <f t="shared" si="30"/>
        <v>0.12434671545445131</v>
      </c>
      <c r="K82" s="158">
        <f t="shared" si="31"/>
        <v>589181</v>
      </c>
      <c r="L82" s="158">
        <f t="shared" si="32"/>
        <v>450275</v>
      </c>
      <c r="M82" s="159">
        <f>H82/H$8</f>
        <v>0.11285385257008199</v>
      </c>
      <c r="N82" s="79"/>
    </row>
    <row r="83" spans="1:14" s="56" customFormat="1" x14ac:dyDescent="0.25">
      <c r="A83" s="161"/>
      <c r="B83" s="162" t="s">
        <v>110</v>
      </c>
      <c r="C83" s="163">
        <v>522391</v>
      </c>
      <c r="D83" s="163">
        <v>574884</v>
      </c>
      <c r="E83" s="163">
        <v>154382</v>
      </c>
      <c r="F83" s="163">
        <v>504044</v>
      </c>
      <c r="G83" s="163">
        <v>666541</v>
      </c>
      <c r="H83" s="163">
        <v>786563</v>
      </c>
      <c r="I83" s="164">
        <f t="shared" ref="I83:I90" si="33">IFERROR(H83/G83-1,"-")</f>
        <v>0.18006694261868361</v>
      </c>
      <c r="J83" s="165">
        <f t="shared" si="30"/>
        <v>0.36821167400727806</v>
      </c>
      <c r="K83" s="163">
        <f t="shared" si="31"/>
        <v>120022</v>
      </c>
      <c r="L83" s="163">
        <f t="shared" si="32"/>
        <v>211679</v>
      </c>
      <c r="M83" s="164">
        <f t="shared" ref="M83:M90" si="34">H83/H$8</f>
        <v>2.1802491732347939E-2</v>
      </c>
      <c r="N83" s="166"/>
    </row>
    <row r="84" spans="1:14" s="56" customFormat="1" x14ac:dyDescent="0.25">
      <c r="A84" s="161"/>
      <c r="B84" s="162" t="s">
        <v>113</v>
      </c>
      <c r="C84" s="163">
        <v>1872405</v>
      </c>
      <c r="D84" s="163">
        <v>1562789</v>
      </c>
      <c r="E84" s="163">
        <v>432945</v>
      </c>
      <c r="F84" s="163">
        <v>1014024</v>
      </c>
      <c r="G84" s="163">
        <v>1210830</v>
      </c>
      <c r="H84" s="163">
        <v>1374516</v>
      </c>
      <c r="I84" s="164">
        <f t="shared" si="33"/>
        <v>0.13518495577413847</v>
      </c>
      <c r="J84" s="165">
        <f t="shared" si="30"/>
        <v>-0.1204724374179752</v>
      </c>
      <c r="K84" s="163">
        <f t="shared" si="31"/>
        <v>163686</v>
      </c>
      <c r="L84" s="163">
        <f t="shared" si="32"/>
        <v>-188273</v>
      </c>
      <c r="M84" s="164">
        <f t="shared" si="34"/>
        <v>3.8099775511916983E-2</v>
      </c>
      <c r="N84" s="166"/>
    </row>
    <row r="85" spans="1:14" x14ac:dyDescent="0.25">
      <c r="A85" s="161"/>
      <c r="B85" s="162" t="s">
        <v>116</v>
      </c>
      <c r="C85" s="163">
        <v>154431</v>
      </c>
      <c r="D85" s="163">
        <v>173660</v>
      </c>
      <c r="E85" s="163">
        <v>48183</v>
      </c>
      <c r="F85" s="163">
        <v>179405</v>
      </c>
      <c r="G85" s="163">
        <v>275311</v>
      </c>
      <c r="H85" s="163">
        <v>384207</v>
      </c>
      <c r="I85" s="164">
        <f t="shared" si="33"/>
        <v>0.3955381368706663</v>
      </c>
      <c r="J85" s="165">
        <f t="shared" si="30"/>
        <v>1.2124093055395599</v>
      </c>
      <c r="K85" s="163">
        <f t="shared" si="31"/>
        <v>108896</v>
      </c>
      <c r="L85" s="163">
        <f t="shared" si="32"/>
        <v>210547</v>
      </c>
      <c r="M85" s="164">
        <f t="shared" si="34"/>
        <v>1.0649712662571472E-2</v>
      </c>
      <c r="N85" s="79"/>
    </row>
    <row r="86" spans="1:14" x14ac:dyDescent="0.25">
      <c r="A86" s="161"/>
      <c r="B86" s="162" t="s">
        <v>123</v>
      </c>
      <c r="C86" s="163">
        <v>97884</v>
      </c>
      <c r="D86" s="163">
        <v>75235</v>
      </c>
      <c r="E86" s="163">
        <v>13900</v>
      </c>
      <c r="F86" s="163">
        <v>75513</v>
      </c>
      <c r="G86" s="163">
        <v>90350</v>
      </c>
      <c r="H86" s="163">
        <v>134266</v>
      </c>
      <c r="I86" s="164">
        <f t="shared" si="33"/>
        <v>0.48606530160486994</v>
      </c>
      <c r="J86" s="165">
        <f t="shared" si="30"/>
        <v>0.78462151923971546</v>
      </c>
      <c r="K86" s="163">
        <f t="shared" si="31"/>
        <v>43916</v>
      </c>
      <c r="L86" s="163">
        <f t="shared" si="32"/>
        <v>59031</v>
      </c>
      <c r="M86" s="164">
        <f t="shared" si="34"/>
        <v>3.7216769094597993E-3</v>
      </c>
      <c r="N86" s="79"/>
    </row>
    <row r="87" spans="1:14" x14ac:dyDescent="0.25">
      <c r="A87" s="161"/>
      <c r="B87" s="162" t="s">
        <v>119</v>
      </c>
      <c r="C87" s="163">
        <v>56194</v>
      </c>
      <c r="D87" s="163">
        <v>46816</v>
      </c>
      <c r="E87" s="163">
        <v>14741</v>
      </c>
      <c r="F87" s="163">
        <v>33738</v>
      </c>
      <c r="G87" s="163">
        <v>45567</v>
      </c>
      <c r="H87" s="163">
        <v>58820</v>
      </c>
      <c r="I87" s="164">
        <f t="shared" si="33"/>
        <v>0.29084644589286102</v>
      </c>
      <c r="J87" s="165">
        <f t="shared" si="30"/>
        <v>0.25640806561859186</v>
      </c>
      <c r="K87" s="163">
        <f t="shared" si="31"/>
        <v>13253</v>
      </c>
      <c r="L87" s="163">
        <f t="shared" si="32"/>
        <v>12004</v>
      </c>
      <c r="M87" s="164">
        <f t="shared" si="34"/>
        <v>1.6304130294670684E-3</v>
      </c>
      <c r="N87" s="79"/>
    </row>
    <row r="88" spans="1:14" x14ac:dyDescent="0.25">
      <c r="A88" s="161"/>
      <c r="B88" s="162" t="s">
        <v>128</v>
      </c>
      <c r="C88" s="163">
        <v>69026</v>
      </c>
      <c r="D88" s="163">
        <v>74813</v>
      </c>
      <c r="E88" s="163">
        <v>30454</v>
      </c>
      <c r="F88" s="163">
        <v>63463</v>
      </c>
      <c r="G88" s="163">
        <v>74935</v>
      </c>
      <c r="H88" s="163">
        <v>68632</v>
      </c>
      <c r="I88" s="164">
        <f t="shared" si="33"/>
        <v>-8.4112897844798806E-2</v>
      </c>
      <c r="J88" s="165">
        <f t="shared" si="30"/>
        <v>-8.2619330864956653E-2</v>
      </c>
      <c r="K88" s="163">
        <f t="shared" si="31"/>
        <v>-6303</v>
      </c>
      <c r="L88" s="163">
        <f t="shared" si="32"/>
        <v>-6181</v>
      </c>
      <c r="M88" s="164">
        <f t="shared" si="34"/>
        <v>1.9023887629783039E-3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50000</v>
      </c>
      <c r="F89" s="163">
        <v>59972</v>
      </c>
      <c r="G89" s="163">
        <v>81697</v>
      </c>
      <c r="H89" s="163">
        <v>79675</v>
      </c>
      <c r="I89" s="164">
        <f t="shared" si="33"/>
        <v>-2.4749990819736389E-2</v>
      </c>
      <c r="J89" s="165">
        <f t="shared" si="30"/>
        <v>-0.29331677679719725</v>
      </c>
      <c r="K89" s="163">
        <f t="shared" si="31"/>
        <v>-2022</v>
      </c>
      <c r="L89" s="163">
        <f t="shared" si="32"/>
        <v>-33070</v>
      </c>
      <c r="M89" s="164">
        <f t="shared" si="34"/>
        <v>2.2084861972592432E-3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995831</v>
      </c>
      <c r="D90" s="169">
        <f t="shared" si="35"/>
        <v>1000183</v>
      </c>
      <c r="E90" s="169">
        <f t="shared" si="35"/>
        <v>295976</v>
      </c>
      <c r="F90" s="169">
        <f t="shared" si="35"/>
        <v>765846</v>
      </c>
      <c r="G90" s="169">
        <f t="shared" si="35"/>
        <v>1036988</v>
      </c>
      <c r="H90" s="169">
        <f t="shared" si="35"/>
        <v>1184721</v>
      </c>
      <c r="I90" s="170">
        <f t="shared" si="33"/>
        <v>0.14246355791966736</v>
      </c>
      <c r="J90" s="171">
        <f t="shared" si="30"/>
        <v>0.1845042357248623</v>
      </c>
      <c r="K90" s="169">
        <f>H90-G90</f>
        <v>147733</v>
      </c>
      <c r="L90" s="169">
        <f t="shared" si="32"/>
        <v>184538</v>
      </c>
      <c r="M90" s="170">
        <f t="shared" si="34"/>
        <v>3.2838907764081174E-2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138985</v>
      </c>
      <c r="D92" s="176">
        <v>136126</v>
      </c>
      <c r="E92" s="176">
        <v>55574</v>
      </c>
      <c r="F92" s="176">
        <v>137757</v>
      </c>
      <c r="G92" s="176">
        <v>148334</v>
      </c>
      <c r="H92" s="176">
        <v>152300</v>
      </c>
      <c r="I92" s="177">
        <f>IFERROR(H92/G92-1,"-")</f>
        <v>2.6736958485579887E-2</v>
      </c>
      <c r="J92" s="177">
        <f>IFERROR(H92/D92-1,"-")</f>
        <v>0.11881639069685446</v>
      </c>
      <c r="K92" s="176">
        <f>H92-G92</f>
        <v>3966</v>
      </c>
      <c r="L92" s="176">
        <f>H92-D92</f>
        <v>16174</v>
      </c>
      <c r="M92" s="177">
        <f>H92/H$8</f>
        <v>4.2215556679332626E-3</v>
      </c>
      <c r="N92" s="79"/>
    </row>
    <row r="93" spans="1:14" x14ac:dyDescent="0.25">
      <c r="A93" s="161" t="s">
        <v>96</v>
      </c>
      <c r="B93" s="157" t="s">
        <v>97</v>
      </c>
      <c r="C93" s="158">
        <v>71206</v>
      </c>
      <c r="D93" s="158">
        <v>72932</v>
      </c>
      <c r="E93" s="158">
        <v>29167</v>
      </c>
      <c r="F93" s="158">
        <v>70951</v>
      </c>
      <c r="G93" s="158">
        <v>72432</v>
      </c>
      <c r="H93" s="158">
        <v>71061</v>
      </c>
      <c r="I93" s="159">
        <f>IFERROR(H93/G93-1,"-")</f>
        <v>-1.8928098078197508E-2</v>
      </c>
      <c r="J93" s="160">
        <f t="shared" ref="J93:J104" si="36">IFERROR(H93/D93-1,"-")</f>
        <v>-2.5654033894586759E-2</v>
      </c>
      <c r="K93" s="158">
        <f t="shared" ref="K93:K103" si="37">H93-G93</f>
        <v>-1371</v>
      </c>
      <c r="L93" s="158">
        <f t="shared" ref="L93:L104" si="38">H93-D93</f>
        <v>-1871</v>
      </c>
      <c r="M93" s="159">
        <f>H93/H$8</f>
        <v>1.9697174479251845E-3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14077</v>
      </c>
      <c r="F94" s="163">
        <v>30228</v>
      </c>
      <c r="G94" s="163">
        <v>19606</v>
      </c>
      <c r="H94" s="163">
        <v>21646</v>
      </c>
      <c r="I94" s="164">
        <f>IFERROR(H94/G94-1,"-")</f>
        <v>0.10404978067938386</v>
      </c>
      <c r="J94" s="165">
        <f t="shared" si="36"/>
        <v>-0.34412023149410664</v>
      </c>
      <c r="K94" s="163">
        <f t="shared" si="37"/>
        <v>2040</v>
      </c>
      <c r="L94" s="163">
        <f t="shared" si="38"/>
        <v>-11357</v>
      </c>
      <c r="M94" s="164">
        <f>H94/H$8</f>
        <v>5.9999864732819042E-4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15090</v>
      </c>
      <c r="F95" s="163">
        <v>40723</v>
      </c>
      <c r="G95" s="163">
        <v>52826</v>
      </c>
      <c r="H95" s="163">
        <v>49415</v>
      </c>
      <c r="I95" s="164">
        <f>IFERROR(H95/G95-1,"-")</f>
        <v>-6.4570476659220888E-2</v>
      </c>
      <c r="J95" s="165">
        <f t="shared" si="36"/>
        <v>0.23757168974930498</v>
      </c>
      <c r="K95" s="163">
        <f t="shared" si="37"/>
        <v>-3411</v>
      </c>
      <c r="L95" s="163">
        <f t="shared" si="38"/>
        <v>9486</v>
      </c>
      <c r="M95" s="164">
        <f>H95/H$8</f>
        <v>1.3697188005969939E-3</v>
      </c>
      <c r="N95" s="79"/>
    </row>
    <row r="96" spans="1:14" x14ac:dyDescent="0.25">
      <c r="A96" s="161"/>
      <c r="B96" s="157" t="s">
        <v>107</v>
      </c>
      <c r="C96" s="158">
        <v>67779</v>
      </c>
      <c r="D96" s="158">
        <v>63194</v>
      </c>
      <c r="E96" s="158">
        <v>26407</v>
      </c>
      <c r="F96" s="158">
        <v>66806</v>
      </c>
      <c r="G96" s="158">
        <v>75902</v>
      </c>
      <c r="H96" s="158">
        <v>81239</v>
      </c>
      <c r="I96" s="159">
        <f>IFERROR(H96/G96-1,"-")</f>
        <v>7.0314352717978368E-2</v>
      </c>
      <c r="J96" s="160">
        <f t="shared" si="36"/>
        <v>0.2855492610057917</v>
      </c>
      <c r="K96" s="158">
        <f t="shared" si="37"/>
        <v>5337</v>
      </c>
      <c r="L96" s="158">
        <f t="shared" si="38"/>
        <v>18045</v>
      </c>
      <c r="M96" s="159">
        <f>H96/H$8</f>
        <v>2.2518382200080785E-3</v>
      </c>
      <c r="N96" s="79"/>
    </row>
    <row r="97" spans="1:14" s="56" customFormat="1" x14ac:dyDescent="0.25">
      <c r="A97" s="161"/>
      <c r="B97" s="162" t="s">
        <v>110</v>
      </c>
      <c r="C97" s="163">
        <v>7133</v>
      </c>
      <c r="D97" s="163">
        <v>8082</v>
      </c>
      <c r="E97" s="163">
        <v>4981</v>
      </c>
      <c r="F97" s="163">
        <v>9249</v>
      </c>
      <c r="G97" s="163">
        <v>11177</v>
      </c>
      <c r="H97" s="163">
        <v>12296</v>
      </c>
      <c r="I97" s="164">
        <f t="shared" ref="I97:I104" si="39">IFERROR(H97/G97-1,"-")</f>
        <v>0.10011631028003931</v>
      </c>
      <c r="J97" s="165">
        <f t="shared" si="36"/>
        <v>0.52140559267508046</v>
      </c>
      <c r="K97" s="163">
        <f t="shared" si="37"/>
        <v>1119</v>
      </c>
      <c r="L97" s="163">
        <f t="shared" si="38"/>
        <v>4214</v>
      </c>
      <c r="M97" s="164">
        <f t="shared" ref="M97:M104" si="40">H97/H$8</f>
        <v>3.4082894611232699E-4</v>
      </c>
      <c r="N97" s="166"/>
    </row>
    <row r="98" spans="1:14" s="56" customFormat="1" x14ac:dyDescent="0.25">
      <c r="A98" s="161"/>
      <c r="B98" s="162" t="s">
        <v>113</v>
      </c>
      <c r="C98" s="163">
        <v>25629</v>
      </c>
      <c r="D98" s="163">
        <v>21366</v>
      </c>
      <c r="E98" s="163">
        <v>7377</v>
      </c>
      <c r="F98" s="163">
        <v>21050</v>
      </c>
      <c r="G98" s="163">
        <v>22639</v>
      </c>
      <c r="H98" s="163">
        <v>25055</v>
      </c>
      <c r="I98" s="164">
        <f t="shared" si="39"/>
        <v>0.10671849463315519</v>
      </c>
      <c r="J98" s="165">
        <f t="shared" si="36"/>
        <v>0.17265749321351676</v>
      </c>
      <c r="K98" s="163">
        <f t="shared" si="37"/>
        <v>2416</v>
      </c>
      <c r="L98" s="163">
        <f t="shared" si="38"/>
        <v>3689</v>
      </c>
      <c r="M98" s="164">
        <f t="shared" si="40"/>
        <v>6.9449164320464806E-4</v>
      </c>
      <c r="N98" s="166"/>
    </row>
    <row r="99" spans="1:14" x14ac:dyDescent="0.25">
      <c r="A99" s="161"/>
      <c r="B99" s="162" t="s">
        <v>116</v>
      </c>
      <c r="C99" s="163">
        <v>8499</v>
      </c>
      <c r="D99" s="163">
        <v>8657</v>
      </c>
      <c r="E99" s="163">
        <v>4526</v>
      </c>
      <c r="F99" s="163">
        <v>7881</v>
      </c>
      <c r="G99" s="163">
        <v>8902</v>
      </c>
      <c r="H99" s="163">
        <v>9750</v>
      </c>
      <c r="I99" s="164">
        <f t="shared" si="39"/>
        <v>9.5259492248932931E-2</v>
      </c>
      <c r="J99" s="165">
        <f t="shared" si="36"/>
        <v>0.12625620884833078</v>
      </c>
      <c r="K99" s="163">
        <f t="shared" si="37"/>
        <v>848</v>
      </c>
      <c r="L99" s="163">
        <f t="shared" si="38"/>
        <v>1093</v>
      </c>
      <c r="M99" s="164">
        <f t="shared" si="40"/>
        <v>2.7025717506467048E-4</v>
      </c>
      <c r="N99" s="79"/>
    </row>
    <row r="100" spans="1:14" x14ac:dyDescent="0.25">
      <c r="A100" s="161"/>
      <c r="B100" s="162" t="s">
        <v>123</v>
      </c>
      <c r="C100" s="163">
        <v>2168</v>
      </c>
      <c r="D100" s="163">
        <v>2390</v>
      </c>
      <c r="E100" s="163">
        <v>907</v>
      </c>
      <c r="F100" s="163">
        <v>4981</v>
      </c>
      <c r="G100" s="163">
        <v>3623</v>
      </c>
      <c r="H100" s="163">
        <v>3800</v>
      </c>
      <c r="I100" s="164">
        <f t="shared" si="39"/>
        <v>4.8854540436102711E-2</v>
      </c>
      <c r="J100" s="165">
        <f t="shared" si="36"/>
        <v>0.58995815899581583</v>
      </c>
      <c r="K100" s="163">
        <f t="shared" si="37"/>
        <v>177</v>
      </c>
      <c r="L100" s="163">
        <f t="shared" si="38"/>
        <v>1410</v>
      </c>
      <c r="M100" s="164">
        <f t="shared" si="40"/>
        <v>1.0533100156366643E-4</v>
      </c>
      <c r="N100" s="79"/>
    </row>
    <row r="101" spans="1:14" x14ac:dyDescent="0.25">
      <c r="A101" s="161"/>
      <c r="B101" s="162" t="s">
        <v>119</v>
      </c>
      <c r="C101" s="163">
        <v>1567</v>
      </c>
      <c r="D101" s="163">
        <v>1298</v>
      </c>
      <c r="E101" s="163">
        <v>735</v>
      </c>
      <c r="F101" s="163">
        <v>1892</v>
      </c>
      <c r="G101" s="163">
        <v>1812</v>
      </c>
      <c r="H101" s="163">
        <v>2358</v>
      </c>
      <c r="I101" s="164">
        <f t="shared" si="39"/>
        <v>0.30132450331125837</v>
      </c>
      <c r="J101" s="165">
        <f t="shared" si="36"/>
        <v>0.81664098613251146</v>
      </c>
      <c r="K101" s="163">
        <f t="shared" si="37"/>
        <v>546</v>
      </c>
      <c r="L101" s="163">
        <f t="shared" si="38"/>
        <v>1060</v>
      </c>
      <c r="M101" s="164">
        <f t="shared" si="40"/>
        <v>6.5360658338717225E-5</v>
      </c>
      <c r="N101" s="79"/>
    </row>
    <row r="102" spans="1:14" x14ac:dyDescent="0.25">
      <c r="A102" s="161"/>
      <c r="B102" s="162" t="s">
        <v>128</v>
      </c>
      <c r="C102" s="163">
        <v>439</v>
      </c>
      <c r="D102" s="163">
        <v>444</v>
      </c>
      <c r="E102" s="163">
        <v>588</v>
      </c>
      <c r="F102" s="163">
        <v>817</v>
      </c>
      <c r="G102" s="163">
        <v>420</v>
      </c>
      <c r="H102" s="163">
        <v>782</v>
      </c>
      <c r="I102" s="164">
        <f t="shared" si="39"/>
        <v>0.86190476190476195</v>
      </c>
      <c r="J102" s="165">
        <f t="shared" si="36"/>
        <v>0.76126126126126126</v>
      </c>
      <c r="K102" s="163">
        <f t="shared" si="37"/>
        <v>362</v>
      </c>
      <c r="L102" s="163">
        <f t="shared" si="38"/>
        <v>338</v>
      </c>
      <c r="M102" s="164">
        <f t="shared" si="40"/>
        <v>2.1676011374417671E-5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255</v>
      </c>
      <c r="F103" s="163">
        <v>385</v>
      </c>
      <c r="G103" s="163">
        <v>950</v>
      </c>
      <c r="H103" s="163">
        <v>1244</v>
      </c>
      <c r="I103" s="164">
        <f t="shared" si="39"/>
        <v>0.30947368421052635</v>
      </c>
      <c r="J103" s="165">
        <f t="shared" si="36"/>
        <v>0.7796852646638055</v>
      </c>
      <c r="K103" s="163">
        <f t="shared" si="37"/>
        <v>294</v>
      </c>
      <c r="L103" s="163">
        <f t="shared" si="38"/>
        <v>545</v>
      </c>
      <c r="M103" s="164">
        <f t="shared" si="40"/>
        <v>3.4482043669789748E-5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21186</v>
      </c>
      <c r="D104" s="169">
        <f t="shared" si="41"/>
        <v>20258</v>
      </c>
      <c r="E104" s="169">
        <f t="shared" si="41"/>
        <v>7038</v>
      </c>
      <c r="F104" s="169">
        <f t="shared" si="41"/>
        <v>20551</v>
      </c>
      <c r="G104" s="169">
        <f t="shared" si="41"/>
        <v>26379</v>
      </c>
      <c r="H104" s="169">
        <f t="shared" si="41"/>
        <v>25954</v>
      </c>
      <c r="I104" s="170">
        <f t="shared" si="39"/>
        <v>-1.6111300655824667E-2</v>
      </c>
      <c r="J104" s="171">
        <f t="shared" si="36"/>
        <v>0.28117286997729285</v>
      </c>
      <c r="K104" s="169">
        <f>H104-G104</f>
        <v>-425</v>
      </c>
      <c r="L104" s="169">
        <f t="shared" si="38"/>
        <v>5696</v>
      </c>
      <c r="M104" s="170">
        <f t="shared" si="40"/>
        <v>7.1941074067984176E-4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1066591</v>
      </c>
      <c r="D106" s="176">
        <v>1055815</v>
      </c>
      <c r="E106" s="176">
        <v>434663</v>
      </c>
      <c r="F106" s="176">
        <v>1316064</v>
      </c>
      <c r="G106" s="176">
        <v>1447168</v>
      </c>
      <c r="H106" s="176">
        <v>1453294</v>
      </c>
      <c r="I106" s="177">
        <f>IFERROR(H106/G106-1,"-")</f>
        <v>4.2330952591544957E-3</v>
      </c>
      <c r="J106" s="177">
        <f>IFERROR(H106/D106-1,"-")</f>
        <v>0.37646652112349233</v>
      </c>
      <c r="K106" s="176">
        <f>H106-G106</f>
        <v>6126</v>
      </c>
      <c r="L106" s="176">
        <f>H106-D106</f>
        <v>397479</v>
      </c>
      <c r="M106" s="177">
        <f>H106/H$8</f>
        <v>4.0283398049070274E-2</v>
      </c>
      <c r="N106" s="79"/>
    </row>
    <row r="107" spans="1:14" x14ac:dyDescent="0.25">
      <c r="A107" s="161" t="s">
        <v>96</v>
      </c>
      <c r="B107" s="157" t="s">
        <v>97</v>
      </c>
      <c r="C107" s="158">
        <v>150928</v>
      </c>
      <c r="D107" s="158">
        <v>162637</v>
      </c>
      <c r="E107" s="158">
        <v>124658</v>
      </c>
      <c r="F107" s="158">
        <v>220579</v>
      </c>
      <c r="G107" s="158">
        <v>219096</v>
      </c>
      <c r="H107" s="158">
        <v>207819</v>
      </c>
      <c r="I107" s="159">
        <f>IFERROR(H107/G107-1,"-")</f>
        <v>-5.1470588235294157E-2</v>
      </c>
      <c r="J107" s="160">
        <f t="shared" ref="J107:J118" si="42">IFERROR(H107/D107-1,"-")</f>
        <v>0.27780886268192351</v>
      </c>
      <c r="K107" s="158">
        <f t="shared" ref="K107:K117" si="43">H107-G107</f>
        <v>-11277</v>
      </c>
      <c r="L107" s="158">
        <f t="shared" ref="L107:L118" si="44">H107-D107</f>
        <v>45182</v>
      </c>
      <c r="M107" s="159">
        <f>H107/H$8</f>
        <v>5.7604693194630513E-3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16504</v>
      </c>
      <c r="F108" s="163">
        <v>75504</v>
      </c>
      <c r="G108" s="163">
        <v>57419</v>
      </c>
      <c r="H108" s="163">
        <v>59079</v>
      </c>
      <c r="I108" s="164">
        <f>IFERROR(H108/G108-1,"-")</f>
        <v>2.8910291018652279E-2</v>
      </c>
      <c r="J108" s="165">
        <f t="shared" si="42"/>
        <v>0.39274853249722996</v>
      </c>
      <c r="K108" s="163">
        <f t="shared" si="43"/>
        <v>1660</v>
      </c>
      <c r="L108" s="163">
        <f t="shared" si="44"/>
        <v>16660</v>
      </c>
      <c r="M108" s="164">
        <f>H108/H$8</f>
        <v>1.6375921687841709E-3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108154</v>
      </c>
      <c r="F109" s="163">
        <v>145075</v>
      </c>
      <c r="G109" s="163">
        <v>161677</v>
      </c>
      <c r="H109" s="163">
        <v>148740</v>
      </c>
      <c r="I109" s="164">
        <f>IFERROR(H109/G109-1,"-")</f>
        <v>-8.0017565887541164E-2</v>
      </c>
      <c r="J109" s="165">
        <f t="shared" si="42"/>
        <v>0.23725232494302029</v>
      </c>
      <c r="K109" s="163">
        <f t="shared" si="43"/>
        <v>-12937</v>
      </c>
      <c r="L109" s="163">
        <f t="shared" si="44"/>
        <v>28522</v>
      </c>
      <c r="M109" s="164">
        <f>H109/H$8</f>
        <v>4.1228771506788804E-3</v>
      </c>
      <c r="N109" s="79"/>
    </row>
    <row r="110" spans="1:14" x14ac:dyDescent="0.25">
      <c r="A110" s="161"/>
      <c r="B110" s="157" t="s">
        <v>107</v>
      </c>
      <c r="C110" s="158">
        <v>915663</v>
      </c>
      <c r="D110" s="158">
        <v>893178</v>
      </c>
      <c r="E110" s="158">
        <v>310005</v>
      </c>
      <c r="F110" s="158">
        <v>1095485</v>
      </c>
      <c r="G110" s="158">
        <v>1228072</v>
      </c>
      <c r="H110" s="158">
        <v>1245475</v>
      </c>
      <c r="I110" s="159">
        <f>IFERROR(H110/G110-1,"-")</f>
        <v>1.4170993231667151E-2</v>
      </c>
      <c r="J110" s="160">
        <f t="shared" si="42"/>
        <v>0.39443089731274172</v>
      </c>
      <c r="K110" s="158">
        <f t="shared" si="43"/>
        <v>17403</v>
      </c>
      <c r="L110" s="158">
        <f t="shared" si="44"/>
        <v>352297</v>
      </c>
      <c r="M110" s="159">
        <f>H110/H$8</f>
        <v>3.4522928729607223E-2</v>
      </c>
      <c r="N110" s="79"/>
    </row>
    <row r="111" spans="1:14" s="56" customFormat="1" x14ac:dyDescent="0.25">
      <c r="A111" s="161"/>
      <c r="B111" s="162" t="s">
        <v>110</v>
      </c>
      <c r="C111" s="163">
        <v>501490</v>
      </c>
      <c r="D111" s="163">
        <v>476582</v>
      </c>
      <c r="E111" s="163">
        <v>176124</v>
      </c>
      <c r="F111" s="163">
        <v>673877</v>
      </c>
      <c r="G111" s="163">
        <v>775590</v>
      </c>
      <c r="H111" s="163">
        <v>761721</v>
      </c>
      <c r="I111" s="164">
        <f t="shared" ref="I111:I118" si="45">IFERROR(H111/G111-1,"-")</f>
        <v>-1.7881870575948589E-2</v>
      </c>
      <c r="J111" s="165">
        <f t="shared" si="42"/>
        <v>0.59829997775828714</v>
      </c>
      <c r="K111" s="163">
        <f t="shared" si="43"/>
        <v>-13869</v>
      </c>
      <c r="L111" s="163">
        <f t="shared" si="44"/>
        <v>285139</v>
      </c>
      <c r="M111" s="164">
        <f t="shared" ref="M111:M118" si="46">H111/H$8</f>
        <v>2.111390416896778E-2</v>
      </c>
      <c r="N111" s="166"/>
    </row>
    <row r="112" spans="1:14" s="56" customFormat="1" x14ac:dyDescent="0.25">
      <c r="A112" s="161"/>
      <c r="B112" s="162" t="s">
        <v>113</v>
      </c>
      <c r="C112" s="163">
        <v>114306</v>
      </c>
      <c r="D112" s="163">
        <v>91753</v>
      </c>
      <c r="E112" s="163">
        <v>22421</v>
      </c>
      <c r="F112" s="163">
        <v>45927</v>
      </c>
      <c r="G112" s="163">
        <v>60304</v>
      </c>
      <c r="H112" s="163">
        <v>60756</v>
      </c>
      <c r="I112" s="164">
        <f t="shared" si="45"/>
        <v>7.4953568585831576E-3</v>
      </c>
      <c r="J112" s="165">
        <f t="shared" si="42"/>
        <v>-0.3378309156103888</v>
      </c>
      <c r="K112" s="163">
        <f t="shared" si="43"/>
        <v>452</v>
      </c>
      <c r="L112" s="163">
        <f t="shared" si="44"/>
        <v>-30997</v>
      </c>
      <c r="M112" s="164">
        <f t="shared" si="46"/>
        <v>1.6840764028952942E-3</v>
      </c>
      <c r="N112" s="166"/>
    </row>
    <row r="113" spans="1:14" x14ac:dyDescent="0.25">
      <c r="A113" s="161"/>
      <c r="B113" s="162" t="s">
        <v>116</v>
      </c>
      <c r="C113" s="163">
        <v>102904</v>
      </c>
      <c r="D113" s="163">
        <v>92528</v>
      </c>
      <c r="E113" s="163">
        <v>13826</v>
      </c>
      <c r="F113" s="163">
        <v>65652</v>
      </c>
      <c r="G113" s="163">
        <v>76293</v>
      </c>
      <c r="H113" s="163">
        <v>85229</v>
      </c>
      <c r="I113" s="164">
        <f t="shared" si="45"/>
        <v>0.1171273904552188</v>
      </c>
      <c r="J113" s="165">
        <f t="shared" si="42"/>
        <v>-7.8884229638595871E-2</v>
      </c>
      <c r="K113" s="163">
        <f t="shared" si="43"/>
        <v>8936</v>
      </c>
      <c r="L113" s="163">
        <f t="shared" si="44"/>
        <v>-7299</v>
      </c>
      <c r="M113" s="164">
        <f t="shared" si="46"/>
        <v>2.362435771649928E-3</v>
      </c>
      <c r="N113" s="79"/>
    </row>
    <row r="114" spans="1:14" x14ac:dyDescent="0.25">
      <c r="A114" s="161"/>
      <c r="B114" s="162" t="s">
        <v>123</v>
      </c>
      <c r="C114" s="163">
        <v>16800</v>
      </c>
      <c r="D114" s="163">
        <v>18644</v>
      </c>
      <c r="E114" s="163">
        <v>8828</v>
      </c>
      <c r="F114" s="163">
        <v>41263</v>
      </c>
      <c r="G114" s="163">
        <v>42135</v>
      </c>
      <c r="H114" s="163">
        <v>41377</v>
      </c>
      <c r="I114" s="164">
        <f t="shared" si="45"/>
        <v>-1.7989794707487849E-2</v>
      </c>
      <c r="J114" s="165">
        <f t="shared" si="42"/>
        <v>1.2193198884359577</v>
      </c>
      <c r="K114" s="163">
        <f t="shared" si="43"/>
        <v>-758</v>
      </c>
      <c r="L114" s="163">
        <f t="shared" si="44"/>
        <v>22733</v>
      </c>
      <c r="M114" s="164">
        <f t="shared" si="46"/>
        <v>1.1469160136052174E-3</v>
      </c>
      <c r="N114" s="79"/>
    </row>
    <row r="115" spans="1:14" x14ac:dyDescent="0.25">
      <c r="A115" s="161"/>
      <c r="B115" s="162" t="s">
        <v>119</v>
      </c>
      <c r="C115" s="163">
        <v>28295</v>
      </c>
      <c r="D115" s="163">
        <v>29965</v>
      </c>
      <c r="E115" s="163">
        <v>19692</v>
      </c>
      <c r="F115" s="163">
        <v>41249</v>
      </c>
      <c r="G115" s="163">
        <v>42266</v>
      </c>
      <c r="H115" s="163">
        <v>33197</v>
      </c>
      <c r="I115" s="164">
        <f t="shared" si="45"/>
        <v>-0.21456963043581134</v>
      </c>
      <c r="J115" s="165">
        <f t="shared" si="42"/>
        <v>0.10785916903053572</v>
      </c>
      <c r="K115" s="163">
        <f t="shared" si="43"/>
        <v>-9069</v>
      </c>
      <c r="L115" s="163">
        <f t="shared" si="44"/>
        <v>3232</v>
      </c>
      <c r="M115" s="164">
        <f t="shared" si="46"/>
        <v>9.2017717339711437E-4</v>
      </c>
      <c r="N115" s="79"/>
    </row>
    <row r="116" spans="1:14" x14ac:dyDescent="0.25">
      <c r="A116" s="16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11983</v>
      </c>
      <c r="G116" s="163">
        <v>11780</v>
      </c>
      <c r="H116" s="163">
        <v>11633</v>
      </c>
      <c r="I116" s="164">
        <f t="shared" si="45"/>
        <v>-1.2478777589134071E-2</v>
      </c>
      <c r="J116" s="165">
        <f t="shared" si="42"/>
        <v>0.97504244482173186</v>
      </c>
      <c r="K116" s="163">
        <f t="shared" si="43"/>
        <v>-147</v>
      </c>
      <c r="L116" s="163">
        <f t="shared" si="44"/>
        <v>5743</v>
      </c>
      <c r="M116" s="164">
        <f t="shared" si="46"/>
        <v>3.2245145820792941E-4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7507</v>
      </c>
      <c r="G117" s="163">
        <v>7656</v>
      </c>
      <c r="H117" s="163">
        <v>10984</v>
      </c>
      <c r="I117" s="164">
        <f t="shared" si="45"/>
        <v>0.4346917450365726</v>
      </c>
      <c r="J117" s="165">
        <f t="shared" si="42"/>
        <v>-0.18516320474777448</v>
      </c>
      <c r="K117" s="163">
        <f t="shared" si="43"/>
        <v>3328</v>
      </c>
      <c r="L117" s="163">
        <f t="shared" si="44"/>
        <v>-2496</v>
      </c>
      <c r="M117" s="164">
        <f t="shared" si="46"/>
        <v>3.0446203188824001E-4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134857</v>
      </c>
      <c r="D118" s="169">
        <f t="shared" si="47"/>
        <v>164336</v>
      </c>
      <c r="E118" s="169">
        <f t="shared" si="47"/>
        <v>59485</v>
      </c>
      <c r="F118" s="169">
        <f t="shared" si="47"/>
        <v>208027</v>
      </c>
      <c r="G118" s="169">
        <f t="shared" si="47"/>
        <v>212048</v>
      </c>
      <c r="H118" s="169">
        <f t="shared" si="47"/>
        <v>240578</v>
      </c>
      <c r="I118" s="170">
        <f t="shared" si="45"/>
        <v>0.13454500867728059</v>
      </c>
      <c r="J118" s="171">
        <f t="shared" si="42"/>
        <v>0.46393973322948101</v>
      </c>
      <c r="K118" s="169">
        <f>H118-G118</f>
        <v>28530</v>
      </c>
      <c r="L118" s="169">
        <f t="shared" si="44"/>
        <v>76242</v>
      </c>
      <c r="M118" s="170">
        <f t="shared" si="46"/>
        <v>6.6685057089957223E-3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535197</v>
      </c>
      <c r="D120" s="176">
        <v>503437</v>
      </c>
      <c r="E120" s="176">
        <v>193648</v>
      </c>
      <c r="F120" s="176">
        <v>543499</v>
      </c>
      <c r="G120" s="176">
        <v>576462</v>
      </c>
      <c r="H120" s="176">
        <v>584273</v>
      </c>
      <c r="I120" s="177">
        <f>IFERROR(H120/G120-1,"-")</f>
        <v>1.3549895743344642E-2</v>
      </c>
      <c r="J120" s="177">
        <f>IFERROR(H120/D120-1,"-")</f>
        <v>0.16056825382321915</v>
      </c>
      <c r="K120" s="176">
        <f>H120-G120</f>
        <v>7811</v>
      </c>
      <c r="L120" s="176">
        <f>H120-D120</f>
        <v>80836</v>
      </c>
      <c r="M120" s="177">
        <f>H120/H$8</f>
        <v>1.6195279020160019E-2</v>
      </c>
      <c r="N120" s="79"/>
    </row>
    <row r="121" spans="1:14" x14ac:dyDescent="0.25">
      <c r="A121" s="161" t="s">
        <v>96</v>
      </c>
      <c r="B121" s="157" t="s">
        <v>97</v>
      </c>
      <c r="C121" s="158">
        <v>266568</v>
      </c>
      <c r="D121" s="158">
        <v>235408</v>
      </c>
      <c r="E121" s="158">
        <v>99995</v>
      </c>
      <c r="F121" s="158">
        <v>271944</v>
      </c>
      <c r="G121" s="158">
        <v>302350</v>
      </c>
      <c r="H121" s="158">
        <v>308399</v>
      </c>
      <c r="I121" s="159">
        <f>IFERROR(H121/G121-1,"-")</f>
        <v>2.0006614850339055E-2</v>
      </c>
      <c r="J121" s="160">
        <f t="shared" ref="J121:J132" si="48">IFERROR(H121/D121-1,"-")</f>
        <v>0.31006168014680902</v>
      </c>
      <c r="K121" s="158">
        <f t="shared" ref="K121:K131" si="49">H121-G121</f>
        <v>6049</v>
      </c>
      <c r="L121" s="158">
        <f t="shared" ref="L121:L132" si="50">H121-D121</f>
        <v>72991</v>
      </c>
      <c r="M121" s="159">
        <f>H121/H$8</f>
        <v>8.5484146187455694E-3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39722</v>
      </c>
      <c r="F122" s="163">
        <v>128559</v>
      </c>
      <c r="G122" s="163">
        <v>120954</v>
      </c>
      <c r="H122" s="163">
        <v>133909</v>
      </c>
      <c r="I122" s="164">
        <f>IFERROR(H122/G122-1,"-")</f>
        <v>0.10710683400300947</v>
      </c>
      <c r="J122" s="165">
        <f t="shared" si="48"/>
        <v>0.20953654108444519</v>
      </c>
      <c r="K122" s="163">
        <f t="shared" si="49"/>
        <v>12955</v>
      </c>
      <c r="L122" s="163">
        <f t="shared" si="50"/>
        <v>23198</v>
      </c>
      <c r="M122" s="164">
        <f>H122/H$8</f>
        <v>3.7117813390497392E-3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60273</v>
      </c>
      <c r="F123" s="163">
        <v>143385</v>
      </c>
      <c r="G123" s="163">
        <v>181396</v>
      </c>
      <c r="H123" s="163">
        <v>174490</v>
      </c>
      <c r="I123" s="164">
        <f>IFERROR(H123/G123-1,"-")</f>
        <v>-3.807140179496793E-2</v>
      </c>
      <c r="J123" s="165">
        <f t="shared" si="48"/>
        <v>0.39931193212346727</v>
      </c>
      <c r="K123" s="163">
        <f t="shared" si="49"/>
        <v>-6906</v>
      </c>
      <c r="L123" s="163">
        <f t="shared" si="50"/>
        <v>49793</v>
      </c>
      <c r="M123" s="164">
        <f>H123/H$8</f>
        <v>4.8366332796958306E-3</v>
      </c>
      <c r="N123" s="79"/>
    </row>
    <row r="124" spans="1:14" x14ac:dyDescent="0.25">
      <c r="A124" s="161"/>
      <c r="B124" s="157" t="s">
        <v>107</v>
      </c>
      <c r="C124" s="158">
        <v>268629</v>
      </c>
      <c r="D124" s="158">
        <v>268029</v>
      </c>
      <c r="E124" s="158">
        <v>93653</v>
      </c>
      <c r="F124" s="158">
        <v>271555</v>
      </c>
      <c r="G124" s="158">
        <v>274112</v>
      </c>
      <c r="H124" s="158">
        <v>275874</v>
      </c>
      <c r="I124" s="159">
        <f>IFERROR(H124/G124-1,"-")</f>
        <v>6.4280294186318532E-3</v>
      </c>
      <c r="J124" s="160">
        <f t="shared" si="48"/>
        <v>2.9269220867891077E-2</v>
      </c>
      <c r="K124" s="158">
        <f t="shared" si="49"/>
        <v>1762</v>
      </c>
      <c r="L124" s="158">
        <f t="shared" si="50"/>
        <v>7845</v>
      </c>
      <c r="M124" s="159">
        <f>H124/H$8</f>
        <v>7.6468644014144509E-3</v>
      </c>
      <c r="N124" s="79"/>
    </row>
    <row r="125" spans="1:14" s="56" customFormat="1" x14ac:dyDescent="0.25">
      <c r="A125" s="161"/>
      <c r="B125" s="162" t="s">
        <v>110</v>
      </c>
      <c r="C125" s="163">
        <v>36190</v>
      </c>
      <c r="D125" s="163">
        <v>33000</v>
      </c>
      <c r="E125" s="163">
        <v>10946</v>
      </c>
      <c r="F125" s="163">
        <v>33351</v>
      </c>
      <c r="G125" s="163">
        <v>40267</v>
      </c>
      <c r="H125" s="163">
        <v>36521</v>
      </c>
      <c r="I125" s="164">
        <f t="shared" ref="I125:I132" si="51">IFERROR(H125/G125-1,"-")</f>
        <v>-9.3029031216628977E-2</v>
      </c>
      <c r="J125" s="165">
        <f t="shared" si="48"/>
        <v>0.10669696969696973</v>
      </c>
      <c r="K125" s="163">
        <f t="shared" si="49"/>
        <v>-3746</v>
      </c>
      <c r="L125" s="163">
        <f t="shared" si="50"/>
        <v>3521</v>
      </c>
      <c r="M125" s="164">
        <f t="shared" ref="M125:M132" si="52">H125/H$8</f>
        <v>1.0123140810807006E-3</v>
      </c>
      <c r="N125" s="166"/>
    </row>
    <row r="126" spans="1:14" s="56" customFormat="1" x14ac:dyDescent="0.25">
      <c r="A126" s="161"/>
      <c r="B126" s="162" t="s">
        <v>113</v>
      </c>
      <c r="C126" s="163">
        <v>35550</v>
      </c>
      <c r="D126" s="163">
        <v>30865</v>
      </c>
      <c r="E126" s="163">
        <v>11173</v>
      </c>
      <c r="F126" s="163">
        <v>34791</v>
      </c>
      <c r="G126" s="163">
        <v>43445</v>
      </c>
      <c r="H126" s="163">
        <v>42161</v>
      </c>
      <c r="I126" s="164">
        <f t="shared" si="51"/>
        <v>-2.9554609276096211E-2</v>
      </c>
      <c r="J126" s="165">
        <f t="shared" si="48"/>
        <v>0.36598088449700317</v>
      </c>
      <c r="K126" s="163">
        <f t="shared" si="49"/>
        <v>-1284</v>
      </c>
      <c r="L126" s="163">
        <f t="shared" si="50"/>
        <v>11296</v>
      </c>
      <c r="M126" s="164">
        <f t="shared" si="52"/>
        <v>1.1686474623488791E-3</v>
      </c>
      <c r="N126" s="166"/>
    </row>
    <row r="127" spans="1:14" x14ac:dyDescent="0.25">
      <c r="A127" s="161"/>
      <c r="B127" s="162" t="s">
        <v>116</v>
      </c>
      <c r="C127" s="163">
        <v>18689</v>
      </c>
      <c r="D127" s="163">
        <v>20310</v>
      </c>
      <c r="E127" s="163">
        <v>6712</v>
      </c>
      <c r="F127" s="163">
        <v>23874</v>
      </c>
      <c r="G127" s="163">
        <v>26737</v>
      </c>
      <c r="H127" s="163">
        <v>26375</v>
      </c>
      <c r="I127" s="164">
        <f t="shared" si="51"/>
        <v>-1.3539290122302372E-2</v>
      </c>
      <c r="J127" s="165">
        <f t="shared" si="48"/>
        <v>0.29862136878385037</v>
      </c>
      <c r="K127" s="163">
        <f t="shared" si="49"/>
        <v>-362</v>
      </c>
      <c r="L127" s="163">
        <f t="shared" si="50"/>
        <v>6065</v>
      </c>
      <c r="M127" s="164">
        <f t="shared" si="52"/>
        <v>7.3108030690571108E-4</v>
      </c>
      <c r="N127" s="79"/>
    </row>
    <row r="128" spans="1:14" x14ac:dyDescent="0.25">
      <c r="A128" s="161"/>
      <c r="B128" s="162" t="s">
        <v>123</v>
      </c>
      <c r="C128" s="163">
        <v>4857</v>
      </c>
      <c r="D128" s="163">
        <v>4930</v>
      </c>
      <c r="E128" s="163">
        <v>1694</v>
      </c>
      <c r="F128" s="163">
        <v>6463</v>
      </c>
      <c r="G128" s="163">
        <v>7383</v>
      </c>
      <c r="H128" s="163">
        <v>7428</v>
      </c>
      <c r="I128" s="164">
        <f t="shared" si="51"/>
        <v>6.0950832994717263E-3</v>
      </c>
      <c r="J128" s="165">
        <f t="shared" si="48"/>
        <v>0.50669371196754565</v>
      </c>
      <c r="K128" s="163">
        <f t="shared" si="49"/>
        <v>45</v>
      </c>
      <c r="L128" s="163">
        <f t="shared" si="50"/>
        <v>2498</v>
      </c>
      <c r="M128" s="164">
        <f t="shared" si="52"/>
        <v>2.0589438937234587E-4</v>
      </c>
      <c r="N128" s="79"/>
    </row>
    <row r="129" spans="1:14" x14ac:dyDescent="0.25">
      <c r="A129" s="161"/>
      <c r="B129" s="162" t="s">
        <v>119</v>
      </c>
      <c r="C129" s="163">
        <v>5017</v>
      </c>
      <c r="D129" s="163">
        <v>3923</v>
      </c>
      <c r="E129" s="163">
        <v>1808</v>
      </c>
      <c r="F129" s="163">
        <v>4851</v>
      </c>
      <c r="G129" s="163">
        <v>5958</v>
      </c>
      <c r="H129" s="163">
        <v>5916</v>
      </c>
      <c r="I129" s="164">
        <f t="shared" si="51"/>
        <v>-7.0493454179254567E-3</v>
      </c>
      <c r="J129" s="165">
        <f t="shared" si="48"/>
        <v>0.50802956920723941</v>
      </c>
      <c r="K129" s="163">
        <f t="shared" si="49"/>
        <v>-42</v>
      </c>
      <c r="L129" s="163">
        <f t="shared" si="50"/>
        <v>1993</v>
      </c>
      <c r="M129" s="164">
        <f t="shared" si="52"/>
        <v>1.6398373822385542E-4</v>
      </c>
      <c r="N129" s="79"/>
    </row>
    <row r="130" spans="1:14" x14ac:dyDescent="0.25">
      <c r="A130" s="161"/>
      <c r="B130" s="162" t="s">
        <v>128</v>
      </c>
      <c r="C130" s="163">
        <v>4529</v>
      </c>
      <c r="D130" s="163">
        <v>4303</v>
      </c>
      <c r="E130" s="163">
        <v>1667</v>
      </c>
      <c r="F130" s="163">
        <v>2747</v>
      </c>
      <c r="G130" s="163">
        <v>3505</v>
      </c>
      <c r="H130" s="163">
        <v>3870</v>
      </c>
      <c r="I130" s="164">
        <f t="shared" si="51"/>
        <v>0.10413694721825961</v>
      </c>
      <c r="J130" s="165">
        <f t="shared" si="48"/>
        <v>-0.10062746920752963</v>
      </c>
      <c r="K130" s="163">
        <f t="shared" si="49"/>
        <v>365</v>
      </c>
      <c r="L130" s="163">
        <f t="shared" si="50"/>
        <v>-433</v>
      </c>
      <c r="M130" s="164">
        <f t="shared" si="52"/>
        <v>1.0727130948720765E-4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2114</v>
      </c>
      <c r="F131" s="163">
        <v>4022</v>
      </c>
      <c r="G131" s="163">
        <v>4912</v>
      </c>
      <c r="H131" s="163">
        <v>5417</v>
      </c>
      <c r="I131" s="164">
        <f t="shared" si="51"/>
        <v>0.10280944625407162</v>
      </c>
      <c r="J131" s="165">
        <f t="shared" si="48"/>
        <v>-7.8584793332199365E-2</v>
      </c>
      <c r="K131" s="163">
        <f t="shared" si="49"/>
        <v>505</v>
      </c>
      <c r="L131" s="163">
        <f t="shared" si="50"/>
        <v>-462</v>
      </c>
      <c r="M131" s="164">
        <f t="shared" si="52"/>
        <v>1.5015211459746872E-4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155874</v>
      </c>
      <c r="D132" s="169">
        <f t="shared" si="53"/>
        <v>164819</v>
      </c>
      <c r="E132" s="169">
        <f t="shared" si="53"/>
        <v>57539</v>
      </c>
      <c r="F132" s="169">
        <f t="shared" si="53"/>
        <v>161456</v>
      </c>
      <c r="G132" s="169">
        <f t="shared" si="53"/>
        <v>141905</v>
      </c>
      <c r="H132" s="169">
        <f t="shared" si="53"/>
        <v>148186</v>
      </c>
      <c r="I132" s="170">
        <f t="shared" si="51"/>
        <v>4.4262006271801546E-2</v>
      </c>
      <c r="J132" s="171">
        <f t="shared" si="48"/>
        <v>-0.10091676323724819</v>
      </c>
      <c r="K132" s="169">
        <f>H132-G132</f>
        <v>6281</v>
      </c>
      <c r="L132" s="169">
        <f t="shared" si="50"/>
        <v>-16633</v>
      </c>
      <c r="M132" s="170">
        <f t="shared" si="52"/>
        <v>4.1075209993982828E-3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2070855</v>
      </c>
      <c r="D134" s="176">
        <v>1856756</v>
      </c>
      <c r="E134" s="176">
        <v>584304</v>
      </c>
      <c r="F134" s="176">
        <v>1753117</v>
      </c>
      <c r="G134" s="176">
        <v>1886738</v>
      </c>
      <c r="H134" s="176">
        <v>1988780</v>
      </c>
      <c r="I134" s="177">
        <f>IFERROR(H134/G134-1,"-")</f>
        <v>5.4083820859069931E-2</v>
      </c>
      <c r="J134" s="177">
        <f>IFERROR(H134/D134-1,"-")</f>
        <v>7.110465780102504E-2</v>
      </c>
      <c r="K134" s="176">
        <f>H134-G134</f>
        <v>102042</v>
      </c>
      <c r="L134" s="176">
        <f>H134-D134</f>
        <v>132024</v>
      </c>
      <c r="M134" s="177">
        <f>H134/H$8</f>
        <v>5.512636560257593E-2</v>
      </c>
      <c r="N134" s="79"/>
    </row>
    <row r="135" spans="1:14" x14ac:dyDescent="0.25">
      <c r="A135" s="161" t="s">
        <v>96</v>
      </c>
      <c r="B135" s="157" t="s">
        <v>97</v>
      </c>
      <c r="C135" s="158">
        <v>212961</v>
      </c>
      <c r="D135" s="158">
        <v>192906</v>
      </c>
      <c r="E135" s="158">
        <v>64416</v>
      </c>
      <c r="F135" s="158">
        <v>105219</v>
      </c>
      <c r="G135" s="158">
        <v>114083</v>
      </c>
      <c r="H135" s="158">
        <v>103740</v>
      </c>
      <c r="I135" s="159">
        <f>IFERROR(H135/G135-1,"-")</f>
        <v>-9.0662061832174845E-2</v>
      </c>
      <c r="J135" s="160">
        <f t="shared" ref="J135:J146" si="54">IFERROR(H135/D135-1,"-")</f>
        <v>-0.46222512519050729</v>
      </c>
      <c r="K135" s="158">
        <f t="shared" ref="K135:K145" si="55">H135-G135</f>
        <v>-10343</v>
      </c>
      <c r="L135" s="158">
        <f t="shared" ref="L135:L146" si="56">H135-D135</f>
        <v>-89166</v>
      </c>
      <c r="M135" s="159">
        <f>H135/H$8</f>
        <v>2.8755363426880938E-3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42658</v>
      </c>
      <c r="F136" s="163">
        <v>57546</v>
      </c>
      <c r="G136" s="163">
        <v>60090</v>
      </c>
      <c r="H136" s="163">
        <v>47885</v>
      </c>
      <c r="I136" s="164">
        <f>IFERROR(H136/G136-1,"-")</f>
        <v>-0.2031119986686637</v>
      </c>
      <c r="J136" s="165">
        <f t="shared" si="54"/>
        <v>-0.49503311258278149</v>
      </c>
      <c r="K136" s="163">
        <f t="shared" si="55"/>
        <v>-12205</v>
      </c>
      <c r="L136" s="163">
        <f t="shared" si="56"/>
        <v>-46943</v>
      </c>
      <c r="M136" s="164">
        <f>H136/H$8</f>
        <v>1.3273092131253072E-3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21758</v>
      </c>
      <c r="F137" s="163">
        <v>47673</v>
      </c>
      <c r="G137" s="163">
        <v>53993</v>
      </c>
      <c r="H137" s="163">
        <v>55855</v>
      </c>
      <c r="I137" s="164">
        <f>IFERROR(H137/G137-1,"-")</f>
        <v>3.4485951882651467E-2</v>
      </c>
      <c r="J137" s="165">
        <f t="shared" si="54"/>
        <v>-0.43050429250188627</v>
      </c>
      <c r="K137" s="163">
        <f t="shared" si="55"/>
        <v>1862</v>
      </c>
      <c r="L137" s="163">
        <f t="shared" si="56"/>
        <v>-42223</v>
      </c>
      <c r="M137" s="164">
        <f>H137/H$8</f>
        <v>1.5482271295627866E-3</v>
      </c>
      <c r="N137" s="79"/>
    </row>
    <row r="138" spans="1:14" x14ac:dyDescent="0.25">
      <c r="A138" s="161"/>
      <c r="B138" s="157" t="s">
        <v>107</v>
      </c>
      <c r="C138" s="158">
        <v>1857894</v>
      </c>
      <c r="D138" s="158">
        <v>1663850</v>
      </c>
      <c r="E138" s="158">
        <v>519888</v>
      </c>
      <c r="F138" s="158">
        <v>1647898</v>
      </c>
      <c r="G138" s="158">
        <v>1772655</v>
      </c>
      <c r="H138" s="158">
        <v>1885040</v>
      </c>
      <c r="I138" s="159">
        <f>IFERROR(H138/G138-1,"-")</f>
        <v>6.3399251405377832E-2</v>
      </c>
      <c r="J138" s="160">
        <f t="shared" si="54"/>
        <v>0.13293866634612495</v>
      </c>
      <c r="K138" s="158">
        <f t="shared" si="55"/>
        <v>112385</v>
      </c>
      <c r="L138" s="158">
        <f t="shared" si="56"/>
        <v>221190</v>
      </c>
      <c r="M138" s="159">
        <f>H138/H$8</f>
        <v>5.2250829259887839E-2</v>
      </c>
      <c r="N138" s="79"/>
    </row>
    <row r="139" spans="1:14" s="56" customFormat="1" x14ac:dyDescent="0.25">
      <c r="A139" s="161"/>
      <c r="B139" s="162" t="s">
        <v>110</v>
      </c>
      <c r="C139" s="163">
        <v>1012432</v>
      </c>
      <c r="D139" s="163">
        <v>847716</v>
      </c>
      <c r="E139" s="163">
        <v>223652</v>
      </c>
      <c r="F139" s="163">
        <v>740061</v>
      </c>
      <c r="G139" s="163">
        <v>745732</v>
      </c>
      <c r="H139" s="163">
        <v>857461</v>
      </c>
      <c r="I139" s="164">
        <f t="shared" ref="I139:I146" si="57">IFERROR(H139/G139-1,"-")</f>
        <v>0.1498246018676952</v>
      </c>
      <c r="J139" s="165">
        <f t="shared" si="54"/>
        <v>1.1495595222928534E-2</v>
      </c>
      <c r="K139" s="163">
        <f t="shared" si="55"/>
        <v>111729</v>
      </c>
      <c r="L139" s="163">
        <f t="shared" si="56"/>
        <v>9745</v>
      </c>
      <c r="M139" s="164">
        <f t="shared" ref="M139:M146" si="58">H139/H$8</f>
        <v>2.3767691034679732E-2</v>
      </c>
      <c r="N139" s="166"/>
    </row>
    <row r="140" spans="1:14" s="56" customFormat="1" x14ac:dyDescent="0.25">
      <c r="A140" s="161"/>
      <c r="B140" s="162" t="s">
        <v>113</v>
      </c>
      <c r="C140" s="163">
        <v>127265</v>
      </c>
      <c r="D140" s="163">
        <v>113771</v>
      </c>
      <c r="E140" s="163">
        <v>42621</v>
      </c>
      <c r="F140" s="163">
        <v>132461</v>
      </c>
      <c r="G140" s="163">
        <v>181229</v>
      </c>
      <c r="H140" s="163">
        <v>190327</v>
      </c>
      <c r="I140" s="164">
        <f t="shared" si="57"/>
        <v>5.0201678539306682E-2</v>
      </c>
      <c r="J140" s="165">
        <f t="shared" si="54"/>
        <v>0.67289555334839291</v>
      </c>
      <c r="K140" s="163">
        <f t="shared" si="55"/>
        <v>9098</v>
      </c>
      <c r="L140" s="163">
        <f t="shared" si="56"/>
        <v>76556</v>
      </c>
      <c r="M140" s="164">
        <f t="shared" si="58"/>
        <v>5.2756140880547212E-3</v>
      </c>
      <c r="N140" s="166"/>
    </row>
    <row r="141" spans="1:14" x14ac:dyDescent="0.25">
      <c r="A141" s="161"/>
      <c r="B141" s="162" t="s">
        <v>116</v>
      </c>
      <c r="C141" s="163">
        <v>159535</v>
      </c>
      <c r="D141" s="163">
        <v>132722</v>
      </c>
      <c r="E141" s="163">
        <v>41260</v>
      </c>
      <c r="F141" s="163">
        <v>171222</v>
      </c>
      <c r="G141" s="163">
        <v>162316</v>
      </c>
      <c r="H141" s="163">
        <v>166671</v>
      </c>
      <c r="I141" s="164">
        <f t="shared" si="57"/>
        <v>2.6830380245939978E-2</v>
      </c>
      <c r="J141" s="165">
        <f t="shared" si="54"/>
        <v>0.25579029851870838</v>
      </c>
      <c r="K141" s="163">
        <f t="shared" si="55"/>
        <v>4355</v>
      </c>
      <c r="L141" s="163">
        <f t="shared" si="56"/>
        <v>33949</v>
      </c>
      <c r="M141" s="164">
        <f t="shared" si="58"/>
        <v>4.6199008846362763E-3</v>
      </c>
      <c r="N141" s="79"/>
    </row>
    <row r="142" spans="1:14" x14ac:dyDescent="0.25">
      <c r="A142" s="161"/>
      <c r="B142" s="162" t="s">
        <v>123</v>
      </c>
      <c r="C142" s="163">
        <v>37533</v>
      </c>
      <c r="D142" s="163">
        <v>38846</v>
      </c>
      <c r="E142" s="163">
        <v>8075</v>
      </c>
      <c r="F142" s="163">
        <v>60881</v>
      </c>
      <c r="G142" s="163">
        <v>78552</v>
      </c>
      <c r="H142" s="163">
        <v>58930</v>
      </c>
      <c r="I142" s="164">
        <f t="shared" si="57"/>
        <v>-0.24979631327019047</v>
      </c>
      <c r="J142" s="165">
        <f t="shared" si="54"/>
        <v>0.51701590897389682</v>
      </c>
      <c r="K142" s="163">
        <f t="shared" si="55"/>
        <v>-19622</v>
      </c>
      <c r="L142" s="163">
        <f t="shared" si="56"/>
        <v>20084</v>
      </c>
      <c r="M142" s="164">
        <f t="shared" si="58"/>
        <v>1.6334620847754903E-3</v>
      </c>
      <c r="N142" s="79"/>
    </row>
    <row r="143" spans="1:14" x14ac:dyDescent="0.25">
      <c r="A143" s="161"/>
      <c r="B143" s="162" t="s">
        <v>119</v>
      </c>
      <c r="C143" s="163">
        <v>39264</v>
      </c>
      <c r="D143" s="163">
        <v>39195</v>
      </c>
      <c r="E143" s="163">
        <v>11977</v>
      </c>
      <c r="F143" s="163">
        <v>32138</v>
      </c>
      <c r="G143" s="163">
        <v>40929</v>
      </c>
      <c r="H143" s="163">
        <v>41917</v>
      </c>
      <c r="I143" s="164">
        <f t="shared" si="57"/>
        <v>2.4139363287644544E-2</v>
      </c>
      <c r="J143" s="165">
        <f t="shared" si="54"/>
        <v>6.9447633626738003E-2</v>
      </c>
      <c r="K143" s="163">
        <f t="shared" si="55"/>
        <v>988</v>
      </c>
      <c r="L143" s="163">
        <f t="shared" si="56"/>
        <v>2722</v>
      </c>
      <c r="M143" s="164">
        <f t="shared" si="58"/>
        <v>1.1618841033011068E-3</v>
      </c>
      <c r="N143" s="79"/>
    </row>
    <row r="144" spans="1:14" x14ac:dyDescent="0.25">
      <c r="A144" s="161"/>
      <c r="B144" s="162" t="s">
        <v>128</v>
      </c>
      <c r="C144" s="163">
        <v>17025</v>
      </c>
      <c r="D144" s="163">
        <v>18681</v>
      </c>
      <c r="E144" s="163">
        <v>15360</v>
      </c>
      <c r="F144" s="163">
        <v>24691</v>
      </c>
      <c r="G144" s="163">
        <v>28155</v>
      </c>
      <c r="H144" s="163">
        <v>26591</v>
      </c>
      <c r="I144" s="164">
        <f t="shared" si="57"/>
        <v>-5.554963594388207E-2</v>
      </c>
      <c r="J144" s="165">
        <f t="shared" si="54"/>
        <v>0.42342487018896202</v>
      </c>
      <c r="K144" s="163">
        <f t="shared" si="55"/>
        <v>-1564</v>
      </c>
      <c r="L144" s="163">
        <f t="shared" si="56"/>
        <v>7910</v>
      </c>
      <c r="M144" s="164">
        <f t="shared" si="58"/>
        <v>7.3706754278406693E-4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29483</v>
      </c>
      <c r="F145" s="163">
        <v>14264</v>
      </c>
      <c r="G145" s="163">
        <v>21375</v>
      </c>
      <c r="H145" s="163">
        <v>19097</v>
      </c>
      <c r="I145" s="164">
        <f t="shared" si="57"/>
        <v>-0.10657309941520465</v>
      </c>
      <c r="J145" s="165">
        <f t="shared" si="54"/>
        <v>-0.60116536485526928</v>
      </c>
      <c r="K145" s="163">
        <f t="shared" si="55"/>
        <v>-2278</v>
      </c>
      <c r="L145" s="163">
        <f t="shared" si="56"/>
        <v>-28785</v>
      </c>
      <c r="M145" s="164">
        <f t="shared" si="58"/>
        <v>5.2934372022666785E-4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387552</v>
      </c>
      <c r="D146" s="169">
        <f t="shared" si="59"/>
        <v>425037</v>
      </c>
      <c r="E146" s="169">
        <f t="shared" si="59"/>
        <v>147460</v>
      </c>
      <c r="F146" s="169">
        <f t="shared" si="59"/>
        <v>472180</v>
      </c>
      <c r="G146" s="169">
        <f t="shared" si="59"/>
        <v>514367</v>
      </c>
      <c r="H146" s="169">
        <f t="shared" si="59"/>
        <v>524046</v>
      </c>
      <c r="I146" s="170">
        <f t="shared" si="57"/>
        <v>1.881730359840339E-2</v>
      </c>
      <c r="J146" s="171">
        <f t="shared" si="54"/>
        <v>0.23294207327832628</v>
      </c>
      <c r="K146" s="169">
        <f>H146-G146</f>
        <v>9679</v>
      </c>
      <c r="L146" s="169">
        <f t="shared" si="56"/>
        <v>99009</v>
      </c>
      <c r="M146" s="170">
        <f t="shared" si="58"/>
        <v>1.4525865801429774E-2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791792</v>
      </c>
      <c r="D148" s="176">
        <v>721244</v>
      </c>
      <c r="E148" s="176">
        <v>221799</v>
      </c>
      <c r="F148" s="176">
        <v>622441</v>
      </c>
      <c r="G148" s="176">
        <v>781085</v>
      </c>
      <c r="H148" s="176">
        <v>735651</v>
      </c>
      <c r="I148" s="177">
        <f>IFERROR(H148/G148-1,"-")</f>
        <v>-5.8167805040424514E-2</v>
      </c>
      <c r="J148" s="177">
        <f>IFERROR(H148/D148-1,"-")</f>
        <v>1.9975209499143221E-2</v>
      </c>
      <c r="K148" s="176">
        <f>H148-G148</f>
        <v>-45434</v>
      </c>
      <c r="L148" s="176">
        <f>H148-D148</f>
        <v>14407</v>
      </c>
      <c r="M148" s="177">
        <f>H148/H$8</f>
        <v>2.0391278060871782E-2</v>
      </c>
      <c r="N148" s="79"/>
    </row>
    <row r="149" spans="1:14" x14ac:dyDescent="0.25">
      <c r="A149" s="161" t="s">
        <v>96</v>
      </c>
      <c r="B149" s="157" t="s">
        <v>97</v>
      </c>
      <c r="C149" s="158">
        <v>267197</v>
      </c>
      <c r="D149" s="158">
        <v>261107</v>
      </c>
      <c r="E149" s="158">
        <v>84486</v>
      </c>
      <c r="F149" s="158">
        <v>251371</v>
      </c>
      <c r="G149" s="158">
        <v>299320</v>
      </c>
      <c r="H149" s="158">
        <v>274535</v>
      </c>
      <c r="I149" s="159">
        <f>IFERROR(H149/G149-1,"-")</f>
        <v>-8.2804356541494095E-2</v>
      </c>
      <c r="J149" s="160">
        <f t="shared" ref="J149:J160" si="60">IFERROR(H149/D149-1,"-")</f>
        <v>5.14271926834593E-2</v>
      </c>
      <c r="K149" s="158">
        <f t="shared" ref="K149:K159" si="61">H149-G149</f>
        <v>-24785</v>
      </c>
      <c r="L149" s="158">
        <f t="shared" ref="L149:L160" si="62">H149-D149</f>
        <v>13428</v>
      </c>
      <c r="M149" s="159">
        <f>H149/H$8</f>
        <v>7.6097490827055697E-3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40910</v>
      </c>
      <c r="F150" s="163">
        <v>153781</v>
      </c>
      <c r="G150" s="163">
        <v>212501</v>
      </c>
      <c r="H150" s="163">
        <v>179525</v>
      </c>
      <c r="I150" s="164">
        <f>IFERROR(H150/G150-1,"-")</f>
        <v>-0.15518044620966487</v>
      </c>
      <c r="J150" s="165">
        <f t="shared" si="60"/>
        <v>0.6117375612734095</v>
      </c>
      <c r="K150" s="163">
        <f t="shared" si="61"/>
        <v>-32976</v>
      </c>
      <c r="L150" s="163">
        <f t="shared" si="62"/>
        <v>68139</v>
      </c>
      <c r="M150" s="164">
        <f>H150/H$8</f>
        <v>4.9761968567676885E-3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43576</v>
      </c>
      <c r="F151" s="163">
        <v>97590</v>
      </c>
      <c r="G151" s="163">
        <v>86819</v>
      </c>
      <c r="H151" s="163">
        <v>95010</v>
      </c>
      <c r="I151" s="164">
        <f>IFERROR(H151/G151-1,"-")</f>
        <v>9.4345707736785744E-2</v>
      </c>
      <c r="J151" s="165">
        <f t="shared" si="60"/>
        <v>-0.365419680605927</v>
      </c>
      <c r="K151" s="163">
        <f t="shared" si="61"/>
        <v>8191</v>
      </c>
      <c r="L151" s="163">
        <f t="shared" si="62"/>
        <v>-54711</v>
      </c>
      <c r="M151" s="164">
        <f>H151/H$8</f>
        <v>2.6335522259378812E-3</v>
      </c>
      <c r="N151" s="79"/>
    </row>
    <row r="152" spans="1:14" x14ac:dyDescent="0.25">
      <c r="A152" s="161"/>
      <c r="B152" s="157" t="s">
        <v>107</v>
      </c>
      <c r="C152" s="158">
        <v>524595</v>
      </c>
      <c r="D152" s="158">
        <v>460137</v>
      </c>
      <c r="E152" s="158">
        <v>137313</v>
      </c>
      <c r="F152" s="158">
        <v>371070</v>
      </c>
      <c r="G152" s="158">
        <v>481765</v>
      </c>
      <c r="H152" s="158">
        <v>461116</v>
      </c>
      <c r="I152" s="159">
        <f>IFERROR(H152/G152-1,"-")</f>
        <v>-4.2861145994416372E-2</v>
      </c>
      <c r="J152" s="160">
        <f t="shared" si="60"/>
        <v>2.1276272066796942E-3</v>
      </c>
      <c r="K152" s="158">
        <f t="shared" si="61"/>
        <v>-20649</v>
      </c>
      <c r="L152" s="158">
        <f t="shared" si="62"/>
        <v>979</v>
      </c>
      <c r="M152" s="159">
        <f>H152/H$8</f>
        <v>1.2781528978166213E-2</v>
      </c>
      <c r="N152" s="79"/>
    </row>
    <row r="153" spans="1:14" s="56" customFormat="1" x14ac:dyDescent="0.25">
      <c r="A153" s="161"/>
      <c r="B153" s="162" t="s">
        <v>110</v>
      </c>
      <c r="C153" s="163">
        <v>156082</v>
      </c>
      <c r="D153" s="163">
        <v>120718</v>
      </c>
      <c r="E153" s="163">
        <v>30243</v>
      </c>
      <c r="F153" s="163">
        <v>136400</v>
      </c>
      <c r="G153" s="163">
        <v>179243</v>
      </c>
      <c r="H153" s="163">
        <v>146131</v>
      </c>
      <c r="I153" s="164">
        <f t="shared" ref="I153:I160" si="63">IFERROR(H153/G153-1,"-")</f>
        <v>-0.18473245817130934</v>
      </c>
      <c r="J153" s="165">
        <f t="shared" si="60"/>
        <v>0.21051541609370594</v>
      </c>
      <c r="K153" s="163">
        <f t="shared" si="61"/>
        <v>-33112</v>
      </c>
      <c r="L153" s="163">
        <f t="shared" si="62"/>
        <v>25413</v>
      </c>
      <c r="M153" s="164">
        <f t="shared" ref="M153:M160" si="64">H153/H$8</f>
        <v>4.0505591025000367E-3</v>
      </c>
      <c r="N153" s="166"/>
    </row>
    <row r="154" spans="1:14" s="56" customFormat="1" x14ac:dyDescent="0.25">
      <c r="A154" s="161"/>
      <c r="B154" s="162" t="s">
        <v>113</v>
      </c>
      <c r="C154" s="163">
        <v>185381</v>
      </c>
      <c r="D154" s="163">
        <v>154372</v>
      </c>
      <c r="E154" s="163">
        <v>49123</v>
      </c>
      <c r="F154" s="163">
        <v>98479</v>
      </c>
      <c r="G154" s="163">
        <v>105256</v>
      </c>
      <c r="H154" s="163">
        <v>104855</v>
      </c>
      <c r="I154" s="164">
        <f t="shared" si="63"/>
        <v>-3.8097590636163581E-3</v>
      </c>
      <c r="J154" s="165">
        <f t="shared" si="60"/>
        <v>-0.32076412820977895</v>
      </c>
      <c r="K154" s="163">
        <f t="shared" si="61"/>
        <v>-401</v>
      </c>
      <c r="L154" s="163">
        <f t="shared" si="62"/>
        <v>-49517</v>
      </c>
      <c r="M154" s="164">
        <f t="shared" si="64"/>
        <v>2.9064426760416432E-3</v>
      </c>
      <c r="N154" s="166"/>
    </row>
    <row r="155" spans="1:14" x14ac:dyDescent="0.25">
      <c r="A155" s="161"/>
      <c r="B155" s="162" t="s">
        <v>116</v>
      </c>
      <c r="C155" s="163">
        <v>70665</v>
      </c>
      <c r="D155" s="163">
        <v>63972</v>
      </c>
      <c r="E155" s="163">
        <v>13885</v>
      </c>
      <c r="F155" s="163">
        <v>41410</v>
      </c>
      <c r="G155" s="163">
        <v>72199</v>
      </c>
      <c r="H155" s="163">
        <v>71765</v>
      </c>
      <c r="I155" s="164">
        <f t="shared" si="63"/>
        <v>-6.0111635895233606E-3</v>
      </c>
      <c r="J155" s="165">
        <f t="shared" si="60"/>
        <v>0.1218189207778404</v>
      </c>
      <c r="K155" s="163">
        <f t="shared" si="61"/>
        <v>-434</v>
      </c>
      <c r="L155" s="163">
        <f t="shared" si="62"/>
        <v>7793</v>
      </c>
      <c r="M155" s="164">
        <f t="shared" si="64"/>
        <v>1.9892314018990845E-3</v>
      </c>
      <c r="N155" s="79"/>
    </row>
    <row r="156" spans="1:14" x14ac:dyDescent="0.25">
      <c r="A156" s="161"/>
      <c r="B156" s="162" t="s">
        <v>123</v>
      </c>
      <c r="C156" s="163">
        <v>7417</v>
      </c>
      <c r="D156" s="163">
        <v>7808</v>
      </c>
      <c r="E156" s="163">
        <v>2558</v>
      </c>
      <c r="F156" s="163">
        <v>9484</v>
      </c>
      <c r="G156" s="163">
        <v>12559</v>
      </c>
      <c r="H156" s="163">
        <v>15268</v>
      </c>
      <c r="I156" s="164">
        <f t="shared" si="63"/>
        <v>0.21570188709292148</v>
      </c>
      <c r="J156" s="165">
        <f t="shared" si="60"/>
        <v>0.95543032786885251</v>
      </c>
      <c r="K156" s="163">
        <f t="shared" si="61"/>
        <v>2709</v>
      </c>
      <c r="L156" s="163">
        <f t="shared" si="62"/>
        <v>7460</v>
      </c>
      <c r="M156" s="164">
        <f t="shared" si="64"/>
        <v>4.2320887680896295E-4</v>
      </c>
      <c r="N156" s="79"/>
    </row>
    <row r="157" spans="1:14" x14ac:dyDescent="0.25">
      <c r="A157" s="161"/>
      <c r="B157" s="162" t="s">
        <v>119</v>
      </c>
      <c r="C157" s="163">
        <v>17321</v>
      </c>
      <c r="D157" s="163">
        <v>21924</v>
      </c>
      <c r="E157" s="163">
        <v>9309</v>
      </c>
      <c r="F157" s="163">
        <v>27289</v>
      </c>
      <c r="G157" s="163">
        <v>21390</v>
      </c>
      <c r="H157" s="163">
        <v>24668</v>
      </c>
      <c r="I157" s="164">
        <f t="shared" si="63"/>
        <v>0.15324918186068248</v>
      </c>
      <c r="J157" s="165">
        <f t="shared" si="60"/>
        <v>0.12515964240102173</v>
      </c>
      <c r="K157" s="163">
        <f t="shared" si="61"/>
        <v>3278</v>
      </c>
      <c r="L157" s="163">
        <f t="shared" si="62"/>
        <v>2744</v>
      </c>
      <c r="M157" s="164">
        <f t="shared" si="64"/>
        <v>6.8376451225592725E-4</v>
      </c>
      <c r="N157" s="79"/>
    </row>
    <row r="158" spans="1:14" x14ac:dyDescent="0.25">
      <c r="A158" s="161"/>
      <c r="B158" s="162" t="s">
        <v>128</v>
      </c>
      <c r="C158" s="163">
        <v>2280</v>
      </c>
      <c r="D158" s="163">
        <v>2951</v>
      </c>
      <c r="E158" s="163">
        <v>2834</v>
      </c>
      <c r="F158" s="163">
        <v>2563</v>
      </c>
      <c r="G158" s="163">
        <v>4469</v>
      </c>
      <c r="H158" s="163">
        <v>3399</v>
      </c>
      <c r="I158" s="164">
        <f t="shared" si="63"/>
        <v>-0.23942716491385097</v>
      </c>
      <c r="J158" s="165">
        <f t="shared" si="60"/>
        <v>0.1518129447644867</v>
      </c>
      <c r="K158" s="163">
        <f t="shared" si="61"/>
        <v>-1070</v>
      </c>
      <c r="L158" s="163">
        <f t="shared" si="62"/>
        <v>448</v>
      </c>
      <c r="M158" s="164">
        <f t="shared" si="64"/>
        <v>9.4215809030237421E-5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3783</v>
      </c>
      <c r="F159" s="163">
        <v>4129</v>
      </c>
      <c r="G159" s="163">
        <v>6277</v>
      </c>
      <c r="H159" s="163">
        <v>5327</v>
      </c>
      <c r="I159" s="164">
        <f t="shared" si="63"/>
        <v>-0.15134618448303327</v>
      </c>
      <c r="J159" s="165">
        <f t="shared" si="60"/>
        <v>-0.27828207559951224</v>
      </c>
      <c r="K159" s="163">
        <f t="shared" si="61"/>
        <v>-950</v>
      </c>
      <c r="L159" s="163">
        <f t="shared" si="62"/>
        <v>-2054</v>
      </c>
      <c r="M159" s="164">
        <f t="shared" si="64"/>
        <v>1.4765743298148713E-4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77667</v>
      </c>
      <c r="D160" s="169">
        <f t="shared" si="65"/>
        <v>81011</v>
      </c>
      <c r="E160" s="169">
        <f t="shared" si="65"/>
        <v>25578</v>
      </c>
      <c r="F160" s="169">
        <f t="shared" si="65"/>
        <v>51316</v>
      </c>
      <c r="G160" s="169">
        <f t="shared" si="65"/>
        <v>80372</v>
      </c>
      <c r="H160" s="169">
        <f t="shared" si="65"/>
        <v>89703</v>
      </c>
      <c r="I160" s="170">
        <f t="shared" si="63"/>
        <v>0.11609764594634941</v>
      </c>
      <c r="J160" s="171">
        <f t="shared" si="60"/>
        <v>0.10729407117551948</v>
      </c>
      <c r="K160" s="169">
        <f>H160-G160</f>
        <v>9331</v>
      </c>
      <c r="L160" s="169">
        <f t="shared" si="62"/>
        <v>8692</v>
      </c>
      <c r="M160" s="170">
        <f t="shared" si="64"/>
        <v>2.4864491666488344E-3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7CD62-557D-4A45-A605-C67FEEBA6CC2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6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1AE71-AFBE-4FC2-99D1-5830BDC17B3C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94385-1141-45B6-9E54-36FA9CCF6C72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2" t="s">
        <v>40</v>
      </c>
      <c r="E1" s="282"/>
      <c r="F1" s="282"/>
      <c r="G1" s="282"/>
      <c r="H1" s="282"/>
      <c r="I1" s="282"/>
      <c r="J1" s="282"/>
      <c r="K1" s="282"/>
      <c r="L1" s="282"/>
      <c r="M1" s="282"/>
      <c r="N1" s="282"/>
    </row>
    <row r="2" spans="2:18" x14ac:dyDescent="0.25"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222</v>
      </c>
      <c r="F6" s="13" t="s">
        <v>223</v>
      </c>
      <c r="G6" s="13" t="s">
        <v>224</v>
      </c>
      <c r="H6" s="13" t="s">
        <v>225</v>
      </c>
      <c r="I6" s="13" t="s">
        <v>226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diciembre 2024</v>
      </c>
    </row>
    <row r="7" spans="2:18" ht="15" customHeight="1" x14ac:dyDescent="0.25">
      <c r="B7" s="267" t="s">
        <v>42</v>
      </c>
      <c r="C7" s="270" t="s">
        <v>8</v>
      </c>
      <c r="D7" s="63" t="s">
        <v>43</v>
      </c>
      <c r="E7" s="64">
        <v>397253</v>
      </c>
      <c r="F7" s="64">
        <v>313914</v>
      </c>
      <c r="G7" s="64">
        <v>423458</v>
      </c>
      <c r="H7" s="64">
        <v>434399</v>
      </c>
      <c r="I7" s="64">
        <v>444661</v>
      </c>
      <c r="J7" s="65">
        <f>I7/H7-1</f>
        <v>2.3623442963726982E-2</v>
      </c>
      <c r="K7" s="64">
        <f>I7-H7</f>
        <v>10262</v>
      </c>
      <c r="L7" s="65">
        <f>I7/E7-1</f>
        <v>0.11933956445892169</v>
      </c>
      <c r="M7" s="64">
        <f>I7-E7</f>
        <v>47408</v>
      </c>
      <c r="N7" s="65">
        <f>I7/$I$7</f>
        <v>1</v>
      </c>
      <c r="R7" s="66"/>
    </row>
    <row r="8" spans="2:18" ht="15" customHeight="1" x14ac:dyDescent="0.25">
      <c r="B8" s="268"/>
      <c r="C8" s="271"/>
      <c r="D8" s="15" t="s">
        <v>44</v>
      </c>
      <c r="E8" s="16">
        <v>141195</v>
      </c>
      <c r="F8" s="16">
        <v>114122</v>
      </c>
      <c r="G8" s="16">
        <v>153975</v>
      </c>
      <c r="H8" s="16">
        <v>161770</v>
      </c>
      <c r="I8" s="16">
        <v>159454</v>
      </c>
      <c r="J8" s="17">
        <f t="shared" ref="J8:J63" si="0">I8/H8-1</f>
        <v>-1.431662236508624E-2</v>
      </c>
      <c r="K8" s="16">
        <f t="shared" ref="K8:K50" si="1">I8-H8</f>
        <v>-2316</v>
      </c>
      <c r="L8" s="17">
        <f t="shared" ref="L8:L63" si="2">I8/E8-1</f>
        <v>0.12931761039696865</v>
      </c>
      <c r="M8" s="16">
        <f t="shared" ref="M8:M50" si="3">I8-E8</f>
        <v>18259</v>
      </c>
      <c r="N8" s="18">
        <f t="shared" ref="N8:N17" si="4">I8/$I$7</f>
        <v>0.35859677372200394</v>
      </c>
      <c r="R8" s="66"/>
    </row>
    <row r="9" spans="2:18" x14ac:dyDescent="0.25">
      <c r="B9" s="268"/>
      <c r="C9" s="271"/>
      <c r="D9" s="19" t="s">
        <v>45</v>
      </c>
      <c r="E9" s="20">
        <v>109344</v>
      </c>
      <c r="F9" s="20">
        <v>78855</v>
      </c>
      <c r="G9" s="20">
        <v>108917</v>
      </c>
      <c r="H9" s="20">
        <v>111619</v>
      </c>
      <c r="I9" s="20">
        <v>115450</v>
      </c>
      <c r="J9" s="67">
        <f t="shared" si="0"/>
        <v>3.4322113618649119E-2</v>
      </c>
      <c r="K9" s="20">
        <f t="shared" si="1"/>
        <v>3831</v>
      </c>
      <c r="L9" s="67">
        <f t="shared" si="2"/>
        <v>5.5842112964588742E-2</v>
      </c>
      <c r="M9" s="20">
        <f t="shared" si="3"/>
        <v>6106</v>
      </c>
      <c r="N9" s="68">
        <f t="shared" si="4"/>
        <v>0.25963599236272128</v>
      </c>
      <c r="R9" s="66"/>
    </row>
    <row r="10" spans="2:18" x14ac:dyDescent="0.25">
      <c r="B10" s="268"/>
      <c r="C10" s="271"/>
      <c r="D10" s="19" t="s">
        <v>46</v>
      </c>
      <c r="E10" s="20">
        <v>3627</v>
      </c>
      <c r="F10" s="20">
        <v>2479</v>
      </c>
      <c r="G10" s="20">
        <v>4675</v>
      </c>
      <c r="H10" s="20">
        <v>5492</v>
      </c>
      <c r="I10" s="20">
        <v>4480</v>
      </c>
      <c r="J10" s="67">
        <f t="shared" si="0"/>
        <v>-0.1842680262199563</v>
      </c>
      <c r="K10" s="20">
        <f t="shared" si="1"/>
        <v>-1012</v>
      </c>
      <c r="L10" s="67">
        <f t="shared" si="2"/>
        <v>0.23518059001929981</v>
      </c>
      <c r="M10" s="20">
        <f t="shared" si="3"/>
        <v>853</v>
      </c>
      <c r="N10" s="68">
        <f t="shared" si="4"/>
        <v>1.007509091195315E-2</v>
      </c>
      <c r="R10" s="66"/>
    </row>
    <row r="11" spans="2:18" x14ac:dyDescent="0.25">
      <c r="B11" s="268"/>
      <c r="C11" s="271"/>
      <c r="D11" s="19" t="s">
        <v>47</v>
      </c>
      <c r="E11" s="20">
        <v>10746</v>
      </c>
      <c r="F11" s="20">
        <v>9493</v>
      </c>
      <c r="G11" s="20">
        <v>14121</v>
      </c>
      <c r="H11" s="20">
        <v>12492</v>
      </c>
      <c r="I11" s="20">
        <v>15575</v>
      </c>
      <c r="J11" s="67">
        <f t="shared" si="0"/>
        <v>0.24679795068844057</v>
      </c>
      <c r="K11" s="20">
        <f t="shared" si="1"/>
        <v>3083</v>
      </c>
      <c r="L11" s="67">
        <f t="shared" si="2"/>
        <v>0.44937651219058261</v>
      </c>
      <c r="M11" s="20">
        <f t="shared" si="3"/>
        <v>4829</v>
      </c>
      <c r="N11" s="68">
        <f t="shared" si="4"/>
        <v>3.5026683248587126E-2</v>
      </c>
      <c r="R11" s="66"/>
    </row>
    <row r="12" spans="2:18" x14ac:dyDescent="0.25">
      <c r="B12" s="268"/>
      <c r="C12" s="271"/>
      <c r="D12" s="19" t="s">
        <v>48</v>
      </c>
      <c r="E12" s="20">
        <v>62015</v>
      </c>
      <c r="F12" s="20">
        <v>44151</v>
      </c>
      <c r="G12" s="20">
        <v>61100</v>
      </c>
      <c r="H12" s="20">
        <v>62539</v>
      </c>
      <c r="I12" s="20">
        <v>67921</v>
      </c>
      <c r="J12" s="67">
        <f t="shared" si="0"/>
        <v>8.6058299621036394E-2</v>
      </c>
      <c r="K12" s="20">
        <f t="shared" si="1"/>
        <v>5382</v>
      </c>
      <c r="L12" s="67">
        <f t="shared" si="2"/>
        <v>9.5235023784568273E-2</v>
      </c>
      <c r="M12" s="20">
        <f t="shared" si="3"/>
        <v>5906</v>
      </c>
      <c r="N12" s="68">
        <f t="shared" si="4"/>
        <v>0.15274782362293973</v>
      </c>
      <c r="R12" s="66"/>
    </row>
    <row r="13" spans="2:18" x14ac:dyDescent="0.25">
      <c r="B13" s="268"/>
      <c r="C13" s="271"/>
      <c r="D13" s="19" t="s">
        <v>49</v>
      </c>
      <c r="E13" s="20">
        <v>5767</v>
      </c>
      <c r="F13" s="20">
        <v>4543</v>
      </c>
      <c r="G13" s="20">
        <v>5166</v>
      </c>
      <c r="H13" s="20">
        <v>4585</v>
      </c>
      <c r="I13" s="20">
        <v>5228</v>
      </c>
      <c r="J13" s="67">
        <f t="shared" si="0"/>
        <v>0.14023991275899683</v>
      </c>
      <c r="K13" s="20">
        <f t="shared" si="1"/>
        <v>643</v>
      </c>
      <c r="L13" s="67">
        <f t="shared" si="2"/>
        <v>-9.3462805618172329E-2</v>
      </c>
      <c r="M13" s="20">
        <f t="shared" si="3"/>
        <v>-539</v>
      </c>
      <c r="N13" s="68">
        <f t="shared" si="4"/>
        <v>1.1757271269573899E-2</v>
      </c>
      <c r="R13" s="66"/>
    </row>
    <row r="14" spans="2:18" x14ac:dyDescent="0.25">
      <c r="B14" s="268"/>
      <c r="C14" s="271"/>
      <c r="D14" s="19" t="s">
        <v>50</v>
      </c>
      <c r="E14" s="20">
        <v>11708</v>
      </c>
      <c r="F14" s="20">
        <v>13338</v>
      </c>
      <c r="G14" s="20">
        <v>17905</v>
      </c>
      <c r="H14" s="20">
        <v>20333</v>
      </c>
      <c r="I14" s="20">
        <v>18315</v>
      </c>
      <c r="J14" s="67">
        <f t="shared" si="0"/>
        <v>-9.9247528648010674E-2</v>
      </c>
      <c r="K14" s="20">
        <f t="shared" si="1"/>
        <v>-2018</v>
      </c>
      <c r="L14" s="67">
        <f t="shared" si="2"/>
        <v>0.56431499829176635</v>
      </c>
      <c r="M14" s="20">
        <f t="shared" si="3"/>
        <v>6607</v>
      </c>
      <c r="N14" s="68">
        <f t="shared" si="4"/>
        <v>4.1188680815272757E-2</v>
      </c>
      <c r="R14" s="66"/>
    </row>
    <row r="15" spans="2:18" x14ac:dyDescent="0.25">
      <c r="B15" s="268"/>
      <c r="C15" s="271"/>
      <c r="D15" s="19" t="s">
        <v>51</v>
      </c>
      <c r="E15" s="20">
        <v>20923</v>
      </c>
      <c r="F15" s="20">
        <v>18198</v>
      </c>
      <c r="G15" s="20">
        <v>23965</v>
      </c>
      <c r="H15" s="20">
        <v>20577</v>
      </c>
      <c r="I15" s="20">
        <v>24629</v>
      </c>
      <c r="J15" s="67">
        <f t="shared" si="0"/>
        <v>0.19691889002284113</v>
      </c>
      <c r="K15" s="20">
        <f t="shared" si="1"/>
        <v>4052</v>
      </c>
      <c r="L15" s="67">
        <f t="shared" si="2"/>
        <v>0.17712565119724699</v>
      </c>
      <c r="M15" s="20">
        <f t="shared" si="3"/>
        <v>3706</v>
      </c>
      <c r="N15" s="68">
        <f t="shared" si="4"/>
        <v>5.5388262069306728E-2</v>
      </c>
      <c r="R15" s="66"/>
    </row>
    <row r="16" spans="2:18" x14ac:dyDescent="0.25">
      <c r="B16" s="268"/>
      <c r="C16" s="271"/>
      <c r="D16" s="19" t="s">
        <v>52</v>
      </c>
      <c r="E16" s="20">
        <v>20974</v>
      </c>
      <c r="F16" s="20">
        <v>19784</v>
      </c>
      <c r="G16" s="20">
        <v>23285</v>
      </c>
      <c r="H16" s="20">
        <v>24142</v>
      </c>
      <c r="I16" s="20">
        <v>23290</v>
      </c>
      <c r="J16" s="67">
        <f t="shared" si="0"/>
        <v>-3.5291193770193074E-2</v>
      </c>
      <c r="K16" s="20">
        <f t="shared" si="1"/>
        <v>-852</v>
      </c>
      <c r="L16" s="67">
        <f t="shared" si="2"/>
        <v>0.11042242776771238</v>
      </c>
      <c r="M16" s="20">
        <f t="shared" si="3"/>
        <v>2316</v>
      </c>
      <c r="N16" s="68">
        <f t="shared" si="4"/>
        <v>5.2376979316827874E-2</v>
      </c>
      <c r="R16" s="66"/>
    </row>
    <row r="17" spans="2:18" x14ac:dyDescent="0.25">
      <c r="B17" s="268"/>
      <c r="C17" s="272"/>
      <c r="D17" s="23" t="s">
        <v>53</v>
      </c>
      <c r="E17" s="69">
        <v>10954</v>
      </c>
      <c r="F17" s="69">
        <v>8951</v>
      </c>
      <c r="G17" s="69">
        <v>10349</v>
      </c>
      <c r="H17" s="69">
        <v>10850</v>
      </c>
      <c r="I17" s="69">
        <v>10319</v>
      </c>
      <c r="J17" s="25">
        <f t="shared" si="0"/>
        <v>-4.8940092165898563E-2</v>
      </c>
      <c r="K17" s="69">
        <f t="shared" si="1"/>
        <v>-531</v>
      </c>
      <c r="L17" s="25">
        <f t="shared" si="2"/>
        <v>-5.7969691436917992E-2</v>
      </c>
      <c r="M17" s="69">
        <f t="shared" si="3"/>
        <v>-635</v>
      </c>
      <c r="N17" s="46">
        <f t="shared" si="4"/>
        <v>2.3206442660813519E-2</v>
      </c>
      <c r="R17" s="66"/>
    </row>
    <row r="18" spans="2:18" x14ac:dyDescent="0.25">
      <c r="B18" s="268"/>
      <c r="C18" s="273" t="s">
        <v>18</v>
      </c>
      <c r="D18" s="63" t="s">
        <v>43</v>
      </c>
      <c r="E18" s="64">
        <v>468289</v>
      </c>
      <c r="F18" s="64">
        <v>370663</v>
      </c>
      <c r="G18" s="64">
        <v>494720</v>
      </c>
      <c r="H18" s="64">
        <v>510044</v>
      </c>
      <c r="I18" s="64">
        <v>517738</v>
      </c>
      <c r="J18" s="65">
        <f t="shared" si="0"/>
        <v>1.5084973061147755E-2</v>
      </c>
      <c r="K18" s="64">
        <f t="shared" si="1"/>
        <v>7694</v>
      </c>
      <c r="L18" s="65">
        <f t="shared" si="2"/>
        <v>0.10559504921106422</v>
      </c>
      <c r="M18" s="64">
        <f t="shared" si="3"/>
        <v>49449</v>
      </c>
      <c r="N18" s="65">
        <f t="shared" ref="N18:N19" si="5">I18/$I$18</f>
        <v>1</v>
      </c>
    </row>
    <row r="19" spans="2:18" x14ac:dyDescent="0.25">
      <c r="B19" s="268"/>
      <c r="C19" s="274"/>
      <c r="D19" s="26" t="s">
        <v>44</v>
      </c>
      <c r="E19" s="27">
        <v>168680</v>
      </c>
      <c r="F19" s="27">
        <v>138324</v>
      </c>
      <c r="G19" s="27">
        <v>183582</v>
      </c>
      <c r="H19" s="27">
        <v>191226</v>
      </c>
      <c r="I19" s="27">
        <v>188893</v>
      </c>
      <c r="J19" s="28">
        <f t="shared" si="0"/>
        <v>-1.2200223818936706E-2</v>
      </c>
      <c r="K19" s="27">
        <f t="shared" si="1"/>
        <v>-2333</v>
      </c>
      <c r="L19" s="28">
        <f t="shared" si="2"/>
        <v>0.11983044818591426</v>
      </c>
      <c r="M19" s="27">
        <f t="shared" si="3"/>
        <v>20213</v>
      </c>
      <c r="N19" s="18">
        <f t="shared" si="5"/>
        <v>0.36484283556547908</v>
      </c>
    </row>
    <row r="20" spans="2:18" x14ac:dyDescent="0.25">
      <c r="B20" s="268"/>
      <c r="C20" s="274"/>
      <c r="D20" s="4" t="s">
        <v>45</v>
      </c>
      <c r="E20" s="29">
        <v>130095</v>
      </c>
      <c r="F20" s="29">
        <v>95019</v>
      </c>
      <c r="G20" s="29">
        <v>129320</v>
      </c>
      <c r="H20" s="29">
        <v>133580</v>
      </c>
      <c r="I20" s="29">
        <v>136620</v>
      </c>
      <c r="J20" s="70">
        <f t="shared" si="0"/>
        <v>2.2757897888905587E-2</v>
      </c>
      <c r="K20" s="29">
        <f t="shared" si="1"/>
        <v>3040</v>
      </c>
      <c r="L20" s="70">
        <f t="shared" si="2"/>
        <v>5.015565548253198E-2</v>
      </c>
      <c r="M20" s="29">
        <f t="shared" si="3"/>
        <v>6525</v>
      </c>
      <c r="N20" s="68">
        <f>I20/$I$18</f>
        <v>0.26387864132051347</v>
      </c>
    </row>
    <row r="21" spans="2:18" x14ac:dyDescent="0.25">
      <c r="B21" s="268"/>
      <c r="C21" s="274"/>
      <c r="D21" s="4" t="s">
        <v>46</v>
      </c>
      <c r="E21" s="29">
        <v>4174</v>
      </c>
      <c r="F21" s="29">
        <v>2907</v>
      </c>
      <c r="G21" s="29">
        <v>5119</v>
      </c>
      <c r="H21" s="29">
        <v>5933</v>
      </c>
      <c r="I21" s="29">
        <v>4890</v>
      </c>
      <c r="J21" s="70">
        <f t="shared" si="0"/>
        <v>-0.17579639305578965</v>
      </c>
      <c r="K21" s="29">
        <f t="shared" si="1"/>
        <v>-1043</v>
      </c>
      <c r="L21" s="70">
        <f t="shared" si="2"/>
        <v>0.17153809295639677</v>
      </c>
      <c r="M21" s="29">
        <f t="shared" si="3"/>
        <v>716</v>
      </c>
      <c r="N21" s="68">
        <f t="shared" ref="N21:N28" si="6">I21/$I$18</f>
        <v>9.4449316063337056E-3</v>
      </c>
    </row>
    <row r="22" spans="2:18" x14ac:dyDescent="0.25">
      <c r="B22" s="268"/>
      <c r="C22" s="274"/>
      <c r="D22" s="4" t="s">
        <v>47</v>
      </c>
      <c r="E22" s="29">
        <v>12078</v>
      </c>
      <c r="F22" s="29">
        <v>10801</v>
      </c>
      <c r="G22" s="29">
        <v>15987</v>
      </c>
      <c r="H22" s="29">
        <v>14525</v>
      </c>
      <c r="I22" s="29">
        <v>17482</v>
      </c>
      <c r="J22" s="70">
        <f t="shared" si="0"/>
        <v>0.203580034423408</v>
      </c>
      <c r="K22" s="29">
        <f t="shared" si="1"/>
        <v>2957</v>
      </c>
      <c r="L22" s="70">
        <f t="shared" si="2"/>
        <v>0.44742507037588997</v>
      </c>
      <c r="M22" s="29">
        <f t="shared" si="3"/>
        <v>5404</v>
      </c>
      <c r="N22" s="68">
        <f t="shared" si="6"/>
        <v>3.376611336235702E-2</v>
      </c>
    </row>
    <row r="23" spans="2:18" x14ac:dyDescent="0.25">
      <c r="B23" s="268"/>
      <c r="C23" s="274"/>
      <c r="D23" s="4" t="s">
        <v>48</v>
      </c>
      <c r="E23" s="29">
        <v>74343</v>
      </c>
      <c r="F23" s="29">
        <v>51089</v>
      </c>
      <c r="G23" s="29">
        <v>71326</v>
      </c>
      <c r="H23" s="29">
        <v>74452</v>
      </c>
      <c r="I23" s="29">
        <v>79840</v>
      </c>
      <c r="J23" s="70">
        <f t="shared" si="0"/>
        <v>7.2368774512437506E-2</v>
      </c>
      <c r="K23" s="29">
        <f t="shared" si="1"/>
        <v>5388</v>
      </c>
      <c r="L23" s="70">
        <f t="shared" si="2"/>
        <v>7.3941056992588461E-2</v>
      </c>
      <c r="M23" s="29">
        <f t="shared" si="3"/>
        <v>5497</v>
      </c>
      <c r="N23" s="68">
        <f t="shared" si="6"/>
        <v>0.15420927187110084</v>
      </c>
    </row>
    <row r="24" spans="2:18" x14ac:dyDescent="0.25">
      <c r="B24" s="268"/>
      <c r="C24" s="274"/>
      <c r="D24" s="4" t="s">
        <v>49</v>
      </c>
      <c r="E24" s="29">
        <v>5920</v>
      </c>
      <c r="F24" s="29">
        <v>4794</v>
      </c>
      <c r="G24" s="29">
        <v>5361</v>
      </c>
      <c r="H24" s="29">
        <v>4792</v>
      </c>
      <c r="I24" s="29">
        <v>5436</v>
      </c>
      <c r="J24" s="70">
        <f t="shared" si="0"/>
        <v>0.13439065108514181</v>
      </c>
      <c r="K24" s="29">
        <f t="shared" si="1"/>
        <v>644</v>
      </c>
      <c r="L24" s="70">
        <f t="shared" si="2"/>
        <v>-8.1756756756756754E-2</v>
      </c>
      <c r="M24" s="29">
        <f t="shared" si="3"/>
        <v>-484</v>
      </c>
      <c r="N24" s="68">
        <f t="shared" si="6"/>
        <v>1.0499519061764832E-2</v>
      </c>
    </row>
    <row r="25" spans="2:18" x14ac:dyDescent="0.25">
      <c r="B25" s="268"/>
      <c r="C25" s="274"/>
      <c r="D25" s="4" t="s">
        <v>50</v>
      </c>
      <c r="E25" s="29">
        <v>14016</v>
      </c>
      <c r="F25" s="29">
        <v>15768</v>
      </c>
      <c r="G25" s="29">
        <v>20517</v>
      </c>
      <c r="H25" s="29">
        <v>23002</v>
      </c>
      <c r="I25" s="29">
        <v>20336</v>
      </c>
      <c r="J25" s="70">
        <f t="shared" si="0"/>
        <v>-0.11590296495956875</v>
      </c>
      <c r="K25" s="29">
        <f t="shared" si="1"/>
        <v>-2666</v>
      </c>
      <c r="L25" s="70">
        <f t="shared" si="2"/>
        <v>0.45091324200913241</v>
      </c>
      <c r="M25" s="29">
        <f t="shared" si="3"/>
        <v>6320</v>
      </c>
      <c r="N25" s="68">
        <f t="shared" si="6"/>
        <v>3.9278554017669172E-2</v>
      </c>
    </row>
    <row r="26" spans="2:18" x14ac:dyDescent="0.25">
      <c r="B26" s="268"/>
      <c r="C26" s="274"/>
      <c r="D26" s="4" t="s">
        <v>51</v>
      </c>
      <c r="E26" s="29">
        <v>21585</v>
      </c>
      <c r="F26" s="29">
        <v>19039</v>
      </c>
      <c r="G26" s="29">
        <v>24713</v>
      </c>
      <c r="H26" s="29">
        <v>21639</v>
      </c>
      <c r="I26" s="29">
        <v>25345</v>
      </c>
      <c r="J26" s="70">
        <f t="shared" si="0"/>
        <v>0.17126484588012381</v>
      </c>
      <c r="K26" s="29">
        <f t="shared" si="1"/>
        <v>3706</v>
      </c>
      <c r="L26" s="70">
        <f t="shared" si="2"/>
        <v>0.17419504285383369</v>
      </c>
      <c r="M26" s="29">
        <f t="shared" si="3"/>
        <v>3760</v>
      </c>
      <c r="N26" s="68">
        <f t="shared" si="6"/>
        <v>4.8953331607878889E-2</v>
      </c>
    </row>
    <row r="27" spans="2:18" x14ac:dyDescent="0.25">
      <c r="B27" s="268"/>
      <c r="C27" s="274"/>
      <c r="D27" s="4" t="s">
        <v>52</v>
      </c>
      <c r="E27" s="29">
        <v>24722</v>
      </c>
      <c r="F27" s="29">
        <v>22793</v>
      </c>
      <c r="G27" s="29">
        <v>26785</v>
      </c>
      <c r="H27" s="29">
        <v>28220</v>
      </c>
      <c r="I27" s="29">
        <v>27164</v>
      </c>
      <c r="J27" s="30">
        <f t="shared" si="0"/>
        <v>-3.7420269312544274E-2</v>
      </c>
      <c r="K27" s="29">
        <f t="shared" si="1"/>
        <v>-1056</v>
      </c>
      <c r="L27" s="30">
        <f t="shared" si="2"/>
        <v>9.8778415985761647E-2</v>
      </c>
      <c r="M27" s="29">
        <f t="shared" si="3"/>
        <v>2442</v>
      </c>
      <c r="N27" s="31">
        <f t="shared" si="6"/>
        <v>5.2466691647126536E-2</v>
      </c>
    </row>
    <row r="28" spans="2:18" x14ac:dyDescent="0.25">
      <c r="B28" s="268"/>
      <c r="C28" s="275"/>
      <c r="D28" s="32" t="s">
        <v>53</v>
      </c>
      <c r="E28" s="71">
        <v>12676</v>
      </c>
      <c r="F28" s="71">
        <v>10129</v>
      </c>
      <c r="G28" s="71">
        <v>12010</v>
      </c>
      <c r="H28" s="71">
        <v>12675</v>
      </c>
      <c r="I28" s="71">
        <v>11732</v>
      </c>
      <c r="J28" s="34">
        <f t="shared" si="0"/>
        <v>-7.4398422090729777E-2</v>
      </c>
      <c r="K28" s="71">
        <f t="shared" si="1"/>
        <v>-943</v>
      </c>
      <c r="L28" s="34">
        <f t="shared" si="2"/>
        <v>-7.4471442095298213E-2</v>
      </c>
      <c r="M28" s="71">
        <f t="shared" si="3"/>
        <v>-944</v>
      </c>
      <c r="N28" s="72">
        <f t="shared" si="6"/>
        <v>2.266010993977649E-2</v>
      </c>
    </row>
    <row r="29" spans="2:18" x14ac:dyDescent="0.25">
      <c r="B29" s="268"/>
      <c r="C29" s="270" t="s">
        <v>21</v>
      </c>
      <c r="D29" s="63" t="s">
        <v>43</v>
      </c>
      <c r="E29" s="64">
        <v>2854802</v>
      </c>
      <c r="F29" s="64">
        <v>2093338</v>
      </c>
      <c r="G29" s="64">
        <v>2818920</v>
      </c>
      <c r="H29" s="64">
        <v>2932508</v>
      </c>
      <c r="I29" s="64">
        <v>2933977</v>
      </c>
      <c r="J29" s="65">
        <f t="shared" si="0"/>
        <v>5.0093639983250782E-4</v>
      </c>
      <c r="K29" s="64">
        <f t="shared" si="1"/>
        <v>1469</v>
      </c>
      <c r="L29" s="65">
        <f t="shared" si="2"/>
        <v>2.7733972443622967E-2</v>
      </c>
      <c r="M29" s="64">
        <f t="shared" si="3"/>
        <v>79175</v>
      </c>
      <c r="N29" s="65">
        <f t="shared" ref="N29:N30" si="7">I29/$I$29</f>
        <v>1</v>
      </c>
    </row>
    <row r="30" spans="2:18" x14ac:dyDescent="0.25">
      <c r="B30" s="268"/>
      <c r="C30" s="271"/>
      <c r="D30" s="15" t="s">
        <v>44</v>
      </c>
      <c r="E30" s="16">
        <v>1074566</v>
      </c>
      <c r="F30" s="16">
        <v>829853</v>
      </c>
      <c r="G30" s="16">
        <v>1109322</v>
      </c>
      <c r="H30" s="16">
        <v>1155840</v>
      </c>
      <c r="I30" s="16">
        <v>1140612</v>
      </c>
      <c r="J30" s="17">
        <f t="shared" si="0"/>
        <v>-1.3174833887043214E-2</v>
      </c>
      <c r="K30" s="16">
        <f t="shared" si="1"/>
        <v>-15228</v>
      </c>
      <c r="L30" s="17">
        <f t="shared" si="2"/>
        <v>6.1462953415611477E-2</v>
      </c>
      <c r="M30" s="16">
        <f t="shared" si="3"/>
        <v>66046</v>
      </c>
      <c r="N30" s="18">
        <f t="shared" si="7"/>
        <v>0.38875969375356384</v>
      </c>
    </row>
    <row r="31" spans="2:18" x14ac:dyDescent="0.25">
      <c r="B31" s="268"/>
      <c r="C31" s="271"/>
      <c r="D31" s="19" t="s">
        <v>45</v>
      </c>
      <c r="E31" s="20">
        <v>863408</v>
      </c>
      <c r="F31" s="20">
        <v>579557</v>
      </c>
      <c r="G31" s="20">
        <v>790311</v>
      </c>
      <c r="H31" s="20">
        <v>831777</v>
      </c>
      <c r="I31" s="20">
        <v>834955</v>
      </c>
      <c r="J31" s="67">
        <f>I31/H31-1</f>
        <v>3.8207356058175268E-3</v>
      </c>
      <c r="K31" s="20">
        <f t="shared" si="1"/>
        <v>3178</v>
      </c>
      <c r="L31" s="67">
        <f t="shared" si="2"/>
        <v>-3.2954292756147696E-2</v>
      </c>
      <c r="M31" s="20">
        <f t="shared" si="3"/>
        <v>-28453</v>
      </c>
      <c r="N31" s="68">
        <f>I31/$I$29</f>
        <v>0.28458130380708507</v>
      </c>
    </row>
    <row r="32" spans="2:18" x14ac:dyDescent="0.25">
      <c r="B32" s="268"/>
      <c r="C32" s="271"/>
      <c r="D32" s="19" t="s">
        <v>46</v>
      </c>
      <c r="E32" s="20">
        <v>21989</v>
      </c>
      <c r="F32" s="20">
        <v>14831</v>
      </c>
      <c r="G32" s="20">
        <v>18070</v>
      </c>
      <c r="H32" s="20">
        <v>19927</v>
      </c>
      <c r="I32" s="20">
        <v>18514</v>
      </c>
      <c r="J32" s="67">
        <f t="shared" ref="J32:J41" si="8">I32/H32-1</f>
        <v>-7.090881718271691E-2</v>
      </c>
      <c r="K32" s="20">
        <f t="shared" si="1"/>
        <v>-1413</v>
      </c>
      <c r="L32" s="67">
        <f t="shared" si="2"/>
        <v>-0.15803356223566334</v>
      </c>
      <c r="M32" s="20">
        <f t="shared" si="3"/>
        <v>-3475</v>
      </c>
      <c r="N32" s="68">
        <f t="shared" ref="N32:N39" si="9">I32/$I$29</f>
        <v>6.3102062490605756E-3</v>
      </c>
    </row>
    <row r="33" spans="2:14" x14ac:dyDescent="0.25">
      <c r="B33" s="268"/>
      <c r="C33" s="271"/>
      <c r="D33" s="19" t="s">
        <v>47</v>
      </c>
      <c r="E33" s="20">
        <v>65669</v>
      </c>
      <c r="F33" s="20">
        <v>57766</v>
      </c>
      <c r="G33" s="20">
        <v>92826</v>
      </c>
      <c r="H33" s="20">
        <v>71642</v>
      </c>
      <c r="I33" s="20">
        <v>86200</v>
      </c>
      <c r="J33" s="67">
        <f t="shared" si="8"/>
        <v>0.20320482398593009</v>
      </c>
      <c r="K33" s="20">
        <f t="shared" si="1"/>
        <v>14558</v>
      </c>
      <c r="L33" s="67">
        <f t="shared" si="2"/>
        <v>0.31264371316755235</v>
      </c>
      <c r="M33" s="20">
        <f t="shared" si="3"/>
        <v>20531</v>
      </c>
      <c r="N33" s="68">
        <f t="shared" si="9"/>
        <v>2.9379916747813633E-2</v>
      </c>
    </row>
    <row r="34" spans="2:14" x14ac:dyDescent="0.25">
      <c r="B34" s="268"/>
      <c r="C34" s="271"/>
      <c r="D34" s="19" t="s">
        <v>48</v>
      </c>
      <c r="E34" s="20">
        <v>461041</v>
      </c>
      <c r="F34" s="20">
        <v>284082</v>
      </c>
      <c r="G34" s="20">
        <v>410037</v>
      </c>
      <c r="H34" s="20">
        <v>440835</v>
      </c>
      <c r="I34" s="20">
        <v>468874</v>
      </c>
      <c r="J34" s="67">
        <f t="shared" si="8"/>
        <v>6.3604296392074211E-2</v>
      </c>
      <c r="K34" s="20">
        <f t="shared" si="1"/>
        <v>28039</v>
      </c>
      <c r="L34" s="67">
        <f t="shared" si="2"/>
        <v>1.6989812185901121E-2</v>
      </c>
      <c r="M34" s="20">
        <f t="shared" si="3"/>
        <v>7833</v>
      </c>
      <c r="N34" s="68">
        <f t="shared" si="9"/>
        <v>0.15980834205585115</v>
      </c>
    </row>
    <row r="35" spans="2:14" x14ac:dyDescent="0.25">
      <c r="B35" s="268"/>
      <c r="C35" s="271"/>
      <c r="D35" s="19" t="s">
        <v>49</v>
      </c>
      <c r="E35" s="20">
        <v>13020</v>
      </c>
      <c r="F35" s="20">
        <v>11200</v>
      </c>
      <c r="G35" s="20">
        <v>12114</v>
      </c>
      <c r="H35" s="20">
        <v>11864</v>
      </c>
      <c r="I35" s="20">
        <v>13319</v>
      </c>
      <c r="J35" s="67">
        <f t="shared" si="8"/>
        <v>0.12263991908293992</v>
      </c>
      <c r="K35" s="20">
        <f t="shared" si="1"/>
        <v>1455</v>
      </c>
      <c r="L35" s="67">
        <f t="shared" si="2"/>
        <v>2.2964669738863241E-2</v>
      </c>
      <c r="M35" s="20">
        <f t="shared" si="3"/>
        <v>299</v>
      </c>
      <c r="N35" s="68">
        <f t="shared" si="9"/>
        <v>4.5395720552683268E-3</v>
      </c>
    </row>
    <row r="36" spans="2:14" x14ac:dyDescent="0.25">
      <c r="B36" s="268"/>
      <c r="C36" s="271"/>
      <c r="D36" s="19" t="s">
        <v>50</v>
      </c>
      <c r="E36" s="20">
        <v>89250</v>
      </c>
      <c r="F36" s="20">
        <v>96818</v>
      </c>
      <c r="G36" s="20">
        <v>108987</v>
      </c>
      <c r="H36" s="20">
        <v>119696</v>
      </c>
      <c r="I36" s="20">
        <v>97837</v>
      </c>
      <c r="J36" s="67">
        <f t="shared" si="8"/>
        <v>-0.18262097313193426</v>
      </c>
      <c r="K36" s="20">
        <f t="shared" si="1"/>
        <v>-21859</v>
      </c>
      <c r="L36" s="67">
        <f t="shared" si="2"/>
        <v>9.6212885154061567E-2</v>
      </c>
      <c r="M36" s="20">
        <f t="shared" si="3"/>
        <v>8587</v>
      </c>
      <c r="N36" s="68">
        <f t="shared" si="9"/>
        <v>3.3346205508768476E-2</v>
      </c>
    </row>
    <row r="37" spans="2:14" x14ac:dyDescent="0.25">
      <c r="B37" s="268"/>
      <c r="C37" s="271"/>
      <c r="D37" s="19" t="s">
        <v>51</v>
      </c>
      <c r="E37" s="20">
        <v>48947</v>
      </c>
      <c r="F37" s="20">
        <v>46745</v>
      </c>
      <c r="G37" s="20">
        <v>54058</v>
      </c>
      <c r="H37" s="20">
        <v>53126</v>
      </c>
      <c r="I37" s="20">
        <v>55215</v>
      </c>
      <c r="J37" s="67">
        <f t="shared" si="8"/>
        <v>3.9321612769642078E-2</v>
      </c>
      <c r="K37" s="20">
        <f t="shared" si="1"/>
        <v>2089</v>
      </c>
      <c r="L37" s="67">
        <f t="shared" si="2"/>
        <v>0.12805687784746778</v>
      </c>
      <c r="M37" s="20">
        <f t="shared" si="3"/>
        <v>6268</v>
      </c>
      <c r="N37" s="68">
        <f t="shared" si="9"/>
        <v>1.8819165930748605E-2</v>
      </c>
    </row>
    <row r="38" spans="2:14" x14ac:dyDescent="0.25">
      <c r="B38" s="268"/>
      <c r="C38" s="271"/>
      <c r="D38" s="19" t="s">
        <v>52</v>
      </c>
      <c r="E38" s="20">
        <v>149462</v>
      </c>
      <c r="F38" s="20">
        <v>123213</v>
      </c>
      <c r="G38" s="20">
        <v>156141</v>
      </c>
      <c r="H38" s="20">
        <v>158524</v>
      </c>
      <c r="I38" s="20">
        <v>160539</v>
      </c>
      <c r="J38" s="21">
        <f t="shared" si="8"/>
        <v>1.271100905856537E-2</v>
      </c>
      <c r="K38" s="20">
        <f t="shared" si="1"/>
        <v>2015</v>
      </c>
      <c r="L38" s="21">
        <f t="shared" si="2"/>
        <v>7.4112483440607058E-2</v>
      </c>
      <c r="M38" s="20">
        <f t="shared" si="3"/>
        <v>11077</v>
      </c>
      <c r="N38" s="22">
        <f t="shared" si="9"/>
        <v>5.471719785124423E-2</v>
      </c>
    </row>
    <row r="39" spans="2:14" x14ac:dyDescent="0.25">
      <c r="B39" s="268"/>
      <c r="C39" s="272"/>
      <c r="D39" s="23" t="s">
        <v>53</v>
      </c>
      <c r="E39" s="69">
        <v>67450</v>
      </c>
      <c r="F39" s="69">
        <v>49273</v>
      </c>
      <c r="G39" s="69">
        <v>67054</v>
      </c>
      <c r="H39" s="69">
        <v>69277</v>
      </c>
      <c r="I39" s="69">
        <v>57912</v>
      </c>
      <c r="J39" s="25">
        <f t="shared" si="8"/>
        <v>-0.16405156112418262</v>
      </c>
      <c r="K39" s="69">
        <f t="shared" si="1"/>
        <v>-11365</v>
      </c>
      <c r="L39" s="25">
        <f t="shared" si="2"/>
        <v>-0.14140845070422536</v>
      </c>
      <c r="M39" s="69">
        <f t="shared" si="3"/>
        <v>-9538</v>
      </c>
      <c r="N39" s="46">
        <f t="shared" si="9"/>
        <v>1.9738396040596091E-2</v>
      </c>
    </row>
    <row r="40" spans="2:14" x14ac:dyDescent="0.25">
      <c r="B40" s="268"/>
      <c r="C40" s="283" t="s">
        <v>22</v>
      </c>
      <c r="D40" s="63" t="s">
        <v>43</v>
      </c>
      <c r="E40" s="73">
        <v>7.1863573088183097</v>
      </c>
      <c r="F40" s="73">
        <v>6.6685079352943797</v>
      </c>
      <c r="G40" s="73">
        <v>6.6569057616103606</v>
      </c>
      <c r="H40" s="73">
        <v>6.7507245642830673</v>
      </c>
      <c r="I40" s="73">
        <v>6.5982332608436538</v>
      </c>
      <c r="J40" s="65">
        <f t="shared" si="8"/>
        <v>-2.2588879458394606E-2</v>
      </c>
      <c r="K40" s="73">
        <f t="shared" si="1"/>
        <v>-0.15249130343941353</v>
      </c>
      <c r="L40" s="65">
        <f t="shared" si="2"/>
        <v>-8.183896551497305E-2</v>
      </c>
      <c r="M40" s="73">
        <f t="shared" si="3"/>
        <v>-0.58812404797465589</v>
      </c>
      <c r="N40" s="65"/>
    </row>
    <row r="41" spans="2:14" x14ac:dyDescent="0.25">
      <c r="B41" s="268"/>
      <c r="C41" s="284"/>
      <c r="D41" s="26" t="s">
        <v>44</v>
      </c>
      <c r="E41" s="35">
        <v>7.6105102871914729</v>
      </c>
      <c r="F41" s="35">
        <v>7.2716303604914039</v>
      </c>
      <c r="G41" s="35">
        <v>7.2045591816853385</v>
      </c>
      <c r="H41" s="35">
        <v>7.1449588922544356</v>
      </c>
      <c r="I41" s="35">
        <v>7.1532354158566109</v>
      </c>
      <c r="J41" s="36">
        <f t="shared" si="8"/>
        <v>1.1583724590980005E-3</v>
      </c>
      <c r="K41" s="37">
        <f t="shared" si="1"/>
        <v>8.2765236021753452E-3</v>
      </c>
      <c r="L41" s="36">
        <f t="shared" si="2"/>
        <v>-6.0084653207086225E-2</v>
      </c>
      <c r="M41" s="37">
        <f t="shared" si="3"/>
        <v>-0.457274871334862</v>
      </c>
      <c r="N41" s="38"/>
    </row>
    <row r="42" spans="2:14" x14ac:dyDescent="0.25">
      <c r="B42" s="268"/>
      <c r="C42" s="284"/>
      <c r="D42" s="4" t="s">
        <v>45</v>
      </c>
      <c r="E42" s="39">
        <v>7.8962540239976589</v>
      </c>
      <c r="F42" s="39">
        <v>7.3496544290152812</v>
      </c>
      <c r="G42" s="39">
        <v>7.2560849086919399</v>
      </c>
      <c r="H42" s="39">
        <v>7.4519302269326904</v>
      </c>
      <c r="I42" s="39">
        <v>7.2321784322217413</v>
      </c>
      <c r="J42" s="74">
        <f t="shared" si="0"/>
        <v>-2.9489244802202275E-2</v>
      </c>
      <c r="K42" s="41">
        <f t="shared" si="1"/>
        <v>-0.21975179471094908</v>
      </c>
      <c r="L42" s="74">
        <f t="shared" si="2"/>
        <v>-8.4100079576684417E-2</v>
      </c>
      <c r="M42" s="41">
        <f t="shared" si="3"/>
        <v>-0.66407559177591757</v>
      </c>
      <c r="N42" s="75"/>
    </row>
    <row r="43" spans="2:14" x14ac:dyDescent="0.25">
      <c r="B43" s="268"/>
      <c r="C43" s="284"/>
      <c r="D43" s="4" t="s">
        <v>46</v>
      </c>
      <c r="E43" s="39">
        <v>6.0625861593603529</v>
      </c>
      <c r="F43" s="39">
        <v>5.9826542960871318</v>
      </c>
      <c r="G43" s="39">
        <v>3.8652406417112299</v>
      </c>
      <c r="H43" s="39">
        <v>3.6283685360524398</v>
      </c>
      <c r="I43" s="39">
        <v>4.1325892857142854</v>
      </c>
      <c r="J43" s="74">
        <f t="shared" si="0"/>
        <v>0.13896624465011564</v>
      </c>
      <c r="K43" s="41">
        <f t="shared" si="1"/>
        <v>0.5042207496618456</v>
      </c>
      <c r="L43" s="74">
        <f t="shared" si="2"/>
        <v>-0.31834547549748904</v>
      </c>
      <c r="M43" s="41">
        <f t="shared" si="3"/>
        <v>-1.9299968736460675</v>
      </c>
      <c r="N43" s="75"/>
    </row>
    <row r="44" spans="2:14" x14ac:dyDescent="0.25">
      <c r="B44" s="268"/>
      <c r="C44" s="284"/>
      <c r="D44" s="4" t="s">
        <v>47</v>
      </c>
      <c r="E44" s="39">
        <v>6.1110180532291087</v>
      </c>
      <c r="F44" s="39">
        <v>6.0851153481512696</v>
      </c>
      <c r="G44" s="39">
        <v>6.5736137667304018</v>
      </c>
      <c r="H44" s="39">
        <v>5.73503041946846</v>
      </c>
      <c r="I44" s="39">
        <v>5.5345104333868376</v>
      </c>
      <c r="J44" s="74">
        <f t="shared" si="0"/>
        <v>-3.4964066694559426E-2</v>
      </c>
      <c r="K44" s="41">
        <f t="shared" si="1"/>
        <v>-0.20051998608162247</v>
      </c>
      <c r="L44" s="74">
        <f t="shared" si="2"/>
        <v>-9.4339047081957172E-2</v>
      </c>
      <c r="M44" s="41">
        <f t="shared" si="3"/>
        <v>-0.57650761984227117</v>
      </c>
      <c r="N44" s="75"/>
    </row>
    <row r="45" spans="2:14" x14ac:dyDescent="0.25">
      <c r="B45" s="268"/>
      <c r="C45" s="284"/>
      <c r="D45" s="4" t="s">
        <v>48</v>
      </c>
      <c r="E45" s="39">
        <v>7.4343465290655484</v>
      </c>
      <c r="F45" s="39">
        <v>6.4343276482978871</v>
      </c>
      <c r="G45" s="39">
        <v>6.7109165302782321</v>
      </c>
      <c r="H45" s="39">
        <v>7.0489614480564127</v>
      </c>
      <c r="I45" s="39">
        <v>6.903225806451613</v>
      </c>
      <c r="J45" s="74">
        <f t="shared" si="0"/>
        <v>-2.0674767861722843E-2</v>
      </c>
      <c r="K45" s="41">
        <f t="shared" si="1"/>
        <v>-0.14573564160479968</v>
      </c>
      <c r="L45" s="74">
        <f t="shared" si="2"/>
        <v>-7.1441480503693144E-2</v>
      </c>
      <c r="M45" s="41">
        <f t="shared" si="3"/>
        <v>-0.53112072261393539</v>
      </c>
      <c r="N45" s="75"/>
    </row>
    <row r="46" spans="2:14" x14ac:dyDescent="0.25">
      <c r="B46" s="268"/>
      <c r="C46" s="284"/>
      <c r="D46" s="4" t="s">
        <v>49</v>
      </c>
      <c r="E46" s="39">
        <v>2.2576729668805271</v>
      </c>
      <c r="F46" s="39">
        <v>2.4653312788906008</v>
      </c>
      <c r="G46" s="39">
        <v>2.3449477351916377</v>
      </c>
      <c r="H46" s="39">
        <v>2.587568157033806</v>
      </c>
      <c r="I46" s="39">
        <v>2.5476281560826322</v>
      </c>
      <c r="J46" s="74">
        <f t="shared" si="0"/>
        <v>-1.5435342579326772E-2</v>
      </c>
      <c r="K46" s="41">
        <f t="shared" si="1"/>
        <v>-3.9940000951173893E-2</v>
      </c>
      <c r="L46" s="74">
        <f t="shared" si="2"/>
        <v>0.12843099663045621</v>
      </c>
      <c r="M46" s="41">
        <f t="shared" si="3"/>
        <v>0.28995518920210506</v>
      </c>
      <c r="N46" s="75"/>
    </row>
    <row r="47" spans="2:14" x14ac:dyDescent="0.25">
      <c r="B47" s="268"/>
      <c r="C47" s="284"/>
      <c r="D47" s="4" t="s">
        <v>50</v>
      </c>
      <c r="E47" s="39">
        <v>7.6229928254185175</v>
      </c>
      <c r="F47" s="39">
        <v>7.2588094167041533</v>
      </c>
      <c r="G47" s="39">
        <v>6.0869589500139627</v>
      </c>
      <c r="H47" s="39">
        <v>5.886785029262775</v>
      </c>
      <c r="I47" s="39">
        <v>5.3419055419055423</v>
      </c>
      <c r="J47" s="74">
        <f t="shared" si="0"/>
        <v>-9.2559773229135556E-2</v>
      </c>
      <c r="K47" s="41">
        <f t="shared" si="1"/>
        <v>-0.54487948735723268</v>
      </c>
      <c r="L47" s="74">
        <f t="shared" si="2"/>
        <v>-0.29923775815540521</v>
      </c>
      <c r="M47" s="41">
        <f t="shared" si="3"/>
        <v>-2.2810872835129752</v>
      </c>
      <c r="N47" s="75"/>
    </row>
    <row r="48" spans="2:14" x14ac:dyDescent="0.25">
      <c r="B48" s="268"/>
      <c r="C48" s="284"/>
      <c r="D48" s="4" t="s">
        <v>51</v>
      </c>
      <c r="E48" s="39">
        <v>2.3393872771591071</v>
      </c>
      <c r="F48" s="39">
        <v>2.5686888669084516</v>
      </c>
      <c r="G48" s="39">
        <v>2.2557062382641351</v>
      </c>
      <c r="H48" s="39">
        <v>2.5818146474218788</v>
      </c>
      <c r="I48" s="39">
        <v>2.241869341020748</v>
      </c>
      <c r="J48" s="74">
        <f t="shared" si="0"/>
        <v>-0.13166913695395988</v>
      </c>
      <c r="K48" s="41">
        <f t="shared" si="1"/>
        <v>-0.33994530640113085</v>
      </c>
      <c r="L48" s="74">
        <f t="shared" si="2"/>
        <v>-4.1685246855228897E-2</v>
      </c>
      <c r="M48" s="41">
        <f t="shared" si="3"/>
        <v>-9.7517936138359129E-2</v>
      </c>
      <c r="N48" s="75"/>
    </row>
    <row r="49" spans="2:14" x14ac:dyDescent="0.25">
      <c r="B49" s="268"/>
      <c r="C49" s="284"/>
      <c r="D49" s="4" t="s">
        <v>52</v>
      </c>
      <c r="E49" s="39">
        <v>7.1260608372270431</v>
      </c>
      <c r="F49" s="39">
        <v>6.2279114435907807</v>
      </c>
      <c r="G49" s="39">
        <v>6.7056474124973162</v>
      </c>
      <c r="H49" s="39">
        <v>6.5663159638803741</v>
      </c>
      <c r="I49" s="39">
        <v>6.8930442249892661</v>
      </c>
      <c r="J49" s="40">
        <f t="shared" si="0"/>
        <v>4.975823017139902E-2</v>
      </c>
      <c r="K49" s="41">
        <f t="shared" si="1"/>
        <v>0.32672826110889197</v>
      </c>
      <c r="L49" s="40">
        <f t="shared" si="2"/>
        <v>-3.2699217360099175E-2</v>
      </c>
      <c r="M49" s="41">
        <f t="shared" si="3"/>
        <v>-0.23301661223777703</v>
      </c>
      <c r="N49" s="42"/>
    </row>
    <row r="50" spans="2:14" x14ac:dyDescent="0.25">
      <c r="B50" s="268"/>
      <c r="C50" s="285"/>
      <c r="D50" s="32" t="s">
        <v>53</v>
      </c>
      <c r="E50" s="76">
        <v>6.1575680116852292</v>
      </c>
      <c r="F50" s="76">
        <v>5.5047480728410232</v>
      </c>
      <c r="G50" s="76">
        <v>6.4792733597449033</v>
      </c>
      <c r="H50" s="76">
        <v>6.3849769585253453</v>
      </c>
      <c r="I50" s="76">
        <v>5.6121717220660914</v>
      </c>
      <c r="J50" s="61">
        <f t="shared" si="0"/>
        <v>-0.1210349295665647</v>
      </c>
      <c r="K50" s="77">
        <f t="shared" si="1"/>
        <v>-0.77280523645925392</v>
      </c>
      <c r="L50" s="61">
        <f t="shared" si="2"/>
        <v>-8.8573327746301445E-2</v>
      </c>
      <c r="M50" s="77">
        <f t="shared" si="3"/>
        <v>-0.54539628961913778</v>
      </c>
      <c r="N50" s="55"/>
    </row>
    <row r="51" spans="2:14" x14ac:dyDescent="0.25">
      <c r="B51" s="268"/>
      <c r="C51" s="276" t="s">
        <v>34</v>
      </c>
      <c r="D51" s="63" t="s">
        <v>43</v>
      </c>
      <c r="E51" s="65">
        <v>0.69120000000000004</v>
      </c>
      <c r="F51" s="65">
        <v>0.56889999999999996</v>
      </c>
      <c r="G51" s="65">
        <v>0.71409999999999996</v>
      </c>
      <c r="H51" s="65">
        <v>19.022600000000001</v>
      </c>
      <c r="I51" s="65">
        <v>18.326000000000001</v>
      </c>
      <c r="J51" s="65">
        <f t="shared" si="0"/>
        <v>-3.6619599844395667E-2</v>
      </c>
      <c r="K51" s="73">
        <f t="shared" ref="K51" si="10">(I51-H51)*100</f>
        <v>-69.660000000000011</v>
      </c>
      <c r="L51" s="65">
        <f t="shared" si="2"/>
        <v>25.513310185185183</v>
      </c>
      <c r="M51" s="73">
        <f t="shared" ref="M51" si="11">(I51-E51)*100</f>
        <v>1763.4800000000002</v>
      </c>
      <c r="N51" s="65"/>
    </row>
    <row r="52" spans="2:14" x14ac:dyDescent="0.25">
      <c r="B52" s="268"/>
      <c r="C52" s="277"/>
      <c r="D52" s="15" t="s">
        <v>44</v>
      </c>
      <c r="E52" s="18">
        <v>0.73370000000000002</v>
      </c>
      <c r="F52" s="18">
        <v>0.62539999999999996</v>
      </c>
      <c r="G52" s="18">
        <v>0.77950000000000008</v>
      </c>
      <c r="H52" s="18">
        <v>0.79909999999999992</v>
      </c>
      <c r="I52" s="18">
        <v>0.78260000000000007</v>
      </c>
      <c r="J52" s="17">
        <f t="shared" si="0"/>
        <v>-2.0648229257914985E-2</v>
      </c>
      <c r="K52" s="44">
        <f>(I52-H52)*100</f>
        <v>-1.6499999999999848</v>
      </c>
      <c r="L52" s="17">
        <f t="shared" si="2"/>
        <v>6.6648493934850839E-2</v>
      </c>
      <c r="M52" s="44">
        <f>(I52-E52)*100</f>
        <v>4.8900000000000059</v>
      </c>
      <c r="N52" s="18"/>
    </row>
    <row r="53" spans="2:14" x14ac:dyDescent="0.25">
      <c r="B53" s="268"/>
      <c r="C53" s="277"/>
      <c r="D53" s="19" t="s">
        <v>45</v>
      </c>
      <c r="E53" s="68">
        <v>0.67180000000000006</v>
      </c>
      <c r="F53" s="68">
        <v>0.51790000000000003</v>
      </c>
      <c r="G53" s="68">
        <v>0.65170000000000006</v>
      </c>
      <c r="H53" s="68">
        <v>0.72120000000000006</v>
      </c>
      <c r="I53" s="68">
        <v>0.70669999999999999</v>
      </c>
      <c r="J53" s="67">
        <f t="shared" si="0"/>
        <v>-2.0105379922351729E-2</v>
      </c>
      <c r="K53" s="45">
        <f t="shared" ref="K53:K61" si="12">(I53-H53)*100</f>
        <v>-1.4500000000000068</v>
      </c>
      <c r="L53" s="67">
        <f t="shared" si="2"/>
        <v>5.1949985114617236E-2</v>
      </c>
      <c r="M53" s="45">
        <f t="shared" ref="M53:M61" si="13">(I53-E53)*100</f>
        <v>3.4899999999999931</v>
      </c>
      <c r="N53" s="68"/>
    </row>
    <row r="54" spans="2:14" x14ac:dyDescent="0.25">
      <c r="B54" s="268"/>
      <c r="C54" s="277"/>
      <c r="D54" s="19" t="s">
        <v>46</v>
      </c>
      <c r="E54" s="68">
        <v>0.62939999999999996</v>
      </c>
      <c r="F54" s="68">
        <v>0.59650000000000003</v>
      </c>
      <c r="G54" s="68">
        <v>0.6391</v>
      </c>
      <c r="H54" s="68">
        <v>0.70480000000000009</v>
      </c>
      <c r="I54" s="68">
        <v>0.65489999999999993</v>
      </c>
      <c r="J54" s="67">
        <f t="shared" si="0"/>
        <v>-7.080022701475619E-2</v>
      </c>
      <c r="K54" s="45">
        <f t="shared" si="12"/>
        <v>-4.9900000000000162</v>
      </c>
      <c r="L54" s="67">
        <f t="shared" si="2"/>
        <v>4.0514775977120943E-2</v>
      </c>
      <c r="M54" s="45">
        <f t="shared" si="13"/>
        <v>2.5499999999999967</v>
      </c>
      <c r="N54" s="68"/>
    </row>
    <row r="55" spans="2:14" x14ac:dyDescent="0.25">
      <c r="B55" s="268"/>
      <c r="C55" s="277"/>
      <c r="D55" s="19" t="s">
        <v>47</v>
      </c>
      <c r="E55" s="68">
        <v>0.52049999999999996</v>
      </c>
      <c r="F55" s="68">
        <v>0.40850000000000003</v>
      </c>
      <c r="G55" s="68">
        <v>0.65639999999999998</v>
      </c>
      <c r="H55" s="68">
        <v>0.50659999999999994</v>
      </c>
      <c r="I55" s="68">
        <v>0.60240000000000005</v>
      </c>
      <c r="J55" s="67">
        <f t="shared" si="0"/>
        <v>0.18910382945124371</v>
      </c>
      <c r="K55" s="45">
        <f t="shared" si="12"/>
        <v>9.5800000000000107</v>
      </c>
      <c r="L55" s="67">
        <f t="shared" si="2"/>
        <v>0.15734870317002891</v>
      </c>
      <c r="M55" s="45">
        <f t="shared" si="13"/>
        <v>8.1900000000000084</v>
      </c>
      <c r="N55" s="68"/>
    </row>
    <row r="56" spans="2:14" x14ac:dyDescent="0.25">
      <c r="B56" s="268"/>
      <c r="C56" s="277"/>
      <c r="D56" s="19" t="s">
        <v>48</v>
      </c>
      <c r="E56" s="68">
        <v>0.69400000000000006</v>
      </c>
      <c r="F56" s="68">
        <v>0.53079999999999994</v>
      </c>
      <c r="G56" s="68">
        <v>0.69389999999999996</v>
      </c>
      <c r="H56" s="68">
        <v>0.73170000000000002</v>
      </c>
      <c r="I56" s="68">
        <v>0.76200000000000001</v>
      </c>
      <c r="J56" s="67">
        <f t="shared" si="0"/>
        <v>4.1410414104140925E-2</v>
      </c>
      <c r="K56" s="45">
        <f t="shared" si="12"/>
        <v>3.0299999999999994</v>
      </c>
      <c r="L56" s="67">
        <f t="shared" si="2"/>
        <v>9.7982708933717522E-2</v>
      </c>
      <c r="M56" s="45">
        <f t="shared" si="13"/>
        <v>6.7999999999999954</v>
      </c>
      <c r="N56" s="68"/>
    </row>
    <row r="57" spans="2:14" x14ac:dyDescent="0.25">
      <c r="B57" s="268"/>
      <c r="C57" s="277"/>
      <c r="D57" s="19" t="s">
        <v>49</v>
      </c>
      <c r="E57" s="68">
        <v>0.53979999999999995</v>
      </c>
      <c r="F57" s="68">
        <v>0.57810000000000006</v>
      </c>
      <c r="G57" s="68">
        <v>0.58939999999999992</v>
      </c>
      <c r="H57" s="68">
        <v>0.56869999999999998</v>
      </c>
      <c r="I57" s="68">
        <v>0.63840000000000008</v>
      </c>
      <c r="J57" s="67">
        <f t="shared" si="0"/>
        <v>0.12256022507473197</v>
      </c>
      <c r="K57" s="45">
        <f t="shared" si="12"/>
        <v>6.9700000000000095</v>
      </c>
      <c r="L57" s="67">
        <f t="shared" si="2"/>
        <v>0.18266024453501317</v>
      </c>
      <c r="M57" s="45">
        <f t="shared" si="13"/>
        <v>9.8600000000000136</v>
      </c>
      <c r="N57" s="68"/>
    </row>
    <row r="58" spans="2:14" x14ac:dyDescent="0.25">
      <c r="B58" s="268"/>
      <c r="C58" s="277"/>
      <c r="D58" s="19" t="s">
        <v>50</v>
      </c>
      <c r="E58" s="68">
        <v>0.69530000000000003</v>
      </c>
      <c r="F58" s="68">
        <v>0.74909999999999999</v>
      </c>
      <c r="G58" s="68">
        <v>0.73380000000000001</v>
      </c>
      <c r="H58" s="68">
        <v>0.80489999999999995</v>
      </c>
      <c r="I58" s="68">
        <v>0.65790000000000004</v>
      </c>
      <c r="J58" s="67">
        <f t="shared" si="0"/>
        <v>-0.18263138278046953</v>
      </c>
      <c r="K58" s="45">
        <f t="shared" si="12"/>
        <v>-14.69999999999999</v>
      </c>
      <c r="L58" s="67">
        <f t="shared" si="2"/>
        <v>-5.3789731051344769E-2</v>
      </c>
      <c r="M58" s="45">
        <f t="shared" si="13"/>
        <v>-3.7399999999999989</v>
      </c>
      <c r="N58" s="68"/>
    </row>
    <row r="59" spans="2:14" x14ac:dyDescent="0.25">
      <c r="B59" s="268"/>
      <c r="C59" s="277"/>
      <c r="D59" s="19" t="s">
        <v>51</v>
      </c>
      <c r="E59" s="68">
        <v>0.58310000000000006</v>
      </c>
      <c r="F59" s="68">
        <v>0.60489999999999999</v>
      </c>
      <c r="G59" s="68">
        <v>0.61580000000000001</v>
      </c>
      <c r="H59" s="68">
        <v>0.62139999999999995</v>
      </c>
      <c r="I59" s="68">
        <v>0.66480000000000006</v>
      </c>
      <c r="J59" s="67">
        <f t="shared" si="0"/>
        <v>6.984229159961397E-2</v>
      </c>
      <c r="K59" s="45">
        <f t="shared" si="12"/>
        <v>4.3400000000000105</v>
      </c>
      <c r="L59" s="67">
        <f t="shared" si="2"/>
        <v>0.14011318813239582</v>
      </c>
      <c r="M59" s="45">
        <f t="shared" si="13"/>
        <v>8.17</v>
      </c>
      <c r="N59" s="68"/>
    </row>
    <row r="60" spans="2:14" x14ac:dyDescent="0.25">
      <c r="B60" s="268"/>
      <c r="C60" s="277"/>
      <c r="D60" s="19" t="s">
        <v>52</v>
      </c>
      <c r="E60" s="22">
        <v>0.69980000000000009</v>
      </c>
      <c r="F60" s="22">
        <v>0.61990000000000001</v>
      </c>
      <c r="G60" s="22">
        <v>0.78520000000000001</v>
      </c>
      <c r="H60" s="22">
        <v>0.79709999999999992</v>
      </c>
      <c r="I60" s="22">
        <v>0.79709999999999992</v>
      </c>
      <c r="J60" s="21">
        <f t="shared" si="0"/>
        <v>0</v>
      </c>
      <c r="K60" s="45">
        <f t="shared" si="12"/>
        <v>0</v>
      </c>
      <c r="L60" s="21">
        <f t="shared" si="2"/>
        <v>0.13903972563589573</v>
      </c>
      <c r="M60" s="45">
        <f t="shared" si="13"/>
        <v>9.7299999999999827</v>
      </c>
      <c r="N60" s="22"/>
    </row>
    <row r="61" spans="2:14" x14ac:dyDescent="0.25">
      <c r="B61" s="268"/>
      <c r="C61" s="278"/>
      <c r="D61" s="23" t="s">
        <v>53</v>
      </c>
      <c r="E61" s="46">
        <v>0.64329999999999998</v>
      </c>
      <c r="F61" s="46">
        <v>0.4587</v>
      </c>
      <c r="G61" s="46">
        <v>0.70209999999999995</v>
      </c>
      <c r="H61" s="46">
        <v>0.73219999999999996</v>
      </c>
      <c r="I61" s="46">
        <v>0.60009999999999997</v>
      </c>
      <c r="J61" s="25">
        <f t="shared" si="0"/>
        <v>-0.18041518710734772</v>
      </c>
      <c r="K61" s="78">
        <f t="shared" si="12"/>
        <v>-13.209999999999999</v>
      </c>
      <c r="L61" s="25">
        <f t="shared" si="2"/>
        <v>-6.7153738535675411E-2</v>
      </c>
      <c r="M61" s="78">
        <f t="shared" si="13"/>
        <v>-4.3200000000000021</v>
      </c>
      <c r="N61" s="46"/>
    </row>
    <row r="62" spans="2:14" x14ac:dyDescent="0.25">
      <c r="B62" s="268"/>
      <c r="C62" s="279" t="s">
        <v>54</v>
      </c>
      <c r="D62" s="63" t="s">
        <v>43</v>
      </c>
      <c r="E62" s="64">
        <v>133229</v>
      </c>
      <c r="F62" s="64">
        <v>118692</v>
      </c>
      <c r="G62" s="64">
        <v>127347</v>
      </c>
      <c r="H62" s="64">
        <v>379398</v>
      </c>
      <c r="I62" s="64">
        <v>384801</v>
      </c>
      <c r="J62" s="65">
        <f t="shared" si="0"/>
        <v>1.4240981765850202E-2</v>
      </c>
      <c r="K62" s="64">
        <f t="shared" ref="K62:K63" si="14">I62-H62</f>
        <v>5403</v>
      </c>
      <c r="L62" s="65">
        <f t="shared" si="2"/>
        <v>1.8882675693730344</v>
      </c>
      <c r="M62" s="64">
        <f t="shared" ref="M62:M63" si="15">I62-E62</f>
        <v>251572</v>
      </c>
      <c r="N62" s="65">
        <f t="shared" ref="N62:N63" si="16">I62/$I$62</f>
        <v>1</v>
      </c>
    </row>
    <row r="63" spans="2:14" x14ac:dyDescent="0.25">
      <c r="B63" s="268"/>
      <c r="C63" s="280"/>
      <c r="D63" s="26" t="s">
        <v>44</v>
      </c>
      <c r="E63" s="27">
        <v>47242</v>
      </c>
      <c r="F63" s="27">
        <v>42803</v>
      </c>
      <c r="G63" s="27">
        <v>45909</v>
      </c>
      <c r="H63" s="27">
        <v>46660</v>
      </c>
      <c r="I63" s="27">
        <v>47015</v>
      </c>
      <c r="J63" s="36">
        <f t="shared" si="0"/>
        <v>7.6082297471067317E-3</v>
      </c>
      <c r="K63" s="27">
        <f t="shared" si="14"/>
        <v>355</v>
      </c>
      <c r="L63" s="36">
        <f t="shared" si="2"/>
        <v>-4.8050463570551427E-3</v>
      </c>
      <c r="M63" s="27">
        <f t="shared" si="15"/>
        <v>-227</v>
      </c>
      <c r="N63" s="38">
        <f t="shared" si="16"/>
        <v>0.12218003591466758</v>
      </c>
    </row>
    <row r="64" spans="2:14" x14ac:dyDescent="0.25">
      <c r="B64" s="268"/>
      <c r="C64" s="280"/>
      <c r="D64" s="4" t="s">
        <v>45</v>
      </c>
      <c r="E64" s="29">
        <v>41461</v>
      </c>
      <c r="F64" s="29">
        <v>36098</v>
      </c>
      <c r="G64" s="29">
        <v>39121</v>
      </c>
      <c r="H64" s="29">
        <v>37203</v>
      </c>
      <c r="I64" s="29">
        <v>38115</v>
      </c>
      <c r="J64" s="74">
        <f>I64/H64-1</f>
        <v>2.4514152084509355E-2</v>
      </c>
      <c r="K64" s="29">
        <f>I64-H64</f>
        <v>912</v>
      </c>
      <c r="L64" s="74">
        <f>I64/E64-1</f>
        <v>-8.0702346783724455E-2</v>
      </c>
      <c r="M64" s="29">
        <f>I64-E64</f>
        <v>-3346</v>
      </c>
      <c r="N64" s="75">
        <f>I64/$I$62</f>
        <v>9.9051197891897369E-2</v>
      </c>
    </row>
    <row r="65" spans="2:14" x14ac:dyDescent="0.25">
      <c r="B65" s="268"/>
      <c r="C65" s="280"/>
      <c r="D65" s="4" t="s">
        <v>46</v>
      </c>
      <c r="E65" s="29">
        <v>1127</v>
      </c>
      <c r="F65" s="29">
        <v>802</v>
      </c>
      <c r="G65" s="29">
        <v>912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2.3700562108726329E-3</v>
      </c>
    </row>
    <row r="66" spans="2:14" x14ac:dyDescent="0.25">
      <c r="B66" s="268"/>
      <c r="C66" s="280"/>
      <c r="D66" s="4" t="s">
        <v>47</v>
      </c>
      <c r="E66" s="29">
        <v>4070</v>
      </c>
      <c r="F66" s="29">
        <v>4562</v>
      </c>
      <c r="G66" s="29">
        <v>4562</v>
      </c>
      <c r="H66" s="29">
        <v>4562</v>
      </c>
      <c r="I66" s="29">
        <v>4616</v>
      </c>
      <c r="J66" s="74">
        <f t="shared" si="17"/>
        <v>1.1836913634370783E-2</v>
      </c>
      <c r="K66" s="29">
        <f t="shared" si="18"/>
        <v>54</v>
      </c>
      <c r="L66" s="74">
        <f t="shared" si="19"/>
        <v>0.13415233415233407</v>
      </c>
      <c r="M66" s="29">
        <f t="shared" si="20"/>
        <v>546</v>
      </c>
      <c r="N66" s="75">
        <f t="shared" si="21"/>
        <v>1.1995810821697449E-2</v>
      </c>
    </row>
    <row r="67" spans="2:14" x14ac:dyDescent="0.25">
      <c r="B67" s="268"/>
      <c r="C67" s="280"/>
      <c r="D67" s="4" t="s">
        <v>48</v>
      </c>
      <c r="E67" s="29">
        <v>21430</v>
      </c>
      <c r="F67" s="29">
        <v>17263</v>
      </c>
      <c r="G67" s="29">
        <v>19061</v>
      </c>
      <c r="H67" s="29">
        <v>19434</v>
      </c>
      <c r="I67" s="29">
        <v>19850</v>
      </c>
      <c r="J67" s="74">
        <f t="shared" si="17"/>
        <v>2.1405783678089874E-2</v>
      </c>
      <c r="K67" s="29">
        <f t="shared" si="18"/>
        <v>416</v>
      </c>
      <c r="L67" s="74">
        <f t="shared" si="19"/>
        <v>-7.3728418105459603E-2</v>
      </c>
      <c r="M67" s="29">
        <f t="shared" si="20"/>
        <v>-1580</v>
      </c>
      <c r="N67" s="75">
        <f t="shared" si="21"/>
        <v>5.1585105028313337E-2</v>
      </c>
    </row>
    <row r="68" spans="2:14" x14ac:dyDescent="0.25">
      <c r="B68" s="268"/>
      <c r="C68" s="280"/>
      <c r="D68" s="4" t="s">
        <v>49</v>
      </c>
      <c r="E68" s="29">
        <v>778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7"/>
        <v>0</v>
      </c>
      <c r="K68" s="29">
        <f t="shared" si="18"/>
        <v>0</v>
      </c>
      <c r="L68" s="74">
        <f t="shared" si="19"/>
        <v>-0.13496143958868889</v>
      </c>
      <c r="M68" s="29">
        <f t="shared" si="20"/>
        <v>-105</v>
      </c>
      <c r="N68" s="75">
        <f t="shared" si="21"/>
        <v>1.7489559538566687E-3</v>
      </c>
    </row>
    <row r="69" spans="2:14" x14ac:dyDescent="0.25">
      <c r="B69" s="268"/>
      <c r="C69" s="280"/>
      <c r="D69" s="4" t="s">
        <v>50</v>
      </c>
      <c r="E69" s="29">
        <v>4141</v>
      </c>
      <c r="F69" s="29">
        <v>4169</v>
      </c>
      <c r="G69" s="29">
        <v>4791</v>
      </c>
      <c r="H69" s="29">
        <v>4797</v>
      </c>
      <c r="I69" s="29">
        <v>4797</v>
      </c>
      <c r="J69" s="74">
        <f t="shared" si="17"/>
        <v>0</v>
      </c>
      <c r="K69" s="29">
        <f t="shared" si="18"/>
        <v>0</v>
      </c>
      <c r="L69" s="74">
        <f t="shared" si="19"/>
        <v>0.15841584158415833</v>
      </c>
      <c r="M69" s="29">
        <f t="shared" si="20"/>
        <v>656</v>
      </c>
      <c r="N69" s="75">
        <f t="shared" si="21"/>
        <v>1.2466183819688618E-2</v>
      </c>
    </row>
    <row r="70" spans="2:14" x14ac:dyDescent="0.25">
      <c r="B70" s="268"/>
      <c r="C70" s="280"/>
      <c r="D70" s="4" t="s">
        <v>51</v>
      </c>
      <c r="E70" s="29">
        <v>2708</v>
      </c>
      <c r="F70" s="29">
        <v>2493</v>
      </c>
      <c r="G70" s="29">
        <v>2832</v>
      </c>
      <c r="H70" s="29">
        <v>2758</v>
      </c>
      <c r="I70" s="29">
        <v>2679</v>
      </c>
      <c r="J70" s="74">
        <f t="shared" si="17"/>
        <v>-2.8643944887599693E-2</v>
      </c>
      <c r="K70" s="29">
        <f t="shared" si="18"/>
        <v>-79</v>
      </c>
      <c r="L70" s="74">
        <f t="shared" si="19"/>
        <v>-1.0709010339734149E-2</v>
      </c>
      <c r="M70" s="29">
        <f t="shared" si="20"/>
        <v>-29</v>
      </c>
      <c r="N70" s="75">
        <f t="shared" si="21"/>
        <v>6.9620401194383594E-3</v>
      </c>
    </row>
    <row r="71" spans="2:14" x14ac:dyDescent="0.25">
      <c r="B71" s="268"/>
      <c r="C71" s="280"/>
      <c r="D71" s="4" t="s">
        <v>52</v>
      </c>
      <c r="E71" s="29">
        <v>6890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7"/>
        <v>1.278254091971931E-2</v>
      </c>
      <c r="K71" s="29">
        <f t="shared" si="18"/>
        <v>82</v>
      </c>
      <c r="L71" s="40">
        <f t="shared" si="19"/>
        <v>-5.7039187227866495E-2</v>
      </c>
      <c r="M71" s="29">
        <f t="shared" si="20"/>
        <v>-393</v>
      </c>
      <c r="N71" s="42">
        <f t="shared" si="21"/>
        <v>1.6884051756622255E-2</v>
      </c>
    </row>
    <row r="72" spans="2:14" x14ac:dyDescent="0.25">
      <c r="B72" s="269"/>
      <c r="C72" s="281"/>
      <c r="D72" s="32" t="s">
        <v>53</v>
      </c>
      <c r="E72" s="71">
        <v>3382</v>
      </c>
      <c r="F72" s="71">
        <v>3465</v>
      </c>
      <c r="G72" s="71">
        <v>3081</v>
      </c>
      <c r="H72" s="71">
        <v>3052</v>
      </c>
      <c r="I72" s="71">
        <v>3113</v>
      </c>
      <c r="J72" s="61">
        <f t="shared" si="17"/>
        <v>1.998689384010488E-2</v>
      </c>
      <c r="K72" s="71">
        <f t="shared" si="18"/>
        <v>61</v>
      </c>
      <c r="L72" s="61">
        <f t="shared" si="19"/>
        <v>-7.953873447664106E-2</v>
      </c>
      <c r="M72" s="71">
        <f t="shared" si="20"/>
        <v>-269</v>
      </c>
      <c r="N72" s="55">
        <f t="shared" si="21"/>
        <v>8.0898958162790632E-3</v>
      </c>
    </row>
    <row r="73" spans="2:14" ht="7.5" customHeight="1" x14ac:dyDescent="0.25">
      <c r="B73" s="263"/>
      <c r="C73" s="263"/>
      <c r="D73" s="263"/>
      <c r="E73" s="263"/>
      <c r="F73" s="263"/>
      <c r="G73" s="263"/>
      <c r="H73" s="263"/>
      <c r="I73" s="263"/>
      <c r="J73" s="263"/>
      <c r="K73" s="263"/>
      <c r="L73" s="263"/>
      <c r="M73" s="263"/>
      <c r="N73" s="47"/>
    </row>
    <row r="74" spans="2:14" x14ac:dyDescent="0.25">
      <c r="B74" s="265" t="s">
        <v>55</v>
      </c>
      <c r="C74" s="265"/>
      <c r="D74" s="265"/>
      <c r="E74" s="265"/>
      <c r="F74" s="265"/>
      <c r="G74" s="265"/>
      <c r="H74" s="265"/>
      <c r="I74" s="265"/>
      <c r="J74" s="265"/>
      <c r="K74" s="265"/>
      <c r="L74" s="265"/>
      <c r="M74" s="265"/>
    </row>
    <row r="76" spans="2:14" x14ac:dyDescent="0.25">
      <c r="B76" s="56"/>
    </row>
    <row r="77" spans="2:14" ht="21.75" customHeight="1" thickBot="1" x14ac:dyDescent="0.3">
      <c r="B77" s="266" t="s">
        <v>56</v>
      </c>
      <c r="C77" s="266"/>
      <c r="D77" s="266"/>
      <c r="E77" s="266"/>
      <c r="F77" s="266"/>
      <c r="G77" s="266"/>
      <c r="H77" s="266"/>
      <c r="I77" s="266"/>
      <c r="J77" s="266"/>
      <c r="K77" s="266"/>
      <c r="L77" s="266"/>
      <c r="M77" s="266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3" t="s">
        <v>228</v>
      </c>
      <c r="F79" s="13" t="s">
        <v>229</v>
      </c>
      <c r="G79" s="13" t="s">
        <v>230</v>
      </c>
      <c r="H79" s="13" t="s">
        <v>231</v>
      </c>
      <c r="I79" s="13" t="s">
        <v>232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diciembre 2024</v>
      </c>
    </row>
    <row r="80" spans="2:14" ht="15" customHeight="1" x14ac:dyDescent="0.25">
      <c r="B80" s="267" t="s">
        <v>42</v>
      </c>
      <c r="C80" s="270" t="s">
        <v>8</v>
      </c>
      <c r="D80" s="63" t="s">
        <v>43</v>
      </c>
      <c r="E80" s="64">
        <v>4831573</v>
      </c>
      <c r="F80" s="64">
        <v>2335438</v>
      </c>
      <c r="G80" s="64">
        <v>4757683</v>
      </c>
      <c r="H80" s="64">
        <v>5188807</v>
      </c>
      <c r="I80" s="64">
        <v>5480280</v>
      </c>
      <c r="J80" s="65">
        <f t="shared" ref="J80:J81" si="22">I80/H80-1</f>
        <v>5.6173413272068151E-2</v>
      </c>
      <c r="K80" s="64">
        <f t="shared" ref="K80:K81" si="23">I80-H80</f>
        <v>291473</v>
      </c>
      <c r="L80" s="65">
        <f t="shared" ref="L80:L81" si="24">I80/E80-1</f>
        <v>0.13426414130553344</v>
      </c>
      <c r="M80" s="64">
        <f t="shared" ref="M80:M81" si="25">I80-E80</f>
        <v>648707</v>
      </c>
      <c r="N80" s="65">
        <f t="shared" ref="N80:N81" si="26">I80/$I$80</f>
        <v>1</v>
      </c>
    </row>
    <row r="81" spans="2:15" ht="15" customHeight="1" x14ac:dyDescent="0.25">
      <c r="B81" s="268"/>
      <c r="C81" s="271"/>
      <c r="D81" s="15" t="s">
        <v>44</v>
      </c>
      <c r="E81" s="16">
        <v>1762715</v>
      </c>
      <c r="F81" s="16">
        <v>881045</v>
      </c>
      <c r="G81" s="16">
        <v>1757049</v>
      </c>
      <c r="H81" s="16">
        <v>1888332</v>
      </c>
      <c r="I81" s="16">
        <v>1938898</v>
      </c>
      <c r="J81" s="18">
        <f t="shared" si="22"/>
        <v>2.677813011694985E-2</v>
      </c>
      <c r="K81" s="16">
        <f t="shared" si="23"/>
        <v>50566</v>
      </c>
      <c r="L81" s="18">
        <f t="shared" si="24"/>
        <v>9.9949793358540706E-2</v>
      </c>
      <c r="M81" s="16">
        <f t="shared" si="25"/>
        <v>176183</v>
      </c>
      <c r="N81" s="18">
        <f t="shared" si="26"/>
        <v>0.35379542651105417</v>
      </c>
      <c r="O81" s="79"/>
    </row>
    <row r="82" spans="2:15" x14ac:dyDescent="0.25">
      <c r="B82" s="268"/>
      <c r="C82" s="271"/>
      <c r="D82" s="19" t="s">
        <v>45</v>
      </c>
      <c r="E82" s="20">
        <v>1299411</v>
      </c>
      <c r="F82" s="20">
        <v>492258</v>
      </c>
      <c r="G82" s="20">
        <v>1243535</v>
      </c>
      <c r="H82" s="20">
        <v>1319978</v>
      </c>
      <c r="I82" s="20">
        <v>1387823</v>
      </c>
      <c r="J82" s="68">
        <f>I82/H82-1</f>
        <v>5.139858391579244E-2</v>
      </c>
      <c r="K82" s="20">
        <f>I82-H82</f>
        <v>67845</v>
      </c>
      <c r="L82" s="68">
        <f>I82/E82-1</f>
        <v>6.8040058149423155E-2</v>
      </c>
      <c r="M82" s="20">
        <f>I82-E82</f>
        <v>88412</v>
      </c>
      <c r="N82" s="68">
        <f>I82/$I$80</f>
        <v>0.2532394330216704</v>
      </c>
      <c r="O82" s="79"/>
    </row>
    <row r="83" spans="2:15" x14ac:dyDescent="0.25">
      <c r="B83" s="268"/>
      <c r="C83" s="271"/>
      <c r="D83" s="19" t="s">
        <v>46</v>
      </c>
      <c r="E83" s="20">
        <v>45076</v>
      </c>
      <c r="F83" s="20">
        <v>20161</v>
      </c>
      <c r="G83" s="20">
        <v>37751</v>
      </c>
      <c r="H83" s="20">
        <v>51166</v>
      </c>
      <c r="I83" s="20">
        <v>43737</v>
      </c>
      <c r="J83" s="68">
        <f t="shared" ref="J83:J136" si="27">I83/H83-1</f>
        <v>-0.14519407418989172</v>
      </c>
      <c r="K83" s="20">
        <f t="shared" ref="K83:K112" si="28">I83-H83</f>
        <v>-7429</v>
      </c>
      <c r="L83" s="68">
        <f t="shared" ref="L83:L136" si="29">I83/E83-1</f>
        <v>-2.9705386458425798E-2</v>
      </c>
      <c r="M83" s="20">
        <f t="shared" ref="M83:M112" si="30">I83-E83</f>
        <v>-1339</v>
      </c>
      <c r="N83" s="68">
        <f t="shared" ref="N83:N90" si="31">I83/$I$80</f>
        <v>7.9807966016334931E-3</v>
      </c>
      <c r="O83" s="79"/>
    </row>
    <row r="84" spans="2:15" x14ac:dyDescent="0.25">
      <c r="B84" s="268"/>
      <c r="C84" s="271"/>
      <c r="D84" s="19" t="s">
        <v>47</v>
      </c>
      <c r="E84" s="20">
        <v>137126</v>
      </c>
      <c r="F84" s="20">
        <v>70304</v>
      </c>
      <c r="G84" s="20">
        <v>161080</v>
      </c>
      <c r="H84" s="20">
        <v>179837</v>
      </c>
      <c r="I84" s="20">
        <v>231856</v>
      </c>
      <c r="J84" s="68">
        <f t="shared" si="27"/>
        <v>0.28925638216829674</v>
      </c>
      <c r="K84" s="20">
        <f t="shared" si="28"/>
        <v>52019</v>
      </c>
      <c r="L84" s="68">
        <f t="shared" si="29"/>
        <v>0.69082449717777816</v>
      </c>
      <c r="M84" s="20">
        <f t="shared" si="30"/>
        <v>94730</v>
      </c>
      <c r="N84" s="68">
        <f t="shared" si="31"/>
        <v>4.2307327362835476E-2</v>
      </c>
      <c r="O84" s="79"/>
    </row>
    <row r="85" spans="2:15" x14ac:dyDescent="0.25">
      <c r="B85" s="268"/>
      <c r="C85" s="271"/>
      <c r="D85" s="19" t="s">
        <v>48</v>
      </c>
      <c r="E85" s="20">
        <v>791721</v>
      </c>
      <c r="F85" s="20">
        <v>354204</v>
      </c>
      <c r="G85" s="20">
        <v>710225</v>
      </c>
      <c r="H85" s="20">
        <v>797848</v>
      </c>
      <c r="I85" s="20">
        <v>914356</v>
      </c>
      <c r="J85" s="68">
        <f t="shared" si="27"/>
        <v>0.14602781482187077</v>
      </c>
      <c r="K85" s="20">
        <f t="shared" si="28"/>
        <v>116508</v>
      </c>
      <c r="L85" s="68">
        <f t="shared" si="29"/>
        <v>0.15489673761337652</v>
      </c>
      <c r="M85" s="20">
        <f t="shared" si="30"/>
        <v>122635</v>
      </c>
      <c r="N85" s="68">
        <f t="shared" si="31"/>
        <v>0.16684475975680074</v>
      </c>
      <c r="O85" s="79"/>
    </row>
    <row r="86" spans="2:15" x14ac:dyDescent="0.25">
      <c r="B86" s="268"/>
      <c r="C86" s="271"/>
      <c r="D86" s="19" t="s">
        <v>49</v>
      </c>
      <c r="E86" s="20">
        <v>55887</v>
      </c>
      <c r="F86" s="20">
        <v>33444</v>
      </c>
      <c r="G86" s="20">
        <v>51485</v>
      </c>
      <c r="H86" s="20">
        <v>58157</v>
      </c>
      <c r="I86" s="20">
        <v>57388</v>
      </c>
      <c r="J86" s="68">
        <f t="shared" si="27"/>
        <v>-1.3222827862510056E-2</v>
      </c>
      <c r="K86" s="20">
        <f t="shared" si="28"/>
        <v>-769</v>
      </c>
      <c r="L86" s="68">
        <f t="shared" si="29"/>
        <v>2.6857766564675201E-2</v>
      </c>
      <c r="M86" s="20">
        <f t="shared" si="30"/>
        <v>1501</v>
      </c>
      <c r="N86" s="68">
        <f t="shared" si="31"/>
        <v>1.0471727721941215E-2</v>
      </c>
      <c r="O86" s="79"/>
    </row>
    <row r="87" spans="2:15" x14ac:dyDescent="0.25">
      <c r="B87" s="268"/>
      <c r="C87" s="271"/>
      <c r="D87" s="19" t="s">
        <v>50</v>
      </c>
      <c r="E87" s="20">
        <v>142901</v>
      </c>
      <c r="F87" s="20">
        <v>107459</v>
      </c>
      <c r="G87" s="20">
        <v>198873</v>
      </c>
      <c r="H87" s="20">
        <v>252588</v>
      </c>
      <c r="I87" s="20">
        <v>239146</v>
      </c>
      <c r="J87" s="68">
        <f t="shared" si="27"/>
        <v>-5.3217096615832848E-2</v>
      </c>
      <c r="K87" s="20">
        <f t="shared" si="28"/>
        <v>-13442</v>
      </c>
      <c r="L87" s="68">
        <f t="shared" si="29"/>
        <v>0.67350823297247753</v>
      </c>
      <c r="M87" s="20">
        <f t="shared" si="30"/>
        <v>96245</v>
      </c>
      <c r="N87" s="68">
        <f t="shared" si="31"/>
        <v>4.3637551365988597E-2</v>
      </c>
      <c r="O87" s="79"/>
    </row>
    <row r="88" spans="2:15" x14ac:dyDescent="0.25">
      <c r="B88" s="268"/>
      <c r="C88" s="271"/>
      <c r="D88" s="19" t="s">
        <v>51</v>
      </c>
      <c r="E88" s="20">
        <v>220415</v>
      </c>
      <c r="F88" s="20">
        <v>164258</v>
      </c>
      <c r="G88" s="20">
        <v>229131</v>
      </c>
      <c r="H88" s="20">
        <v>239109</v>
      </c>
      <c r="I88" s="20">
        <v>250871</v>
      </c>
      <c r="J88" s="68">
        <f t="shared" si="27"/>
        <v>4.9190954752853289E-2</v>
      </c>
      <c r="K88" s="20">
        <f t="shared" si="28"/>
        <v>11762</v>
      </c>
      <c r="L88" s="68">
        <f t="shared" si="29"/>
        <v>0.1381757139940567</v>
      </c>
      <c r="M88" s="20">
        <f t="shared" si="30"/>
        <v>30456</v>
      </c>
      <c r="N88" s="68">
        <f t="shared" si="31"/>
        <v>4.5777040589166977E-2</v>
      </c>
      <c r="O88" s="79"/>
    </row>
    <row r="89" spans="2:15" ht="18" customHeight="1" x14ac:dyDescent="0.25">
      <c r="B89" s="268"/>
      <c r="C89" s="271"/>
      <c r="D89" s="19" t="s">
        <v>52</v>
      </c>
      <c r="E89" s="20">
        <v>250224</v>
      </c>
      <c r="F89" s="20">
        <v>140346</v>
      </c>
      <c r="G89" s="20">
        <v>257117</v>
      </c>
      <c r="H89" s="20">
        <v>278594</v>
      </c>
      <c r="I89" s="20">
        <v>287810</v>
      </c>
      <c r="J89" s="22">
        <f t="shared" si="27"/>
        <v>3.3080396562739978E-2</v>
      </c>
      <c r="K89" s="20">
        <f t="shared" si="28"/>
        <v>9216</v>
      </c>
      <c r="L89" s="22">
        <f t="shared" si="29"/>
        <v>0.15020941236651963</v>
      </c>
      <c r="M89" s="20">
        <f t="shared" si="30"/>
        <v>37586</v>
      </c>
      <c r="N89" s="22">
        <f t="shared" si="31"/>
        <v>5.2517389622428051E-2</v>
      </c>
      <c r="O89" s="79"/>
    </row>
    <row r="90" spans="2:15" x14ac:dyDescent="0.25">
      <c r="B90" s="268"/>
      <c r="C90" s="272"/>
      <c r="D90" s="23" t="s">
        <v>53</v>
      </c>
      <c r="E90" s="69">
        <v>126097</v>
      </c>
      <c r="F90" s="69">
        <v>71959</v>
      </c>
      <c r="G90" s="69">
        <v>111437</v>
      </c>
      <c r="H90" s="69">
        <v>123198</v>
      </c>
      <c r="I90" s="69">
        <v>128395</v>
      </c>
      <c r="J90" s="46">
        <f t="shared" si="27"/>
        <v>4.2184126365687691E-2</v>
      </c>
      <c r="K90" s="69">
        <f t="shared" si="28"/>
        <v>5197</v>
      </c>
      <c r="L90" s="46">
        <f t="shared" si="29"/>
        <v>1.8224065600291883E-2</v>
      </c>
      <c r="M90" s="69">
        <f t="shared" si="30"/>
        <v>2298</v>
      </c>
      <c r="N90" s="46">
        <f t="shared" si="31"/>
        <v>2.3428547446480836E-2</v>
      </c>
      <c r="O90" s="79"/>
    </row>
    <row r="91" spans="2:15" x14ac:dyDescent="0.25">
      <c r="B91" s="268"/>
      <c r="C91" s="273" t="s">
        <v>18</v>
      </c>
      <c r="D91" s="63" t="s">
        <v>43</v>
      </c>
      <c r="E91" s="64">
        <v>5758718</v>
      </c>
      <c r="F91" s="64">
        <v>2671032</v>
      </c>
      <c r="G91" s="64">
        <v>5598997</v>
      </c>
      <c r="H91" s="64">
        <v>6137593</v>
      </c>
      <c r="I91" s="64">
        <v>6450857</v>
      </c>
      <c r="J91" s="65">
        <f t="shared" si="27"/>
        <v>5.1040204197313255E-2</v>
      </c>
      <c r="K91" s="64">
        <f t="shared" si="28"/>
        <v>313264</v>
      </c>
      <c r="L91" s="65">
        <f t="shared" si="29"/>
        <v>0.12018977140398257</v>
      </c>
      <c r="M91" s="64">
        <f t="shared" si="30"/>
        <v>692139</v>
      </c>
      <c r="N91" s="65">
        <f t="shared" ref="N91:N92" si="32">I91/$I$91</f>
        <v>1</v>
      </c>
    </row>
    <row r="92" spans="2:15" x14ac:dyDescent="0.25">
      <c r="B92" s="268"/>
      <c r="C92" s="274"/>
      <c r="D92" s="26" t="s">
        <v>44</v>
      </c>
      <c r="E92" s="27">
        <v>2126941</v>
      </c>
      <c r="F92" s="27">
        <v>1026759</v>
      </c>
      <c r="G92" s="27">
        <v>2106493</v>
      </c>
      <c r="H92" s="27">
        <v>2273153</v>
      </c>
      <c r="I92" s="27">
        <v>2326106</v>
      </c>
      <c r="J92" s="80">
        <f t="shared" si="27"/>
        <v>2.3294956388769217E-2</v>
      </c>
      <c r="K92" s="27">
        <f t="shared" si="28"/>
        <v>52953</v>
      </c>
      <c r="L92" s="80">
        <f t="shared" si="29"/>
        <v>9.3639174758491261E-2</v>
      </c>
      <c r="M92" s="27">
        <f t="shared" si="30"/>
        <v>199165</v>
      </c>
      <c r="N92" s="38">
        <f t="shared" si="32"/>
        <v>0.36058867837250153</v>
      </c>
    </row>
    <row r="93" spans="2:15" x14ac:dyDescent="0.25">
      <c r="B93" s="268"/>
      <c r="C93" s="274"/>
      <c r="D93" s="4" t="s">
        <v>45</v>
      </c>
      <c r="E93" s="29">
        <v>1579353</v>
      </c>
      <c r="F93" s="29">
        <v>575244</v>
      </c>
      <c r="G93" s="29">
        <v>1484581</v>
      </c>
      <c r="H93" s="29">
        <v>1593408</v>
      </c>
      <c r="I93" s="29">
        <v>1657539</v>
      </c>
      <c r="J93" s="81">
        <f t="shared" si="27"/>
        <v>4.0247695505482683E-2</v>
      </c>
      <c r="K93" s="29">
        <f t="shared" si="28"/>
        <v>64131</v>
      </c>
      <c r="L93" s="81">
        <f t="shared" si="29"/>
        <v>4.9505082144397194E-2</v>
      </c>
      <c r="M93" s="29">
        <f t="shared" si="30"/>
        <v>78186</v>
      </c>
      <c r="N93" s="75">
        <f>I93/$I$91</f>
        <v>0.2569486503886228</v>
      </c>
    </row>
    <row r="94" spans="2:15" x14ac:dyDescent="0.25">
      <c r="B94" s="268"/>
      <c r="C94" s="274"/>
      <c r="D94" s="4" t="s">
        <v>46</v>
      </c>
      <c r="E94" s="29">
        <v>51134</v>
      </c>
      <c r="F94" s="29">
        <v>22534</v>
      </c>
      <c r="G94" s="29">
        <v>41772</v>
      </c>
      <c r="H94" s="29">
        <v>55375</v>
      </c>
      <c r="I94" s="29">
        <v>48434</v>
      </c>
      <c r="J94" s="81">
        <f t="shared" si="27"/>
        <v>-0.1253453724604966</v>
      </c>
      <c r="K94" s="29">
        <f t="shared" si="28"/>
        <v>-6941</v>
      </c>
      <c r="L94" s="81">
        <f t="shared" si="29"/>
        <v>-5.2802440646145476E-2</v>
      </c>
      <c r="M94" s="29">
        <f t="shared" si="30"/>
        <v>-2700</v>
      </c>
      <c r="N94" s="75">
        <f t="shared" ref="N94:N101" si="33">I94/$I$91</f>
        <v>7.5081496923587055E-3</v>
      </c>
    </row>
    <row r="95" spans="2:15" x14ac:dyDescent="0.25">
      <c r="B95" s="268"/>
      <c r="C95" s="274"/>
      <c r="D95" s="4" t="s">
        <v>47</v>
      </c>
      <c r="E95" s="29">
        <v>159173</v>
      </c>
      <c r="F95" s="29">
        <v>81286</v>
      </c>
      <c r="G95" s="29">
        <v>188513</v>
      </c>
      <c r="H95" s="29">
        <v>207606</v>
      </c>
      <c r="I95" s="29">
        <v>267454</v>
      </c>
      <c r="J95" s="81">
        <f t="shared" si="27"/>
        <v>0.28827683207614418</v>
      </c>
      <c r="K95" s="29">
        <f t="shared" si="28"/>
        <v>59848</v>
      </c>
      <c r="L95" s="81">
        <f t="shared" si="29"/>
        <v>0.68027240800889599</v>
      </c>
      <c r="M95" s="29">
        <f t="shared" si="30"/>
        <v>108281</v>
      </c>
      <c r="N95" s="75">
        <f t="shared" si="33"/>
        <v>4.1460227687577011E-2</v>
      </c>
    </row>
    <row r="96" spans="2:15" x14ac:dyDescent="0.25">
      <c r="B96" s="268"/>
      <c r="C96" s="274"/>
      <c r="D96" s="4" t="s">
        <v>48</v>
      </c>
      <c r="E96" s="29">
        <v>939301</v>
      </c>
      <c r="F96" s="29">
        <v>397685</v>
      </c>
      <c r="G96" s="29">
        <v>820583</v>
      </c>
      <c r="H96" s="29">
        <v>933965</v>
      </c>
      <c r="I96" s="29">
        <v>1064073</v>
      </c>
      <c r="J96" s="81">
        <f t="shared" si="27"/>
        <v>0.13930714748411344</v>
      </c>
      <c r="K96" s="29">
        <f t="shared" si="28"/>
        <v>130108</v>
      </c>
      <c r="L96" s="81">
        <f t="shared" si="29"/>
        <v>0.13283494854152189</v>
      </c>
      <c r="M96" s="29">
        <f t="shared" si="30"/>
        <v>124772</v>
      </c>
      <c r="N96" s="75">
        <f t="shared" si="33"/>
        <v>0.16495064144190455</v>
      </c>
    </row>
    <row r="97" spans="2:14" x14ac:dyDescent="0.25">
      <c r="B97" s="268"/>
      <c r="C97" s="274"/>
      <c r="D97" s="4" t="s">
        <v>49</v>
      </c>
      <c r="E97" s="29">
        <v>58393</v>
      </c>
      <c r="F97" s="29">
        <v>34780</v>
      </c>
      <c r="G97" s="29">
        <v>53822</v>
      </c>
      <c r="H97" s="29">
        <v>60906</v>
      </c>
      <c r="I97" s="29">
        <v>60178</v>
      </c>
      <c r="J97" s="81">
        <f t="shared" si="27"/>
        <v>-1.1952845368272458E-2</v>
      </c>
      <c r="K97" s="29">
        <f t="shared" si="28"/>
        <v>-728</v>
      </c>
      <c r="L97" s="81">
        <f t="shared" si="29"/>
        <v>3.0568732553559519E-2</v>
      </c>
      <c r="M97" s="29">
        <f t="shared" si="30"/>
        <v>1785</v>
      </c>
      <c r="N97" s="75">
        <f t="shared" si="33"/>
        <v>9.3286829951431255E-3</v>
      </c>
    </row>
    <row r="98" spans="2:14" x14ac:dyDescent="0.25">
      <c r="B98" s="268"/>
      <c r="C98" s="274"/>
      <c r="D98" s="4" t="s">
        <v>50</v>
      </c>
      <c r="E98" s="29">
        <v>171414</v>
      </c>
      <c r="F98" s="29">
        <v>126334</v>
      </c>
      <c r="G98" s="29">
        <v>233432</v>
      </c>
      <c r="H98" s="29">
        <v>288189</v>
      </c>
      <c r="I98" s="29">
        <v>277450</v>
      </c>
      <c r="J98" s="81">
        <f t="shared" si="27"/>
        <v>-3.7263740114994004E-2</v>
      </c>
      <c r="K98" s="29">
        <f t="shared" si="28"/>
        <v>-10739</v>
      </c>
      <c r="L98" s="81">
        <f t="shared" si="29"/>
        <v>0.61859591398602221</v>
      </c>
      <c r="M98" s="29">
        <f t="shared" si="30"/>
        <v>106036</v>
      </c>
      <c r="N98" s="75">
        <f t="shared" si="33"/>
        <v>4.3009789241956531E-2</v>
      </c>
    </row>
    <row r="99" spans="2:14" x14ac:dyDescent="0.25">
      <c r="B99" s="268"/>
      <c r="C99" s="274"/>
      <c r="D99" s="4" t="s">
        <v>51</v>
      </c>
      <c r="E99" s="29">
        <v>229274</v>
      </c>
      <c r="F99" s="29">
        <v>169647</v>
      </c>
      <c r="G99" s="29">
        <v>238716</v>
      </c>
      <c r="H99" s="29">
        <v>249533</v>
      </c>
      <c r="I99" s="29">
        <v>261230</v>
      </c>
      <c r="J99" s="81">
        <f t="shared" si="27"/>
        <v>4.6875563552716493E-2</v>
      </c>
      <c r="K99" s="29">
        <f t="shared" si="28"/>
        <v>11697</v>
      </c>
      <c r="L99" s="81">
        <f t="shared" si="29"/>
        <v>0.13937908354196282</v>
      </c>
      <c r="M99" s="29">
        <f t="shared" si="30"/>
        <v>31956</v>
      </c>
      <c r="N99" s="75">
        <f t="shared" si="33"/>
        <v>4.0495394642913338E-2</v>
      </c>
    </row>
    <row r="100" spans="2:14" x14ac:dyDescent="0.25">
      <c r="B100" s="268"/>
      <c r="C100" s="274"/>
      <c r="D100" s="4" t="s">
        <v>52</v>
      </c>
      <c r="E100" s="29">
        <v>299724</v>
      </c>
      <c r="F100" s="29">
        <v>158340</v>
      </c>
      <c r="G100" s="29">
        <v>304439</v>
      </c>
      <c r="H100" s="29">
        <v>331591</v>
      </c>
      <c r="I100" s="29">
        <v>341990</v>
      </c>
      <c r="J100" s="31">
        <f t="shared" si="27"/>
        <v>3.136092354738218E-2</v>
      </c>
      <c r="K100" s="29">
        <f t="shared" si="28"/>
        <v>10399</v>
      </c>
      <c r="L100" s="31">
        <f t="shared" si="29"/>
        <v>0.14101640175628249</v>
      </c>
      <c r="M100" s="29">
        <f t="shared" si="30"/>
        <v>42266</v>
      </c>
      <c r="N100" s="42">
        <f t="shared" si="33"/>
        <v>5.3014661462810288E-2</v>
      </c>
    </row>
    <row r="101" spans="2:14" x14ac:dyDescent="0.25">
      <c r="B101" s="268"/>
      <c r="C101" s="275"/>
      <c r="D101" s="32" t="s">
        <v>53</v>
      </c>
      <c r="E101" s="71">
        <v>144011</v>
      </c>
      <c r="F101" s="71">
        <v>78423</v>
      </c>
      <c r="G101" s="71">
        <v>126646</v>
      </c>
      <c r="H101" s="71">
        <v>143867</v>
      </c>
      <c r="I101" s="71">
        <v>146403</v>
      </c>
      <c r="J101" s="72">
        <f t="shared" si="27"/>
        <v>1.7627391966190897E-2</v>
      </c>
      <c r="K101" s="71">
        <f t="shared" si="28"/>
        <v>2536</v>
      </c>
      <c r="L101" s="72">
        <f t="shared" si="29"/>
        <v>1.6609842303712874E-2</v>
      </c>
      <c r="M101" s="71">
        <f t="shared" si="30"/>
        <v>2392</v>
      </c>
      <c r="N101" s="55">
        <f t="shared" si="33"/>
        <v>2.2695124074212154E-2</v>
      </c>
    </row>
    <row r="102" spans="2:14" x14ac:dyDescent="0.25">
      <c r="B102" s="268"/>
      <c r="C102" s="270" t="s">
        <v>21</v>
      </c>
      <c r="D102" s="63" t="s">
        <v>43</v>
      </c>
      <c r="E102" s="64">
        <v>34034766</v>
      </c>
      <c r="F102" s="64">
        <v>13903380</v>
      </c>
      <c r="G102" s="64">
        <v>31405937</v>
      </c>
      <c r="H102" s="64">
        <v>34509923</v>
      </c>
      <c r="I102" s="64">
        <v>36076748</v>
      </c>
      <c r="J102" s="65">
        <f t="shared" si="27"/>
        <v>4.540215867766495E-2</v>
      </c>
      <c r="K102" s="64">
        <f t="shared" si="28"/>
        <v>1566825</v>
      </c>
      <c r="L102" s="65">
        <f t="shared" si="29"/>
        <v>5.9996945476281427E-2</v>
      </c>
      <c r="M102" s="64">
        <f t="shared" si="30"/>
        <v>2041982</v>
      </c>
      <c r="N102" s="65">
        <f t="shared" ref="N102:N103" si="34">I102/$I$102</f>
        <v>1</v>
      </c>
    </row>
    <row r="103" spans="2:14" x14ac:dyDescent="0.25">
      <c r="B103" s="268"/>
      <c r="C103" s="271"/>
      <c r="D103" s="15" t="s">
        <v>44</v>
      </c>
      <c r="E103" s="16">
        <v>13105945</v>
      </c>
      <c r="F103" s="16">
        <v>5763674</v>
      </c>
      <c r="G103" s="16">
        <v>12632387</v>
      </c>
      <c r="H103" s="16">
        <v>13590517</v>
      </c>
      <c r="I103" s="16">
        <v>13839613</v>
      </c>
      <c r="J103" s="18">
        <f t="shared" si="27"/>
        <v>1.8328662551983843E-2</v>
      </c>
      <c r="K103" s="16">
        <f t="shared" si="28"/>
        <v>249096</v>
      </c>
      <c r="L103" s="18">
        <f t="shared" si="29"/>
        <v>5.5979786272565724E-2</v>
      </c>
      <c r="M103" s="16">
        <f t="shared" si="30"/>
        <v>733668</v>
      </c>
      <c r="N103" s="18">
        <f t="shared" si="34"/>
        <v>0.38361586803777326</v>
      </c>
    </row>
    <row r="104" spans="2:14" x14ac:dyDescent="0.25">
      <c r="B104" s="268"/>
      <c r="C104" s="271"/>
      <c r="D104" s="19" t="s">
        <v>45</v>
      </c>
      <c r="E104" s="20">
        <v>10093577</v>
      </c>
      <c r="F104" s="20">
        <v>3367162</v>
      </c>
      <c r="G104" s="20">
        <v>8865243</v>
      </c>
      <c r="H104" s="20">
        <v>9739308</v>
      </c>
      <c r="I104" s="20">
        <v>10014981</v>
      </c>
      <c r="J104" s="68">
        <f t="shared" si="27"/>
        <v>2.8305193757092395E-2</v>
      </c>
      <c r="K104" s="20">
        <f t="shared" si="28"/>
        <v>275673</v>
      </c>
      <c r="L104" s="68">
        <f t="shared" si="29"/>
        <v>-7.7867340785134909E-3</v>
      </c>
      <c r="M104" s="20">
        <f t="shared" si="30"/>
        <v>-78596</v>
      </c>
      <c r="N104" s="68">
        <f>I104/$I$102</f>
        <v>0.2776020998344973</v>
      </c>
    </row>
    <row r="105" spans="2:14" x14ac:dyDescent="0.25">
      <c r="B105" s="268"/>
      <c r="C105" s="271"/>
      <c r="D105" s="19" t="s">
        <v>46</v>
      </c>
      <c r="E105" s="20">
        <v>234787</v>
      </c>
      <c r="F105" s="20">
        <v>98762</v>
      </c>
      <c r="G105" s="20">
        <v>168339</v>
      </c>
      <c r="H105" s="20">
        <v>182035</v>
      </c>
      <c r="I105" s="20">
        <v>194642</v>
      </c>
      <c r="J105" s="68">
        <f t="shared" si="27"/>
        <v>6.925591232455286E-2</v>
      </c>
      <c r="K105" s="20">
        <f t="shared" si="28"/>
        <v>12607</v>
      </c>
      <c r="L105" s="68">
        <f t="shared" si="29"/>
        <v>-0.17098476491458214</v>
      </c>
      <c r="M105" s="20">
        <f t="shared" si="30"/>
        <v>-40145</v>
      </c>
      <c r="N105" s="68">
        <f t="shared" ref="N105:N112" si="35">I105/$I$102</f>
        <v>5.3952202121987274E-3</v>
      </c>
    </row>
    <row r="106" spans="2:14" x14ac:dyDescent="0.25">
      <c r="B106" s="268"/>
      <c r="C106" s="271"/>
      <c r="D106" s="19" t="s">
        <v>47</v>
      </c>
      <c r="E106" s="20">
        <v>834528</v>
      </c>
      <c r="F106" s="20">
        <v>419370</v>
      </c>
      <c r="G106" s="20">
        <v>1014697</v>
      </c>
      <c r="H106" s="20">
        <v>1034949</v>
      </c>
      <c r="I106" s="20">
        <v>1361415</v>
      </c>
      <c r="J106" s="68">
        <f t="shared" si="27"/>
        <v>0.31544163045715301</v>
      </c>
      <c r="K106" s="20">
        <f t="shared" si="28"/>
        <v>326466</v>
      </c>
      <c r="L106" s="68">
        <f t="shared" si="29"/>
        <v>0.63135928333141611</v>
      </c>
      <c r="M106" s="20">
        <f t="shared" si="30"/>
        <v>526887</v>
      </c>
      <c r="N106" s="68">
        <f t="shared" si="35"/>
        <v>3.7736633024683934E-2</v>
      </c>
    </row>
    <row r="107" spans="2:14" x14ac:dyDescent="0.25">
      <c r="B107" s="268"/>
      <c r="C107" s="271"/>
      <c r="D107" s="19" t="s">
        <v>48</v>
      </c>
      <c r="E107" s="20">
        <v>5492551</v>
      </c>
      <c r="F107" s="20">
        <v>1967362</v>
      </c>
      <c r="G107" s="20">
        <v>4352393</v>
      </c>
      <c r="H107" s="20">
        <v>5123327</v>
      </c>
      <c r="I107" s="20">
        <v>5751799</v>
      </c>
      <c r="J107" s="68">
        <f t="shared" si="27"/>
        <v>0.12266872678632468</v>
      </c>
      <c r="K107" s="20">
        <f t="shared" si="28"/>
        <v>628472</v>
      </c>
      <c r="L107" s="68">
        <f t="shared" si="29"/>
        <v>4.7199925863228298E-2</v>
      </c>
      <c r="M107" s="20">
        <f t="shared" si="30"/>
        <v>259248</v>
      </c>
      <c r="N107" s="68">
        <f t="shared" si="35"/>
        <v>0.15943230249023554</v>
      </c>
    </row>
    <row r="108" spans="2:14" x14ac:dyDescent="0.25">
      <c r="B108" s="268"/>
      <c r="C108" s="271"/>
      <c r="D108" s="19" t="s">
        <v>49</v>
      </c>
      <c r="E108" s="20">
        <v>136126</v>
      </c>
      <c r="F108" s="20">
        <v>83402</v>
      </c>
      <c r="G108" s="20">
        <v>137757</v>
      </c>
      <c r="H108" s="20">
        <v>148334</v>
      </c>
      <c r="I108" s="20">
        <v>152300</v>
      </c>
      <c r="J108" s="68">
        <f t="shared" si="27"/>
        <v>2.6736958485579887E-2</v>
      </c>
      <c r="K108" s="20">
        <f t="shared" si="28"/>
        <v>3966</v>
      </c>
      <c r="L108" s="68">
        <f t="shared" si="29"/>
        <v>0.11881639069685446</v>
      </c>
      <c r="M108" s="20">
        <f t="shared" si="30"/>
        <v>16174</v>
      </c>
      <c r="N108" s="68">
        <f t="shared" si="35"/>
        <v>4.2215556679332626E-3</v>
      </c>
    </row>
    <row r="109" spans="2:14" x14ac:dyDescent="0.25">
      <c r="B109" s="268"/>
      <c r="C109" s="271"/>
      <c r="D109" s="19" t="s">
        <v>50</v>
      </c>
      <c r="E109" s="20">
        <v>1055815</v>
      </c>
      <c r="F109" s="20">
        <v>749212</v>
      </c>
      <c r="G109" s="20">
        <v>1316064</v>
      </c>
      <c r="H109" s="20">
        <v>1447168</v>
      </c>
      <c r="I109" s="20">
        <v>1453294</v>
      </c>
      <c r="J109" s="68">
        <f t="shared" si="27"/>
        <v>4.2330952591544957E-3</v>
      </c>
      <c r="K109" s="20">
        <f t="shared" si="28"/>
        <v>6126</v>
      </c>
      <c r="L109" s="68">
        <f t="shared" si="29"/>
        <v>0.37646652112349233</v>
      </c>
      <c r="M109" s="20">
        <f t="shared" si="30"/>
        <v>397479</v>
      </c>
      <c r="N109" s="68">
        <f t="shared" si="35"/>
        <v>4.0283398049070274E-2</v>
      </c>
    </row>
    <row r="110" spans="2:14" x14ac:dyDescent="0.25">
      <c r="B110" s="268"/>
      <c r="C110" s="271"/>
      <c r="D110" s="19" t="s">
        <v>51</v>
      </c>
      <c r="E110" s="20">
        <v>503437</v>
      </c>
      <c r="F110" s="20">
        <v>359169</v>
      </c>
      <c r="G110" s="20">
        <v>543499</v>
      </c>
      <c r="H110" s="20">
        <v>576462</v>
      </c>
      <c r="I110" s="20">
        <v>584273</v>
      </c>
      <c r="J110" s="68">
        <f t="shared" si="27"/>
        <v>1.3549895743344642E-2</v>
      </c>
      <c r="K110" s="20">
        <f t="shared" si="28"/>
        <v>7811</v>
      </c>
      <c r="L110" s="68">
        <f t="shared" si="29"/>
        <v>0.16056825382321915</v>
      </c>
      <c r="M110" s="20">
        <f t="shared" si="30"/>
        <v>80836</v>
      </c>
      <c r="N110" s="68">
        <f t="shared" si="35"/>
        <v>1.6195279020160019E-2</v>
      </c>
    </row>
    <row r="111" spans="2:14" x14ac:dyDescent="0.25">
      <c r="B111" s="268"/>
      <c r="C111" s="271"/>
      <c r="D111" s="19" t="s">
        <v>52</v>
      </c>
      <c r="E111" s="20">
        <v>1856756</v>
      </c>
      <c r="F111" s="20">
        <v>774989</v>
      </c>
      <c r="G111" s="20">
        <v>1753117</v>
      </c>
      <c r="H111" s="20">
        <v>1886738</v>
      </c>
      <c r="I111" s="20">
        <v>1988780</v>
      </c>
      <c r="J111" s="22">
        <f t="shared" si="27"/>
        <v>5.4083820859069931E-2</v>
      </c>
      <c r="K111" s="20">
        <f t="shared" si="28"/>
        <v>102042</v>
      </c>
      <c r="L111" s="22">
        <f t="shared" si="29"/>
        <v>7.110465780102504E-2</v>
      </c>
      <c r="M111" s="20">
        <f t="shared" si="30"/>
        <v>132024</v>
      </c>
      <c r="N111" s="22">
        <f t="shared" si="35"/>
        <v>5.512636560257593E-2</v>
      </c>
    </row>
    <row r="112" spans="2:14" x14ac:dyDescent="0.25">
      <c r="B112" s="268"/>
      <c r="C112" s="272"/>
      <c r="D112" s="23" t="s">
        <v>53</v>
      </c>
      <c r="E112" s="69">
        <v>721244</v>
      </c>
      <c r="F112" s="69">
        <v>320278</v>
      </c>
      <c r="G112" s="69">
        <v>622441</v>
      </c>
      <c r="H112" s="69">
        <v>781085</v>
      </c>
      <c r="I112" s="69">
        <v>735651</v>
      </c>
      <c r="J112" s="46">
        <f t="shared" si="27"/>
        <v>-5.8167805040424514E-2</v>
      </c>
      <c r="K112" s="69">
        <f t="shared" si="28"/>
        <v>-45434</v>
      </c>
      <c r="L112" s="46">
        <f t="shared" si="29"/>
        <v>1.9975209499143221E-2</v>
      </c>
      <c r="M112" s="69">
        <f t="shared" si="30"/>
        <v>14407</v>
      </c>
      <c r="N112" s="46">
        <f t="shared" si="35"/>
        <v>2.0391278060871782E-2</v>
      </c>
    </row>
    <row r="113" spans="2:14" x14ac:dyDescent="0.25">
      <c r="B113" s="268"/>
      <c r="C113" s="273" t="s">
        <v>22</v>
      </c>
      <c r="D113" s="63" t="s">
        <v>43</v>
      </c>
      <c r="E113" s="73">
        <f t="shared" ref="E113:I123" si="36">E102/E80</f>
        <v>7.0442412853950467</v>
      </c>
      <c r="F113" s="73">
        <f t="shared" si="36"/>
        <v>5.9532216226677823</v>
      </c>
      <c r="G113" s="73">
        <f t="shared" si="36"/>
        <v>6.6010991064347921</v>
      </c>
      <c r="H113" s="73">
        <f t="shared" si="36"/>
        <v>6.6508395860551373</v>
      </c>
      <c r="I113" s="73">
        <f t="shared" si="36"/>
        <v>6.583011816914464</v>
      </c>
      <c r="J113" s="65">
        <f t="shared" si="27"/>
        <v>-1.0198376951218058E-2</v>
      </c>
      <c r="K113" s="73">
        <f t="shared" ref="K113:K114" si="37">(I113-H113)</f>
        <v>-6.7827769140673233E-2</v>
      </c>
      <c r="L113" s="65">
        <f t="shared" si="29"/>
        <v>-6.54761030739901E-2</v>
      </c>
      <c r="M113" s="73">
        <f t="shared" ref="M113:M114" si="38">(I113-E113)</f>
        <v>-0.46122946848058266</v>
      </c>
      <c r="N113" s="65"/>
    </row>
    <row r="114" spans="2:14" x14ac:dyDescent="0.25">
      <c r="B114" s="268"/>
      <c r="C114" s="274"/>
      <c r="D114" s="26" t="s">
        <v>44</v>
      </c>
      <c r="E114" s="37">
        <f t="shared" si="36"/>
        <v>7.4350901875799549</v>
      </c>
      <c r="F114" s="37">
        <f t="shared" si="36"/>
        <v>6.5418610854156141</v>
      </c>
      <c r="G114" s="37">
        <f t="shared" si="36"/>
        <v>7.1895473603752658</v>
      </c>
      <c r="H114" s="37">
        <f t="shared" si="36"/>
        <v>7.1971014630901768</v>
      </c>
      <c r="I114" s="37">
        <f t="shared" si="36"/>
        <v>7.1378757417873455</v>
      </c>
      <c r="J114" s="80">
        <f t="shared" si="27"/>
        <v>-8.2291074547949927E-3</v>
      </c>
      <c r="K114" s="37">
        <f t="shared" si="37"/>
        <v>-5.9225721302831325E-2</v>
      </c>
      <c r="L114" s="80">
        <f t="shared" si="29"/>
        <v>-3.9974558249353254E-2</v>
      </c>
      <c r="M114" s="37">
        <f t="shared" si="38"/>
        <v>-0.29721444579260936</v>
      </c>
      <c r="N114" s="38"/>
    </row>
    <row r="115" spans="2:14" x14ac:dyDescent="0.25">
      <c r="B115" s="268"/>
      <c r="C115" s="274"/>
      <c r="D115" s="4" t="s">
        <v>45</v>
      </c>
      <c r="E115" s="41">
        <f>E104/E82</f>
        <v>7.7678094151888821</v>
      </c>
      <c r="F115" s="41">
        <f t="shared" si="36"/>
        <v>6.8402382490482632</v>
      </c>
      <c r="G115" s="41">
        <f t="shared" si="36"/>
        <v>7.1290659289847085</v>
      </c>
      <c r="H115" s="41">
        <f>H104/H82</f>
        <v>7.378386609473794</v>
      </c>
      <c r="I115" s="41">
        <f>I104/I82</f>
        <v>7.2163244160098223</v>
      </c>
      <c r="J115" s="81">
        <f t="shared" si="27"/>
        <v>-2.1964448603965181E-2</v>
      </c>
      <c r="K115" s="41">
        <f>(I115-H115)</f>
        <v>-0.16206219346397166</v>
      </c>
      <c r="L115" s="81">
        <f t="shared" si="29"/>
        <v>-7.0996206227808112E-2</v>
      </c>
      <c r="M115" s="41">
        <f>(I115-E115)</f>
        <v>-0.5514849991790598</v>
      </c>
      <c r="N115" s="75"/>
    </row>
    <row r="116" spans="2:14" x14ac:dyDescent="0.25">
      <c r="B116" s="268"/>
      <c r="C116" s="274"/>
      <c r="D116" s="4" t="s">
        <v>46</v>
      </c>
      <c r="E116" s="41">
        <f t="shared" ref="E116:E123" si="39">E105/E83</f>
        <v>5.2086919868666248</v>
      </c>
      <c r="F116" s="41">
        <f t="shared" si="36"/>
        <v>4.8986657407866669</v>
      </c>
      <c r="G116" s="41">
        <f t="shared" si="36"/>
        <v>4.4591931339567168</v>
      </c>
      <c r="H116" s="41">
        <f t="shared" si="36"/>
        <v>3.5577336512527848</v>
      </c>
      <c r="I116" s="41">
        <f t="shared" si="36"/>
        <v>4.4502823696184013</v>
      </c>
      <c r="J116" s="81">
        <f t="shared" si="27"/>
        <v>0.25087564327681555</v>
      </c>
      <c r="K116" s="41">
        <f t="shared" ref="K116:K123" si="40">(I116-H116)</f>
        <v>0.89254871836561644</v>
      </c>
      <c r="L116" s="81">
        <f t="shared" si="29"/>
        <v>-0.14560461996226759</v>
      </c>
      <c r="M116" s="41">
        <f t="shared" ref="M116:M123" si="41">(I116-E116)</f>
        <v>-0.75840961724822353</v>
      </c>
      <c r="N116" s="75"/>
    </row>
    <row r="117" spans="2:14" x14ac:dyDescent="0.25">
      <c r="B117" s="268"/>
      <c r="C117" s="274"/>
      <c r="D117" s="4" t="s">
        <v>47</v>
      </c>
      <c r="E117" s="41">
        <f t="shared" si="39"/>
        <v>6.0858480521564111</v>
      </c>
      <c r="F117" s="41">
        <f t="shared" si="36"/>
        <v>5.9650944469731453</v>
      </c>
      <c r="G117" s="41">
        <f t="shared" si="36"/>
        <v>6.2993357337968714</v>
      </c>
      <c r="H117" s="41">
        <f t="shared" si="36"/>
        <v>5.7549280737556785</v>
      </c>
      <c r="I117" s="41">
        <f t="shared" si="36"/>
        <v>5.8718126768338967</v>
      </c>
      <c r="J117" s="81">
        <f t="shared" si="27"/>
        <v>2.0310349943598593E-2</v>
      </c>
      <c r="K117" s="41">
        <f t="shared" si="40"/>
        <v>0.11688460307821824</v>
      </c>
      <c r="L117" s="81">
        <f t="shared" si="29"/>
        <v>-3.5169359058623728E-2</v>
      </c>
      <c r="M117" s="41">
        <f t="shared" si="41"/>
        <v>-0.21403537532251438</v>
      </c>
      <c r="N117" s="75"/>
    </row>
    <row r="118" spans="2:14" x14ac:dyDescent="0.25">
      <c r="B118" s="268"/>
      <c r="C118" s="274"/>
      <c r="D118" s="4" t="s">
        <v>48</v>
      </c>
      <c r="E118" s="41">
        <f t="shared" si="39"/>
        <v>6.9374830274806403</v>
      </c>
      <c r="F118" s="41">
        <f t="shared" si="36"/>
        <v>5.5543189800228117</v>
      </c>
      <c r="G118" s="41">
        <f t="shared" si="36"/>
        <v>6.1281889542046537</v>
      </c>
      <c r="H118" s="41">
        <f t="shared" si="36"/>
        <v>6.4214324031645127</v>
      </c>
      <c r="I118" s="41">
        <f t="shared" si="36"/>
        <v>6.2905465704823937</v>
      </c>
      <c r="J118" s="81">
        <f t="shared" si="27"/>
        <v>-2.0382653661139227E-2</v>
      </c>
      <c r="K118" s="41">
        <f t="shared" si="40"/>
        <v>-0.13088583268211895</v>
      </c>
      <c r="L118" s="81">
        <f t="shared" si="29"/>
        <v>-9.3252330050482724E-2</v>
      </c>
      <c r="M118" s="41">
        <f t="shared" si="41"/>
        <v>-0.64693645699824653</v>
      </c>
      <c r="N118" s="75"/>
    </row>
    <row r="119" spans="2:14" x14ac:dyDescent="0.25">
      <c r="B119" s="268"/>
      <c r="C119" s="274"/>
      <c r="D119" s="4" t="s">
        <v>49</v>
      </c>
      <c r="E119" s="41">
        <f t="shared" si="39"/>
        <v>2.4357363966575409</v>
      </c>
      <c r="F119" s="41">
        <f t="shared" si="36"/>
        <v>2.4937806482478173</v>
      </c>
      <c r="G119" s="41">
        <f t="shared" si="36"/>
        <v>2.6756725259784404</v>
      </c>
      <c r="H119" s="41">
        <f t="shared" si="36"/>
        <v>2.5505786061867015</v>
      </c>
      <c r="I119" s="41">
        <f t="shared" si="36"/>
        <v>2.6538649194953647</v>
      </c>
      <c r="J119" s="81">
        <f t="shared" si="27"/>
        <v>4.0495248042201615E-2</v>
      </c>
      <c r="K119" s="41">
        <f t="shared" si="40"/>
        <v>0.10328631330866322</v>
      </c>
      <c r="L119" s="81">
        <f t="shared" si="29"/>
        <v>8.9553419301510839E-2</v>
      </c>
      <c r="M119" s="41">
        <f t="shared" si="41"/>
        <v>0.2181285228378238</v>
      </c>
      <c r="N119" s="75"/>
    </row>
    <row r="120" spans="2:14" x14ac:dyDescent="0.25">
      <c r="B120" s="268"/>
      <c r="C120" s="274"/>
      <c r="D120" s="4" t="s">
        <v>50</v>
      </c>
      <c r="E120" s="41">
        <f t="shared" si="39"/>
        <v>7.3884367499177754</v>
      </c>
      <c r="F120" s="41">
        <f t="shared" si="36"/>
        <v>6.9720730697289195</v>
      </c>
      <c r="G120" s="41">
        <f t="shared" si="36"/>
        <v>6.6176102336667117</v>
      </c>
      <c r="H120" s="41">
        <f t="shared" si="36"/>
        <v>5.729361648217651</v>
      </c>
      <c r="I120" s="41">
        <f t="shared" si="36"/>
        <v>6.0770157142498729</v>
      </c>
      <c r="J120" s="81">
        <f t="shared" si="27"/>
        <v>6.0679371870402621E-2</v>
      </c>
      <c r="K120" s="41">
        <f t="shared" si="40"/>
        <v>0.34765406603222182</v>
      </c>
      <c r="L120" s="81">
        <f t="shared" si="29"/>
        <v>-0.17749641501397395</v>
      </c>
      <c r="M120" s="41">
        <f t="shared" si="41"/>
        <v>-1.3114210356679026</v>
      </c>
      <c r="N120" s="75"/>
    </row>
    <row r="121" spans="2:14" x14ac:dyDescent="0.25">
      <c r="B121" s="268"/>
      <c r="C121" s="274"/>
      <c r="D121" s="4" t="s">
        <v>51</v>
      </c>
      <c r="E121" s="41">
        <f t="shared" si="39"/>
        <v>2.2840414672322664</v>
      </c>
      <c r="F121" s="41">
        <f t="shared" si="36"/>
        <v>2.1866149593931499</v>
      </c>
      <c r="G121" s="41">
        <f t="shared" si="36"/>
        <v>2.3720011696365835</v>
      </c>
      <c r="H121" s="41">
        <f t="shared" si="36"/>
        <v>2.410875374829053</v>
      </c>
      <c r="I121" s="41">
        <f t="shared" si="36"/>
        <v>2.328977841201255</v>
      </c>
      <c r="J121" s="81">
        <f t="shared" si="27"/>
        <v>-3.3970040294432513E-2</v>
      </c>
      <c r="K121" s="41">
        <f t="shared" si="40"/>
        <v>-8.1897533627798058E-2</v>
      </c>
      <c r="L121" s="81">
        <f t="shared" si="29"/>
        <v>1.9674062232959866E-2</v>
      </c>
      <c r="M121" s="41">
        <f t="shared" si="41"/>
        <v>4.493637396898853E-2</v>
      </c>
      <c r="N121" s="75"/>
    </row>
    <row r="122" spans="2:14" x14ac:dyDescent="0.25">
      <c r="B122" s="268"/>
      <c r="C122" s="274"/>
      <c r="D122" s="4" t="s">
        <v>52</v>
      </c>
      <c r="E122" s="41">
        <f t="shared" si="39"/>
        <v>7.4203753436920517</v>
      </c>
      <c r="F122" s="41">
        <f t="shared" si="36"/>
        <v>5.5219885141008653</v>
      </c>
      <c r="G122" s="41">
        <f t="shared" si="36"/>
        <v>6.81836284648623</v>
      </c>
      <c r="H122" s="41">
        <f t="shared" si="36"/>
        <v>6.7723569064660403</v>
      </c>
      <c r="I122" s="41">
        <f t="shared" si="36"/>
        <v>6.910044821236232</v>
      </c>
      <c r="J122" s="31">
        <f t="shared" si="27"/>
        <v>2.0330871020505681E-2</v>
      </c>
      <c r="K122" s="41">
        <f t="shared" si="40"/>
        <v>0.13768791477019171</v>
      </c>
      <c r="L122" s="31">
        <f t="shared" si="29"/>
        <v>-6.8774219472555909E-2</v>
      </c>
      <c r="M122" s="41">
        <f t="shared" si="41"/>
        <v>-0.51033052245581967</v>
      </c>
      <c r="N122" s="42"/>
    </row>
    <row r="123" spans="2:14" x14ac:dyDescent="0.25">
      <c r="B123" s="268"/>
      <c r="C123" s="275"/>
      <c r="D123" s="32" t="s">
        <v>53</v>
      </c>
      <c r="E123" s="77">
        <f t="shared" si="39"/>
        <v>5.7197554263781054</v>
      </c>
      <c r="F123" s="77">
        <f t="shared" si="36"/>
        <v>4.4508400617018022</v>
      </c>
      <c r="G123" s="77">
        <f t="shared" si="36"/>
        <v>5.585586474869209</v>
      </c>
      <c r="H123" s="77">
        <f t="shared" si="36"/>
        <v>6.340078572704102</v>
      </c>
      <c r="I123" s="77">
        <f t="shared" si="36"/>
        <v>5.7295922738424396</v>
      </c>
      <c r="J123" s="72">
        <f t="shared" si="27"/>
        <v>-9.6290020992797265E-2</v>
      </c>
      <c r="K123" s="77">
        <f t="shared" si="40"/>
        <v>-0.61048629886166239</v>
      </c>
      <c r="L123" s="72">
        <f t="shared" si="29"/>
        <v>1.719802112336577E-3</v>
      </c>
      <c r="M123" s="77">
        <f t="shared" si="41"/>
        <v>9.8368474643342196E-3</v>
      </c>
      <c r="N123" s="55"/>
    </row>
    <row r="124" spans="2:14" x14ac:dyDescent="0.25">
      <c r="B124" s="268"/>
      <c r="C124" s="276" t="s">
        <v>34</v>
      </c>
      <c r="D124" s="63" t="s">
        <v>43</v>
      </c>
      <c r="E124" s="65">
        <v>0.70566445218302065</v>
      </c>
      <c r="F124" s="65">
        <v>0.46071549284573426</v>
      </c>
      <c r="G124" s="65">
        <v>0.69548218463868861</v>
      </c>
      <c r="H124" s="65">
        <v>0.75317428421984389</v>
      </c>
      <c r="I124" s="65">
        <v>0.77369971345652855</v>
      </c>
      <c r="J124" s="65">
        <f t="shared" si="27"/>
        <v>2.725189861991284E-2</v>
      </c>
      <c r="K124" s="73">
        <f t="shared" ref="K124:K125" si="42">(I124-H124)*100</f>
        <v>2.0525429236684656</v>
      </c>
      <c r="L124" s="65">
        <f t="shared" si="29"/>
        <v>9.6413048812415303E-2</v>
      </c>
      <c r="M124" s="73">
        <f t="shared" ref="M124:M125" si="43">(I124-E124)*100</f>
        <v>6.8035261273507892</v>
      </c>
      <c r="N124" s="65"/>
    </row>
    <row r="125" spans="2:14" x14ac:dyDescent="0.25">
      <c r="B125" s="268"/>
      <c r="C125" s="277"/>
      <c r="D125" s="15" t="s">
        <v>44</v>
      </c>
      <c r="E125" s="18">
        <v>0.76972196158821105</v>
      </c>
      <c r="F125" s="18">
        <v>0.53007392392769836</v>
      </c>
      <c r="G125" s="18">
        <v>0.78235212112064911</v>
      </c>
      <c r="H125" s="18">
        <v>0.81120905005064936</v>
      </c>
      <c r="I125" s="18">
        <v>0.81280076010742186</v>
      </c>
      <c r="J125" s="18">
        <f t="shared" si="27"/>
        <v>1.9621453393217081E-3</v>
      </c>
      <c r="K125" s="44">
        <f t="shared" si="42"/>
        <v>0.15917100567724995</v>
      </c>
      <c r="L125" s="18">
        <f t="shared" si="29"/>
        <v>5.5966700534727964E-2</v>
      </c>
      <c r="M125" s="44">
        <f t="shared" si="43"/>
        <v>4.307879851921081</v>
      </c>
      <c r="N125" s="18"/>
    </row>
    <row r="126" spans="2:14" x14ac:dyDescent="0.25">
      <c r="B126" s="268"/>
      <c r="C126" s="277"/>
      <c r="D126" s="19" t="s">
        <v>45</v>
      </c>
      <c r="E126" s="68">
        <v>0.67192823926387557</v>
      </c>
      <c r="F126" s="68">
        <v>0.38237984856351559</v>
      </c>
      <c r="G126" s="68">
        <v>0.63514820255836268</v>
      </c>
      <c r="H126" s="68">
        <v>0.71202240207954559</v>
      </c>
      <c r="I126" s="68">
        <v>0.72327549742346608</v>
      </c>
      <c r="J126" s="68">
        <f t="shared" si="27"/>
        <v>1.5804411927285544E-2</v>
      </c>
      <c r="K126" s="45">
        <f>(I126-H126)*100</f>
        <v>1.1253095343920494</v>
      </c>
      <c r="L126" s="68">
        <f t="shared" si="29"/>
        <v>7.6417770766478821E-2</v>
      </c>
      <c r="M126" s="45">
        <f>(I126-E126)*100</f>
        <v>5.134725815959051</v>
      </c>
      <c r="N126" s="68"/>
    </row>
    <row r="127" spans="2:14" x14ac:dyDescent="0.25">
      <c r="B127" s="268"/>
      <c r="C127" s="277"/>
      <c r="D127" s="19" t="s">
        <v>46</v>
      </c>
      <c r="E127" s="68">
        <v>0.57076491108653105</v>
      </c>
      <c r="F127" s="68">
        <v>0.40408330264719122</v>
      </c>
      <c r="G127" s="68">
        <v>0.53778304538949095</v>
      </c>
      <c r="H127" s="68">
        <v>0.55454348826086564</v>
      </c>
      <c r="I127" s="68">
        <v>0.59082327086406716</v>
      </c>
      <c r="J127" s="68">
        <f t="shared" si="27"/>
        <v>6.5422790766113792E-2</v>
      </c>
      <c r="K127" s="45">
        <f t="shared" ref="K127:K134" si="44">(I127-H127)*100</f>
        <v>3.6279782603201527</v>
      </c>
      <c r="L127" s="68">
        <f t="shared" si="29"/>
        <v>3.514294482355651E-2</v>
      </c>
      <c r="M127" s="45">
        <f t="shared" ref="M127:M134" si="45">(I127-E127)*100</f>
        <v>2.0058359777536117</v>
      </c>
      <c r="N127" s="68"/>
    </row>
    <row r="128" spans="2:14" x14ac:dyDescent="0.25">
      <c r="B128" s="268"/>
      <c r="C128" s="277"/>
      <c r="D128" s="19" t="s">
        <v>47</v>
      </c>
      <c r="E128" s="68">
        <v>0.56176365655817706</v>
      </c>
      <c r="F128" s="68">
        <v>0.28621210694206145</v>
      </c>
      <c r="G128" s="68">
        <v>0.60938004840462912</v>
      </c>
      <c r="H128" s="68">
        <v>0.6452598187198163</v>
      </c>
      <c r="I128" s="68">
        <v>0.84038066713662607</v>
      </c>
      <c r="J128" s="68">
        <f t="shared" si="27"/>
        <v>0.30239113416968366</v>
      </c>
      <c r="K128" s="45">
        <f t="shared" si="44"/>
        <v>19.512084841680977</v>
      </c>
      <c r="L128" s="68">
        <f t="shared" si="29"/>
        <v>0.49596837980848441</v>
      </c>
      <c r="M128" s="45">
        <f t="shared" si="45"/>
        <v>27.8617010578449</v>
      </c>
      <c r="N128" s="68"/>
    </row>
    <row r="129" spans="2:14" x14ac:dyDescent="0.25">
      <c r="B129" s="268"/>
      <c r="C129" s="277"/>
      <c r="D129" s="19" t="s">
        <v>48</v>
      </c>
      <c r="E129" s="68">
        <v>0.70518161483742259</v>
      </c>
      <c r="F129" s="68">
        <v>0.48615455783025679</v>
      </c>
      <c r="G129" s="68">
        <v>0.6493275173640638</v>
      </c>
      <c r="H129" s="68">
        <v>0.73071425433679682</v>
      </c>
      <c r="I129" s="68">
        <v>0.78531451498170857</v>
      </c>
      <c r="J129" s="68">
        <f t="shared" si="27"/>
        <v>7.4721767532053285E-2</v>
      </c>
      <c r="K129" s="45">
        <f t="shared" si="44"/>
        <v>5.4600260644911742</v>
      </c>
      <c r="L129" s="68">
        <f t="shared" si="29"/>
        <v>0.11363441482058545</v>
      </c>
      <c r="M129" s="45">
        <f t="shared" si="45"/>
        <v>8.0132900144285983</v>
      </c>
      <c r="N129" s="68"/>
    </row>
    <row r="130" spans="2:14" x14ac:dyDescent="0.25">
      <c r="B130" s="268"/>
      <c r="C130" s="277"/>
      <c r="D130" s="19" t="s">
        <v>49</v>
      </c>
      <c r="E130" s="68">
        <v>0.52295410715246138</v>
      </c>
      <c r="F130" s="68">
        <v>0.42945341263098274</v>
      </c>
      <c r="G130" s="68">
        <v>0.57741590694750078</v>
      </c>
      <c r="H130" s="68">
        <v>0.61259601883208059</v>
      </c>
      <c r="I130" s="68">
        <v>0.6183064169082243</v>
      </c>
      <c r="J130" s="68">
        <f t="shared" si="27"/>
        <v>9.3216375892071213E-3</v>
      </c>
      <c r="K130" s="45">
        <f t="shared" si="44"/>
        <v>0.57103980761437079</v>
      </c>
      <c r="L130" s="68">
        <f t="shared" si="29"/>
        <v>0.18233399155227215</v>
      </c>
      <c r="M130" s="45">
        <f t="shared" si="45"/>
        <v>9.5352309755762921</v>
      </c>
      <c r="N130" s="68"/>
    </row>
    <row r="131" spans="2:14" x14ac:dyDescent="0.25">
      <c r="B131" s="268"/>
      <c r="C131" s="277"/>
      <c r="D131" s="19" t="s">
        <v>50</v>
      </c>
      <c r="E131" s="68">
        <v>0.70135878861553691</v>
      </c>
      <c r="F131" s="68">
        <v>0.70336128458075009</v>
      </c>
      <c r="G131" s="68">
        <v>0.8015089072176752</v>
      </c>
      <c r="H131" s="68">
        <v>0.82779844332469787</v>
      </c>
      <c r="I131" s="68">
        <v>0.82775664662909765</v>
      </c>
      <c r="J131" s="68">
        <f t="shared" si="27"/>
        <v>-5.0491391880846948E-5</v>
      </c>
      <c r="K131" s="45">
        <f t="shared" si="44"/>
        <v>-4.1796695600226919E-3</v>
      </c>
      <c r="L131" s="68">
        <f t="shared" si="29"/>
        <v>0.1802185415870623</v>
      </c>
      <c r="M131" s="45">
        <f t="shared" si="45"/>
        <v>12.639785801356073</v>
      </c>
      <c r="N131" s="68"/>
    </row>
    <row r="132" spans="2:14" x14ac:dyDescent="0.25">
      <c r="B132" s="268"/>
      <c r="C132" s="277"/>
      <c r="D132" s="19" t="s">
        <v>51</v>
      </c>
      <c r="E132" s="68">
        <v>0.51296533102376651</v>
      </c>
      <c r="F132" s="68">
        <v>0.43287194104141685</v>
      </c>
      <c r="G132" s="68">
        <v>0.55540181632567553</v>
      </c>
      <c r="H132" s="68">
        <v>0.56942335787332776</v>
      </c>
      <c r="I132" s="68">
        <v>0.58812285219043858</v>
      </c>
      <c r="J132" s="68">
        <f t="shared" si="27"/>
        <v>3.283935240547442E-2</v>
      </c>
      <c r="K132" s="45">
        <f t="shared" si="44"/>
        <v>1.8699494317110821</v>
      </c>
      <c r="L132" s="68">
        <f t="shared" si="29"/>
        <v>0.14651579087552391</v>
      </c>
      <c r="M132" s="45">
        <f t="shared" si="45"/>
        <v>7.5157521166672066</v>
      </c>
      <c r="N132" s="68"/>
    </row>
    <row r="133" spans="2:14" x14ac:dyDescent="0.25">
      <c r="B133" s="268"/>
      <c r="C133" s="277"/>
      <c r="D133" s="19" t="s">
        <v>52</v>
      </c>
      <c r="E133" s="68">
        <v>0.73831679821858165</v>
      </c>
      <c r="F133" s="68">
        <v>0.48201408869433904</v>
      </c>
      <c r="G133" s="68">
        <v>0.74892677369097149</v>
      </c>
      <c r="H133" s="68">
        <v>0.81331329152256404</v>
      </c>
      <c r="I133" s="68">
        <v>0.84524916570756325</v>
      </c>
      <c r="J133" s="68">
        <f t="shared" si="27"/>
        <v>3.9266386665357089E-2</v>
      </c>
      <c r="K133" s="45">
        <f t="shared" si="44"/>
        <v>3.1935874184999213</v>
      </c>
      <c r="L133" s="68">
        <f t="shared" si="29"/>
        <v>0.14483263518721112</v>
      </c>
      <c r="M133" s="45">
        <f t="shared" si="45"/>
        <v>10.69323674889816</v>
      </c>
      <c r="N133" s="22"/>
    </row>
    <row r="134" spans="2:14" x14ac:dyDescent="0.25">
      <c r="B134" s="268"/>
      <c r="C134" s="278"/>
      <c r="D134" s="23" t="s">
        <v>53</v>
      </c>
      <c r="E134" s="68">
        <v>0.58427290328329673</v>
      </c>
      <c r="F134" s="68">
        <v>0.30640431884692987</v>
      </c>
      <c r="G134" s="68">
        <v>0.53127749995092155</v>
      </c>
      <c r="H134" s="68">
        <v>0.69652045193105105</v>
      </c>
      <c r="I134" s="68">
        <v>0.64923634412435949</v>
      </c>
      <c r="J134" s="68">
        <f t="shared" si="27"/>
        <v>-6.788617286915255E-2</v>
      </c>
      <c r="K134" s="45">
        <f t="shared" si="44"/>
        <v>-4.7284107806691562</v>
      </c>
      <c r="L134" s="68">
        <f t="shared" si="29"/>
        <v>0.11118681095084759</v>
      </c>
      <c r="M134" s="45">
        <f t="shared" si="45"/>
        <v>6.4963440841062763</v>
      </c>
      <c r="N134" s="46"/>
    </row>
    <row r="135" spans="2:14" x14ac:dyDescent="0.25">
      <c r="B135" s="268"/>
      <c r="C135" s="279" t="s">
        <v>37</v>
      </c>
      <c r="D135" s="63" t="s">
        <v>43</v>
      </c>
      <c r="E135" s="64">
        <v>132143.66666666666</v>
      </c>
      <c r="F135" s="64">
        <v>118692</v>
      </c>
      <c r="G135" s="64">
        <v>127347</v>
      </c>
      <c r="H135" s="64">
        <v>379398</v>
      </c>
      <c r="I135" s="64">
        <v>384801</v>
      </c>
      <c r="J135" s="65">
        <f t="shared" si="27"/>
        <v>1.4240981765850202E-2</v>
      </c>
      <c r="K135" s="64">
        <f t="shared" ref="K135:K136" si="46">I135-H135</f>
        <v>5403</v>
      </c>
      <c r="L135" s="65">
        <f t="shared" si="29"/>
        <v>1.9119897283512137</v>
      </c>
      <c r="M135" s="64">
        <f t="shared" ref="M135:M136" si="47">I135-E135</f>
        <v>252657.33333333334</v>
      </c>
      <c r="N135" s="65">
        <f>I135/$I$135</f>
        <v>1</v>
      </c>
    </row>
    <row r="136" spans="2:14" x14ac:dyDescent="0.25">
      <c r="B136" s="268"/>
      <c r="C136" s="274"/>
      <c r="D136" s="26" t="s">
        <v>44</v>
      </c>
      <c r="E136" s="27">
        <v>46648</v>
      </c>
      <c r="F136" s="27">
        <v>29696.5</v>
      </c>
      <c r="G136" s="27">
        <v>44232.666666666664</v>
      </c>
      <c r="H136" s="27">
        <v>45902.166666666664</v>
      </c>
      <c r="I136" s="27">
        <v>46520.916666666664</v>
      </c>
      <c r="J136" s="36">
        <f t="shared" si="27"/>
        <v>1.3479755857566555E-2</v>
      </c>
      <c r="K136" s="27">
        <f t="shared" si="46"/>
        <v>618.75</v>
      </c>
      <c r="L136" s="36">
        <f t="shared" si="29"/>
        <v>-2.7243040073172686E-3</v>
      </c>
      <c r="M136" s="27">
        <f t="shared" si="47"/>
        <v>-127.08333333333576</v>
      </c>
      <c r="N136" s="38">
        <f t="shared" ref="N136:N145" si="48">I136/$I$135</f>
        <v>0.1208960389049578</v>
      </c>
    </row>
    <row r="137" spans="2:14" x14ac:dyDescent="0.25">
      <c r="B137" s="268"/>
      <c r="C137" s="274"/>
      <c r="D137" s="4" t="s">
        <v>45</v>
      </c>
      <c r="E137" s="29">
        <v>41159</v>
      </c>
      <c r="F137" s="29">
        <v>24064.333333333332</v>
      </c>
      <c r="G137" s="29">
        <v>38224.583333333336</v>
      </c>
      <c r="H137" s="29">
        <v>37475.083333333336</v>
      </c>
      <c r="I137" s="29">
        <v>37832.666666666664</v>
      </c>
      <c r="J137" s="74">
        <f>I137/H137-1</f>
        <v>9.5418956150863377E-3</v>
      </c>
      <c r="K137" s="29">
        <f>I137-H137</f>
        <v>357.58333333332848</v>
      </c>
      <c r="L137" s="74">
        <f>I137/E137-1</f>
        <v>-8.0816670311070093E-2</v>
      </c>
      <c r="M137" s="29">
        <f>I137-E137</f>
        <v>-3326.3333333333358</v>
      </c>
      <c r="N137" s="75">
        <f t="shared" si="48"/>
        <v>9.831748531492035E-2</v>
      </c>
    </row>
    <row r="138" spans="2:14" x14ac:dyDescent="0.25">
      <c r="B138" s="268"/>
      <c r="C138" s="274"/>
      <c r="D138" s="4" t="s">
        <v>46</v>
      </c>
      <c r="E138" s="29">
        <v>1127</v>
      </c>
      <c r="F138" s="29">
        <v>668.66666666666663</v>
      </c>
      <c r="G138" s="29">
        <v>857.33333333333337</v>
      </c>
      <c r="H138" s="29">
        <v>899.58333333333337</v>
      </c>
      <c r="I138" s="29">
        <v>899.91666666666663</v>
      </c>
      <c r="J138" s="74">
        <f t="shared" ref="J138:J145" si="49">I138/H138-1</f>
        <v>3.7054191755436783E-4</v>
      </c>
      <c r="K138" s="29">
        <f t="shared" ref="K138:K145" si="50">I138-H138</f>
        <v>0.33333333333325754</v>
      </c>
      <c r="L138" s="74">
        <f t="shared" ref="L138:L145" si="51">I138/E138-1</f>
        <v>-0.20149364093463473</v>
      </c>
      <c r="M138" s="29">
        <f t="shared" ref="M138:M145" si="52">I138-E138</f>
        <v>-227.08333333333337</v>
      </c>
      <c r="N138" s="75">
        <f t="shared" si="48"/>
        <v>2.3386546985758004E-3</v>
      </c>
    </row>
    <row r="139" spans="2:14" x14ac:dyDescent="0.25">
      <c r="B139" s="268"/>
      <c r="C139" s="274"/>
      <c r="D139" s="4" t="s">
        <v>47</v>
      </c>
      <c r="E139" s="29">
        <v>4070</v>
      </c>
      <c r="F139" s="29">
        <v>4011.6666666666665</v>
      </c>
      <c r="G139" s="29">
        <v>4562</v>
      </c>
      <c r="H139" s="29">
        <v>4395.166666666667</v>
      </c>
      <c r="I139" s="29">
        <v>4426.5</v>
      </c>
      <c r="J139" s="74">
        <f t="shared" si="49"/>
        <v>7.129043267225299E-3</v>
      </c>
      <c r="K139" s="29">
        <f t="shared" si="50"/>
        <v>31.33333333333303</v>
      </c>
      <c r="L139" s="74">
        <f t="shared" si="51"/>
        <v>8.7592137592137576E-2</v>
      </c>
      <c r="M139" s="29">
        <f t="shared" si="52"/>
        <v>356.5</v>
      </c>
      <c r="N139" s="75">
        <f t="shared" si="48"/>
        <v>1.1503348484021611E-2</v>
      </c>
    </row>
    <row r="140" spans="2:14" x14ac:dyDescent="0.25">
      <c r="B140" s="268"/>
      <c r="C140" s="274"/>
      <c r="D140" s="4" t="s">
        <v>48</v>
      </c>
      <c r="E140" s="29">
        <v>21340.416666666668</v>
      </c>
      <c r="F140" s="29">
        <v>11050.166666666666</v>
      </c>
      <c r="G140" s="29">
        <v>18363.666666666668</v>
      </c>
      <c r="H140" s="29">
        <v>19209.333333333332</v>
      </c>
      <c r="I140" s="29">
        <v>20010.833333333332</v>
      </c>
      <c r="J140" s="74">
        <f t="shared" si="49"/>
        <v>4.1724508919275261E-2</v>
      </c>
      <c r="K140" s="29">
        <f t="shared" si="50"/>
        <v>801.5</v>
      </c>
      <c r="L140" s="74">
        <f t="shared" si="51"/>
        <v>-6.2303532030380637E-2</v>
      </c>
      <c r="M140" s="29">
        <f t="shared" si="52"/>
        <v>-1329.5833333333358</v>
      </c>
      <c r="N140" s="75">
        <f t="shared" si="48"/>
        <v>5.2003069985091861E-2</v>
      </c>
    </row>
    <row r="141" spans="2:14" x14ac:dyDescent="0.25">
      <c r="B141" s="268"/>
      <c r="C141" s="274"/>
      <c r="D141" s="4" t="s">
        <v>49</v>
      </c>
      <c r="E141" s="29">
        <v>713.33333333333337</v>
      </c>
      <c r="F141" s="29">
        <v>531.66666666666663</v>
      </c>
      <c r="G141" s="29">
        <v>653.5</v>
      </c>
      <c r="H141" s="29">
        <v>663.41666666666663</v>
      </c>
      <c r="I141" s="29">
        <v>673</v>
      </c>
      <c r="J141" s="74">
        <f t="shared" si="49"/>
        <v>1.4445421429468697E-2</v>
      </c>
      <c r="K141" s="29">
        <f t="shared" si="50"/>
        <v>9.5833333333333712</v>
      </c>
      <c r="L141" s="74">
        <f t="shared" si="51"/>
        <v>-5.6542056074766367E-2</v>
      </c>
      <c r="M141" s="29">
        <f t="shared" si="52"/>
        <v>-40.333333333333371</v>
      </c>
      <c r="N141" s="75">
        <f t="shared" si="48"/>
        <v>1.7489559538566687E-3</v>
      </c>
    </row>
    <row r="142" spans="2:14" x14ac:dyDescent="0.25">
      <c r="B142" s="268"/>
      <c r="C142" s="274"/>
      <c r="D142" s="4" t="s">
        <v>50</v>
      </c>
      <c r="E142" s="29">
        <v>4124.333333333333</v>
      </c>
      <c r="F142" s="29">
        <v>2907.75</v>
      </c>
      <c r="G142" s="29">
        <v>4496.833333333333</v>
      </c>
      <c r="H142" s="29">
        <v>4789.666666666667</v>
      </c>
      <c r="I142" s="29">
        <v>4797</v>
      </c>
      <c r="J142" s="74">
        <f t="shared" si="49"/>
        <v>1.5310738395155621E-3</v>
      </c>
      <c r="K142" s="29">
        <f t="shared" si="50"/>
        <v>7.3333333333330302</v>
      </c>
      <c r="L142" s="74">
        <f t="shared" si="51"/>
        <v>0.16309706619251596</v>
      </c>
      <c r="M142" s="29">
        <f t="shared" si="52"/>
        <v>672.66666666666697</v>
      </c>
      <c r="N142" s="75">
        <f t="shared" si="48"/>
        <v>1.2466183819688618E-2</v>
      </c>
    </row>
    <row r="143" spans="2:14" x14ac:dyDescent="0.25">
      <c r="B143" s="268"/>
      <c r="C143" s="274"/>
      <c r="D143" s="4" t="s">
        <v>51</v>
      </c>
      <c r="E143" s="29">
        <v>2689.5833333333335</v>
      </c>
      <c r="F143" s="29">
        <v>2270</v>
      </c>
      <c r="G143" s="29">
        <v>2680.25</v>
      </c>
      <c r="H143" s="29">
        <v>2774.0833333333335</v>
      </c>
      <c r="I143" s="29">
        <v>2714.3333333333335</v>
      </c>
      <c r="J143" s="74">
        <f t="shared" si="49"/>
        <v>-2.1538646399711592E-2</v>
      </c>
      <c r="K143" s="29">
        <f t="shared" si="50"/>
        <v>-59.75</v>
      </c>
      <c r="L143" s="74">
        <f t="shared" si="51"/>
        <v>9.2021688613477259E-3</v>
      </c>
      <c r="M143" s="29">
        <f t="shared" si="52"/>
        <v>24.75</v>
      </c>
      <c r="N143" s="75">
        <f t="shared" si="48"/>
        <v>7.0538624726373721E-3</v>
      </c>
    </row>
    <row r="144" spans="2:14" x14ac:dyDescent="0.25">
      <c r="B144" s="268"/>
      <c r="C144" s="274"/>
      <c r="D144" s="4" t="s">
        <v>52</v>
      </c>
      <c r="E144" s="29">
        <v>6890</v>
      </c>
      <c r="F144" s="29">
        <v>4392.5</v>
      </c>
      <c r="G144" s="29">
        <v>6413.25</v>
      </c>
      <c r="H144" s="29">
        <v>6355.5</v>
      </c>
      <c r="I144" s="29">
        <v>6428.666666666667</v>
      </c>
      <c r="J144" s="40">
        <f t="shared" si="49"/>
        <v>1.1512338394566335E-2</v>
      </c>
      <c r="K144" s="29">
        <f t="shared" si="50"/>
        <v>73.16666666666697</v>
      </c>
      <c r="L144" s="40">
        <f t="shared" si="51"/>
        <v>-6.6956942428640476E-2</v>
      </c>
      <c r="M144" s="29">
        <f t="shared" si="52"/>
        <v>-461.33333333333303</v>
      </c>
      <c r="N144" s="42">
        <f t="shared" si="48"/>
        <v>1.6706470790529823E-2</v>
      </c>
    </row>
    <row r="145" spans="2:14" x14ac:dyDescent="0.25">
      <c r="B145" s="269"/>
      <c r="C145" s="275"/>
      <c r="D145" s="32" t="s">
        <v>53</v>
      </c>
      <c r="E145" s="71">
        <v>3382</v>
      </c>
      <c r="F145" s="71">
        <v>2862.3333333333335</v>
      </c>
      <c r="G145" s="71">
        <v>3211.8333333333335</v>
      </c>
      <c r="H145" s="71">
        <v>3072.4166666666665</v>
      </c>
      <c r="I145" s="71">
        <v>3096.0833333333335</v>
      </c>
      <c r="J145" s="61">
        <f t="shared" si="49"/>
        <v>7.7029482763297796E-3</v>
      </c>
      <c r="K145" s="71">
        <f t="shared" si="50"/>
        <v>23.66666666666697</v>
      </c>
      <c r="L145" s="61">
        <f t="shared" si="51"/>
        <v>-8.4540705696826257E-2</v>
      </c>
      <c r="M145" s="71">
        <f t="shared" si="52"/>
        <v>-285.91666666666652</v>
      </c>
      <c r="N145" s="55">
        <f t="shared" si="48"/>
        <v>8.0459336990634997E-3</v>
      </c>
    </row>
    <row r="146" spans="2:14" ht="6" customHeight="1" x14ac:dyDescent="0.25">
      <c r="B146" s="263"/>
      <c r="C146" s="263"/>
      <c r="D146" s="263"/>
      <c r="E146" s="263"/>
      <c r="F146" s="263"/>
      <c r="G146" s="263"/>
      <c r="H146" s="263"/>
      <c r="I146" s="263"/>
      <c r="J146" s="263"/>
      <c r="K146" s="263"/>
      <c r="L146" s="263"/>
      <c r="M146" s="263"/>
      <c r="N146" s="47"/>
    </row>
    <row r="147" spans="2:14" x14ac:dyDescent="0.25">
      <c r="B147" s="265" t="s">
        <v>55</v>
      </c>
      <c r="C147" s="265"/>
      <c r="D147" s="265"/>
      <c r="E147" s="265"/>
      <c r="F147" s="265"/>
      <c r="G147" s="265"/>
      <c r="H147" s="265"/>
      <c r="I147" s="265"/>
      <c r="J147" s="265"/>
      <c r="K147" s="265"/>
      <c r="L147" s="265"/>
      <c r="M147" s="265"/>
    </row>
    <row r="148" spans="2:14" x14ac:dyDescent="0.25">
      <c r="B148" s="60"/>
    </row>
    <row r="150" spans="2:14" ht="21.75" thickBot="1" x14ac:dyDescent="0.3">
      <c r="B150" s="266" t="s">
        <v>56</v>
      </c>
      <c r="C150" s="266"/>
      <c r="D150" s="266"/>
      <c r="E150" s="266"/>
      <c r="F150" s="266"/>
      <c r="G150" s="266"/>
      <c r="H150" s="266"/>
      <c r="I150" s="266"/>
      <c r="J150" s="266"/>
      <c r="K150" s="266"/>
      <c r="L150" s="266"/>
      <c r="M150" s="266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CONCATENATE("var. ",RIGHT(I152,2),"/",RIGHT(E152,2))</f>
        <v>var. 24/20</v>
      </c>
      <c r="M152" s="14" t="str">
        <f>CONCATENATE("dif. ",RIGHT(I152,2),"/",RIGHT(E152,2))</f>
        <v>dif. 24/20</v>
      </c>
      <c r="N152" s="14" t="str">
        <f>CONCATENATE("cuota ",I152)</f>
        <v>cuota 2024</v>
      </c>
    </row>
    <row r="153" spans="2:14" x14ac:dyDescent="0.25">
      <c r="B153" s="267" t="s">
        <v>42</v>
      </c>
      <c r="C153" s="270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I153/E153-1</f>
        <v>2.5010985093620852</v>
      </c>
      <c r="M153" s="64">
        <f>I153-E153</f>
        <v>3914977</v>
      </c>
      <c r="N153" s="65">
        <f>I153/$I$153</f>
        <v>1</v>
      </c>
    </row>
    <row r="154" spans="2:14" x14ac:dyDescent="0.25">
      <c r="B154" s="268"/>
      <c r="C154" s="271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53">I154/H154-1</f>
        <v>2.677813011694985E-2</v>
      </c>
      <c r="K154" s="16">
        <f t="shared" ref="K154" si="54">I154-H154</f>
        <v>50566</v>
      </c>
      <c r="L154" s="18">
        <f t="shared" ref="L154" si="55">I154/E154-1</f>
        <v>2.5197207311383694</v>
      </c>
      <c r="M154" s="16">
        <f t="shared" ref="M154" si="56">I154-E154</f>
        <v>1388031</v>
      </c>
      <c r="N154" s="18">
        <f t="shared" ref="N154:N163" si="57">I154/$I$153</f>
        <v>0.35379542651105417</v>
      </c>
    </row>
    <row r="155" spans="2:14" x14ac:dyDescent="0.25">
      <c r="B155" s="268"/>
      <c r="C155" s="271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>I155/E155-1</f>
        <v>2.6974596704365319</v>
      </c>
      <c r="M155" s="20">
        <f>I155-E155</f>
        <v>1012478</v>
      </c>
      <c r="N155" s="68">
        <f t="shared" si="57"/>
        <v>0.2532394330216704</v>
      </c>
    </row>
    <row r="156" spans="2:14" x14ac:dyDescent="0.25">
      <c r="B156" s="268"/>
      <c r="C156" s="271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58">I156/H156-1</f>
        <v>-0.14519407418989172</v>
      </c>
      <c r="K156" s="20">
        <f t="shared" ref="K156:K185" si="59">I156-H156</f>
        <v>-7429</v>
      </c>
      <c r="L156" s="68">
        <f t="shared" ref="L156:L218" si="60">I156/E156-1</f>
        <v>2.4621230111612444</v>
      </c>
      <c r="M156" s="20">
        <f t="shared" ref="M156:M185" si="61">I156-E156</f>
        <v>31104</v>
      </c>
      <c r="N156" s="68">
        <f t="shared" si="57"/>
        <v>7.9807966016334931E-3</v>
      </c>
    </row>
    <row r="157" spans="2:14" x14ac:dyDescent="0.25">
      <c r="B157" s="268"/>
      <c r="C157" s="271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58"/>
        <v>0.28925638216829674</v>
      </c>
      <c r="K157" s="20">
        <f t="shared" si="59"/>
        <v>52019</v>
      </c>
      <c r="L157" s="68">
        <f t="shared" si="60"/>
        <v>3.1917090015005511</v>
      </c>
      <c r="M157" s="20">
        <f t="shared" si="61"/>
        <v>176543</v>
      </c>
      <c r="N157" s="68">
        <f t="shared" si="57"/>
        <v>4.2307327362835476E-2</v>
      </c>
    </row>
    <row r="158" spans="2:14" x14ac:dyDescent="0.25">
      <c r="B158" s="268"/>
      <c r="C158" s="271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58"/>
        <v>0.14602781482187077</v>
      </c>
      <c r="K158" s="20">
        <f t="shared" si="59"/>
        <v>116508</v>
      </c>
      <c r="L158" s="68">
        <f t="shared" si="60"/>
        <v>3.0487789758009169</v>
      </c>
      <c r="M158" s="20">
        <f t="shared" si="61"/>
        <v>688521</v>
      </c>
      <c r="N158" s="68">
        <f t="shared" si="57"/>
        <v>0.16684475975680074</v>
      </c>
    </row>
    <row r="159" spans="2:14" x14ac:dyDescent="0.25">
      <c r="B159" s="268"/>
      <c r="C159" s="271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58"/>
        <v>-1.3222827862510056E-2</v>
      </c>
      <c r="K159" s="20">
        <f t="shared" si="59"/>
        <v>-769</v>
      </c>
      <c r="L159" s="68">
        <f t="shared" si="60"/>
        <v>1.3693489121010693</v>
      </c>
      <c r="M159" s="20">
        <f t="shared" si="61"/>
        <v>33167</v>
      </c>
      <c r="N159" s="68">
        <f t="shared" si="57"/>
        <v>1.0471727721941215E-2</v>
      </c>
    </row>
    <row r="160" spans="2:14" x14ac:dyDescent="0.25">
      <c r="B160" s="268"/>
      <c r="C160" s="271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58"/>
        <v>-5.3217096615832848E-2</v>
      </c>
      <c r="K160" s="20">
        <f t="shared" si="59"/>
        <v>-13442</v>
      </c>
      <c r="L160" s="68">
        <f t="shared" si="60"/>
        <v>2.087069332748138</v>
      </c>
      <c r="M160" s="20">
        <f t="shared" si="61"/>
        <v>161679</v>
      </c>
      <c r="N160" s="68">
        <f t="shared" si="57"/>
        <v>4.3637551365988597E-2</v>
      </c>
    </row>
    <row r="161" spans="2:14" x14ac:dyDescent="0.25">
      <c r="B161" s="268"/>
      <c r="C161" s="271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58"/>
        <v>4.9190954752853289E-2</v>
      </c>
      <c r="K161" s="20">
        <f t="shared" si="59"/>
        <v>11762</v>
      </c>
      <c r="L161" s="68">
        <f t="shared" si="60"/>
        <v>1.4234997488310985</v>
      </c>
      <c r="M161" s="20">
        <f t="shared" si="61"/>
        <v>147355</v>
      </c>
      <c r="N161" s="68">
        <f t="shared" si="57"/>
        <v>4.5777040589166977E-2</v>
      </c>
    </row>
    <row r="162" spans="2:14" x14ac:dyDescent="0.25">
      <c r="B162" s="268"/>
      <c r="C162" s="271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58"/>
        <v>3.3080396562739978E-2</v>
      </c>
      <c r="K162" s="20">
        <f t="shared" si="59"/>
        <v>9216</v>
      </c>
      <c r="L162" s="22">
        <f t="shared" si="60"/>
        <v>1.9769034246646187</v>
      </c>
      <c r="M162" s="20">
        <f t="shared" si="61"/>
        <v>191129</v>
      </c>
      <c r="N162" s="22">
        <f t="shared" si="57"/>
        <v>5.2517389622428051E-2</v>
      </c>
    </row>
    <row r="163" spans="2:14" x14ac:dyDescent="0.25">
      <c r="B163" s="268"/>
      <c r="C163" s="272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58"/>
        <v>4.2184126365687691E-2</v>
      </c>
      <c r="K163" s="69">
        <f t="shared" si="59"/>
        <v>5197</v>
      </c>
      <c r="L163" s="46">
        <f t="shared" si="60"/>
        <v>1.9567069660333911</v>
      </c>
      <c r="M163" s="69">
        <f t="shared" si="61"/>
        <v>84970</v>
      </c>
      <c r="N163" s="46">
        <f t="shared" si="57"/>
        <v>2.3428547446480836E-2</v>
      </c>
    </row>
    <row r="164" spans="2:14" x14ac:dyDescent="0.25">
      <c r="B164" s="268"/>
      <c r="C164" s="273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>I164/E164-1</f>
        <v>2.3513817075193448</v>
      </c>
      <c r="M164" s="64">
        <f>I164-E164</f>
        <v>3912765</v>
      </c>
      <c r="N164" s="65">
        <f t="shared" ref="N164:N174" si="62">I164/$I$164</f>
        <v>1</v>
      </c>
    </row>
    <row r="165" spans="2:14" x14ac:dyDescent="0.25">
      <c r="B165" s="268"/>
      <c r="C165" s="274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63">I165/H165-1</f>
        <v>2.7401850166440145E-2</v>
      </c>
      <c r="K165" s="27">
        <f t="shared" ref="K165" si="64">I165-H165</f>
        <v>52749</v>
      </c>
      <c r="L165" s="80">
        <f t="shared" ref="L165" si="65">I165/E165-1</f>
        <v>2.3490844804492168</v>
      </c>
      <c r="M165" s="27">
        <f t="shared" ref="M165" si="66">I165-E165</f>
        <v>1387226</v>
      </c>
      <c r="N165" s="38">
        <f t="shared" si="62"/>
        <v>0.35464199585675854</v>
      </c>
    </row>
    <row r="166" spans="2:14" x14ac:dyDescent="0.25">
      <c r="B166" s="268"/>
      <c r="C166" s="274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81">
        <f>I166/E166-1</f>
        <v>2.4940022429832664</v>
      </c>
      <c r="M166" s="29">
        <f>I166-E166</f>
        <v>1009617</v>
      </c>
      <c r="N166" s="75">
        <f t="shared" si="62"/>
        <v>0.25362874325799795</v>
      </c>
    </row>
    <row r="167" spans="2:14" x14ac:dyDescent="0.25">
      <c r="B167" s="268"/>
      <c r="C167" s="274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67">I167/H167-1</f>
        <v>-0.14038319823139278</v>
      </c>
      <c r="K167" s="29">
        <f t="shared" ref="K167:K174" si="68">I167-H167</f>
        <v>-7239</v>
      </c>
      <c r="L167" s="81">
        <f t="shared" ref="L167:L174" si="69">I167/E167-1</f>
        <v>2.3241094863142107</v>
      </c>
      <c r="M167" s="29">
        <f t="shared" ref="M167:M174" si="70">I167-E167</f>
        <v>30992</v>
      </c>
      <c r="N167" s="75">
        <f t="shared" si="62"/>
        <v>7.948475046500739E-3</v>
      </c>
    </row>
    <row r="168" spans="2:14" x14ac:dyDescent="0.25">
      <c r="B168" s="268"/>
      <c r="C168" s="274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67"/>
        <v>0.28037607434230627</v>
      </c>
      <c r="K168" s="29">
        <f t="shared" si="68"/>
        <v>51412</v>
      </c>
      <c r="L168" s="81">
        <f t="shared" si="69"/>
        <v>3.0565336835012182</v>
      </c>
      <c r="M168" s="29">
        <f t="shared" si="70"/>
        <v>176903</v>
      </c>
      <c r="N168" s="75">
        <f t="shared" si="62"/>
        <v>4.2099464692341999E-2</v>
      </c>
    </row>
    <row r="169" spans="2:14" x14ac:dyDescent="0.25">
      <c r="B169" s="268"/>
      <c r="C169" s="274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67"/>
        <v>0.14471729904757669</v>
      </c>
      <c r="K169" s="29">
        <f t="shared" si="68"/>
        <v>117409</v>
      </c>
      <c r="L169" s="81">
        <f t="shared" si="69"/>
        <v>2.8542958406998848</v>
      </c>
      <c r="M169" s="29">
        <f t="shared" si="70"/>
        <v>687754</v>
      </c>
      <c r="N169" s="75">
        <f t="shared" si="62"/>
        <v>0.16653083591232451</v>
      </c>
    </row>
    <row r="170" spans="2:14" x14ac:dyDescent="0.25">
      <c r="B170" s="268"/>
      <c r="C170" s="274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67"/>
        <v>-1.3266771524310994E-2</v>
      </c>
      <c r="K170" s="29">
        <f t="shared" si="68"/>
        <v>-776</v>
      </c>
      <c r="L170" s="81">
        <f t="shared" si="69"/>
        <v>1.3533537206931703</v>
      </c>
      <c r="M170" s="29">
        <f t="shared" si="70"/>
        <v>33191</v>
      </c>
      <c r="N170" s="75">
        <f t="shared" si="62"/>
        <v>1.0349317250972019E-2</v>
      </c>
    </row>
    <row r="171" spans="2:14" x14ac:dyDescent="0.25">
      <c r="B171" s="268"/>
      <c r="C171" s="274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67"/>
        <v>-5.0149510426642174E-2</v>
      </c>
      <c r="K171" s="29">
        <f t="shared" si="68"/>
        <v>-12830</v>
      </c>
      <c r="L171" s="81">
        <f t="shared" si="69"/>
        <v>2.001173274052118</v>
      </c>
      <c r="M171" s="29">
        <f t="shared" si="70"/>
        <v>162035</v>
      </c>
      <c r="N171" s="75">
        <f t="shared" si="62"/>
        <v>4.3574326678433285E-2</v>
      </c>
    </row>
    <row r="172" spans="2:14" x14ac:dyDescent="0.25">
      <c r="B172" s="268"/>
      <c r="C172" s="274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67"/>
        <v>4.9725272441625501E-2</v>
      </c>
      <c r="K172" s="29">
        <f t="shared" si="68"/>
        <v>11964</v>
      </c>
      <c r="L172" s="81">
        <f t="shared" si="69"/>
        <v>1.4063759444343873</v>
      </c>
      <c r="M172" s="29">
        <f t="shared" si="70"/>
        <v>147609</v>
      </c>
      <c r="N172" s="75">
        <f t="shared" si="62"/>
        <v>4.5288752872842869E-2</v>
      </c>
    </row>
    <row r="173" spans="2:14" x14ac:dyDescent="0.25">
      <c r="B173" s="268"/>
      <c r="C173" s="274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67"/>
        <v>3.3426763269695181E-2</v>
      </c>
      <c r="K173" s="29">
        <f t="shared" si="68"/>
        <v>9481</v>
      </c>
      <c r="L173" s="31">
        <f t="shared" si="69"/>
        <v>1.9083873272278065</v>
      </c>
      <c r="M173" s="29">
        <f t="shared" si="70"/>
        <v>192333</v>
      </c>
      <c r="N173" s="42">
        <f t="shared" si="62"/>
        <v>5.2559956950168317E-2</v>
      </c>
    </row>
    <row r="174" spans="2:14" x14ac:dyDescent="0.25">
      <c r="B174" s="268"/>
      <c r="C174" s="275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67"/>
        <v>3.9109573755857996E-2</v>
      </c>
      <c r="K174" s="71">
        <f t="shared" si="68"/>
        <v>4907</v>
      </c>
      <c r="L174" s="72">
        <f t="shared" si="69"/>
        <v>1.8799425668212946</v>
      </c>
      <c r="M174" s="71">
        <f t="shared" si="70"/>
        <v>85105</v>
      </c>
      <c r="N174" s="55">
        <f t="shared" si="62"/>
        <v>2.3378131481659799E-2</v>
      </c>
    </row>
    <row r="175" spans="2:14" x14ac:dyDescent="0.25">
      <c r="B175" s="268"/>
      <c r="C175" s="270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58"/>
        <v>4.540215867766495E-2</v>
      </c>
      <c r="K175" s="64">
        <f t="shared" si="59"/>
        <v>1566825</v>
      </c>
      <c r="L175" s="65">
        <f t="shared" si="60"/>
        <v>2.5218181560819559</v>
      </c>
      <c r="M175" s="64">
        <f t="shared" si="61"/>
        <v>25832963</v>
      </c>
      <c r="N175" s="65">
        <f>I175/$I$175</f>
        <v>1</v>
      </c>
    </row>
    <row r="176" spans="2:14" x14ac:dyDescent="0.25">
      <c r="B176" s="268"/>
      <c r="C176" s="271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58"/>
        <v>1.8328662551983843E-2</v>
      </c>
      <c r="K176" s="16">
        <f t="shared" si="59"/>
        <v>249096</v>
      </c>
      <c r="L176" s="18">
        <f t="shared" si="60"/>
        <v>2.5360982102090315</v>
      </c>
      <c r="M176" s="16">
        <f t="shared" si="61"/>
        <v>9925804</v>
      </c>
      <c r="N176" s="18">
        <f t="shared" ref="N176:N185" si="71">I176/$I$175</f>
        <v>0.38361586803777326</v>
      </c>
    </row>
    <row r="177" spans="2:14" x14ac:dyDescent="0.25">
      <c r="B177" s="268"/>
      <c r="C177" s="271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58"/>
        <v>2.8305193757092395E-2</v>
      </c>
      <c r="K177" s="20">
        <f t="shared" si="59"/>
        <v>275673</v>
      </c>
      <c r="L177" s="68">
        <f t="shared" si="60"/>
        <v>2.5036526916779782</v>
      </c>
      <c r="M177" s="20">
        <f t="shared" si="61"/>
        <v>7156541</v>
      </c>
      <c r="N177" s="68">
        <f t="shared" si="71"/>
        <v>0.2776020998344973</v>
      </c>
    </row>
    <row r="178" spans="2:14" x14ac:dyDescent="0.25">
      <c r="B178" s="268"/>
      <c r="C178" s="271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58"/>
        <v>6.925591232455286E-2</v>
      </c>
      <c r="K178" s="20">
        <f t="shared" si="59"/>
        <v>12607</v>
      </c>
      <c r="L178" s="68">
        <f t="shared" si="60"/>
        <v>1.9818766756032171</v>
      </c>
      <c r="M178" s="20">
        <f t="shared" si="61"/>
        <v>129367</v>
      </c>
      <c r="N178" s="68">
        <f t="shared" si="71"/>
        <v>5.3952202121987274E-3</v>
      </c>
    </row>
    <row r="179" spans="2:14" x14ac:dyDescent="0.25">
      <c r="B179" s="268"/>
      <c r="C179" s="271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58"/>
        <v>0.31544163045715301</v>
      </c>
      <c r="K179" s="20">
        <f t="shared" si="59"/>
        <v>326466</v>
      </c>
      <c r="L179" s="68">
        <f t="shared" si="60"/>
        <v>3.6012403677166418</v>
      </c>
      <c r="M179" s="20">
        <f t="shared" si="61"/>
        <v>1065535</v>
      </c>
      <c r="N179" s="68">
        <f t="shared" si="71"/>
        <v>3.7736633024683934E-2</v>
      </c>
    </row>
    <row r="180" spans="2:14" x14ac:dyDescent="0.25">
      <c r="B180" s="268"/>
      <c r="C180" s="271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58"/>
        <v>0.12266872678632468</v>
      </c>
      <c r="K180" s="20">
        <f t="shared" si="59"/>
        <v>628472</v>
      </c>
      <c r="L180" s="68">
        <f t="shared" si="60"/>
        <v>2.718897274803914</v>
      </c>
      <c r="M180" s="20">
        <f t="shared" si="61"/>
        <v>4205158</v>
      </c>
      <c r="N180" s="68">
        <f t="shared" si="71"/>
        <v>0.15943230249023554</v>
      </c>
    </row>
    <row r="181" spans="2:14" x14ac:dyDescent="0.25">
      <c r="B181" s="268"/>
      <c r="C181" s="271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58"/>
        <v>2.6736958485579887E-2</v>
      </c>
      <c r="K181" s="20">
        <f t="shared" si="59"/>
        <v>3966</v>
      </c>
      <c r="L181" s="68">
        <f t="shared" si="60"/>
        <v>1.5793012346097175</v>
      </c>
      <c r="M181" s="20">
        <f t="shared" si="61"/>
        <v>93253</v>
      </c>
      <c r="N181" s="68">
        <f t="shared" si="71"/>
        <v>4.2215556679332626E-3</v>
      </c>
    </row>
    <row r="182" spans="2:14" x14ac:dyDescent="0.25">
      <c r="B182" s="268"/>
      <c r="C182" s="271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58"/>
        <v>4.2330952591544957E-3</v>
      </c>
      <c r="K182" s="20">
        <f t="shared" si="59"/>
        <v>6126</v>
      </c>
      <c r="L182" s="68">
        <f t="shared" si="60"/>
        <v>2.2878987722080573</v>
      </c>
      <c r="M182" s="20">
        <f t="shared" si="61"/>
        <v>1011281</v>
      </c>
      <c r="N182" s="68">
        <f t="shared" si="71"/>
        <v>4.0283398049070274E-2</v>
      </c>
    </row>
    <row r="183" spans="2:14" x14ac:dyDescent="0.25">
      <c r="B183" s="268"/>
      <c r="C183" s="271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58"/>
        <v>1.3549895743344642E-2</v>
      </c>
      <c r="K183" s="20">
        <f t="shared" si="59"/>
        <v>7811</v>
      </c>
      <c r="L183" s="68">
        <f t="shared" si="60"/>
        <v>1.6965657926922137</v>
      </c>
      <c r="M183" s="20">
        <f t="shared" si="61"/>
        <v>367600</v>
      </c>
      <c r="N183" s="68">
        <f t="shared" si="71"/>
        <v>1.6195279020160019E-2</v>
      </c>
    </row>
    <row r="184" spans="2:14" x14ac:dyDescent="0.25">
      <c r="B184" s="268"/>
      <c r="C184" s="271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58"/>
        <v>5.4083820859069931E-2</v>
      </c>
      <c r="K184" s="20">
        <f t="shared" si="59"/>
        <v>102042</v>
      </c>
      <c r="L184" s="22">
        <f t="shared" si="60"/>
        <v>2.256206141140797</v>
      </c>
      <c r="M184" s="20">
        <f t="shared" si="61"/>
        <v>1378014</v>
      </c>
      <c r="N184" s="22">
        <f t="shared" si="71"/>
        <v>5.512636560257593E-2</v>
      </c>
    </row>
    <row r="185" spans="2:14" x14ac:dyDescent="0.25">
      <c r="B185" s="268"/>
      <c r="C185" s="272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58"/>
        <v>-5.8167805040424514E-2</v>
      </c>
      <c r="K185" s="69">
        <f t="shared" si="59"/>
        <v>-45434</v>
      </c>
      <c r="L185" s="46">
        <f t="shared" si="60"/>
        <v>2.1272227205291596</v>
      </c>
      <c r="M185" s="69">
        <f t="shared" si="61"/>
        <v>500410</v>
      </c>
      <c r="N185" s="46">
        <f t="shared" si="71"/>
        <v>2.0391278060871782E-2</v>
      </c>
    </row>
    <row r="186" spans="2:14" x14ac:dyDescent="0.25">
      <c r="B186" s="268"/>
      <c r="C186" s="273" t="s">
        <v>22</v>
      </c>
      <c r="D186" s="63" t="s">
        <v>43</v>
      </c>
      <c r="E186" s="73">
        <f t="shared" ref="E186:I187" si="72">E175/E153</f>
        <v>6.5442824807720932</v>
      </c>
      <c r="F186" s="73">
        <f t="shared" si="72"/>
        <v>5.9532216226677823</v>
      </c>
      <c r="G186" s="73">
        <f t="shared" si="72"/>
        <v>6.6010991064347921</v>
      </c>
      <c r="H186" s="73">
        <f t="shared" si="72"/>
        <v>6.6508395860551373</v>
      </c>
      <c r="I186" s="73">
        <f t="shared" si="72"/>
        <v>6.583011816914464</v>
      </c>
      <c r="J186" s="65">
        <f t="shared" si="58"/>
        <v>-1.0198376951218058E-2</v>
      </c>
      <c r="K186" s="73">
        <f t="shared" ref="K186:K187" si="73">(I186-H186)</f>
        <v>-6.7827769140673233E-2</v>
      </c>
      <c r="L186" s="65">
        <f t="shared" si="60"/>
        <v>5.918041627353654E-3</v>
      </c>
      <c r="M186" s="73">
        <f t="shared" ref="M186:M187" si="74">(I186-E186)</f>
        <v>3.872933614237084E-2</v>
      </c>
      <c r="N186" s="65"/>
    </row>
    <row r="187" spans="2:14" x14ac:dyDescent="0.25">
      <c r="B187" s="268"/>
      <c r="C187" s="274"/>
      <c r="D187" s="26" t="s">
        <v>44</v>
      </c>
      <c r="E187" s="37">
        <f t="shared" si="72"/>
        <v>7.1048165891222386</v>
      </c>
      <c r="F187" s="37">
        <f t="shared" si="72"/>
        <v>6.5418610854156141</v>
      </c>
      <c r="G187" s="37">
        <f t="shared" si="72"/>
        <v>7.1895473603752658</v>
      </c>
      <c r="H187" s="37">
        <f t="shared" si="72"/>
        <v>7.1971014630901768</v>
      </c>
      <c r="I187" s="37">
        <f t="shared" si="72"/>
        <v>7.1378757417873455</v>
      </c>
      <c r="J187" s="80">
        <f t="shared" si="58"/>
        <v>-8.2291074547949927E-3</v>
      </c>
      <c r="K187" s="37">
        <f t="shared" si="73"/>
        <v>-5.9225721302831325E-2</v>
      </c>
      <c r="L187" s="80">
        <f t="shared" si="60"/>
        <v>4.6530620812537116E-3</v>
      </c>
      <c r="M187" s="37">
        <f t="shared" si="74"/>
        <v>3.305915266510695E-2</v>
      </c>
      <c r="N187" s="38"/>
    </row>
    <row r="188" spans="2:14" x14ac:dyDescent="0.25">
      <c r="B188" s="268"/>
      <c r="C188" s="274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58"/>
        <v>-2.1964448603965181E-2</v>
      </c>
      <c r="K188" s="41">
        <f>(I188-H188)</f>
        <v>-0.16206219346397166</v>
      </c>
      <c r="L188" s="81">
        <f t="shared" si="60"/>
        <v>-5.2416252246957562E-2</v>
      </c>
      <c r="M188" s="41">
        <f>(I188-E188)</f>
        <v>-0.39917599028305517</v>
      </c>
      <c r="N188" s="75"/>
    </row>
    <row r="189" spans="2:14" x14ac:dyDescent="0.25">
      <c r="B189" s="268"/>
      <c r="C189" s="274"/>
      <c r="D189" s="4" t="s">
        <v>46</v>
      </c>
      <c r="E189" s="41">
        <f t="shared" ref="E189:I196" si="75">E178/E156</f>
        <v>5.1670228765930499</v>
      </c>
      <c r="F189" s="41">
        <f t="shared" si="75"/>
        <v>4.8986657407866669</v>
      </c>
      <c r="G189" s="41">
        <f t="shared" si="75"/>
        <v>4.4591931339567168</v>
      </c>
      <c r="H189" s="41">
        <f t="shared" si="75"/>
        <v>3.5577336512527848</v>
      </c>
      <c r="I189" s="41">
        <f t="shared" si="75"/>
        <v>4.4502823696184013</v>
      </c>
      <c r="J189" s="81">
        <f t="shared" si="58"/>
        <v>0.25087564327681555</v>
      </c>
      <c r="K189" s="41">
        <f t="shared" ref="K189:K196" si="76">(I189-H189)</f>
        <v>0.89254871836561644</v>
      </c>
      <c r="L189" s="81">
        <f t="shared" si="60"/>
        <v>-0.13871440558576387</v>
      </c>
      <c r="M189" s="41">
        <f t="shared" ref="M189:M196" si="77">(I189-E189)</f>
        <v>-0.71674050697464864</v>
      </c>
      <c r="N189" s="75"/>
    </row>
    <row r="190" spans="2:14" x14ac:dyDescent="0.25">
      <c r="B190" s="268"/>
      <c r="C190" s="274"/>
      <c r="D190" s="4" t="s">
        <v>47</v>
      </c>
      <c r="E190" s="41">
        <f t="shared" si="75"/>
        <v>5.3491945835517871</v>
      </c>
      <c r="F190" s="41">
        <f t="shared" si="75"/>
        <v>5.9650944469731453</v>
      </c>
      <c r="G190" s="41">
        <f t="shared" si="75"/>
        <v>6.2993357337968714</v>
      </c>
      <c r="H190" s="41">
        <f t="shared" si="75"/>
        <v>5.7549280737556785</v>
      </c>
      <c r="I190" s="41">
        <f t="shared" si="75"/>
        <v>5.8718126768338967</v>
      </c>
      <c r="J190" s="81">
        <f t="shared" si="58"/>
        <v>2.0310349943598593E-2</v>
      </c>
      <c r="K190" s="41">
        <f t="shared" si="76"/>
        <v>0.11688460307821824</v>
      </c>
      <c r="L190" s="81">
        <f t="shared" si="60"/>
        <v>9.7700333221959257E-2</v>
      </c>
      <c r="M190" s="41">
        <f t="shared" si="77"/>
        <v>0.52261809328210962</v>
      </c>
      <c r="N190" s="75"/>
    </row>
    <row r="191" spans="2:14" x14ac:dyDescent="0.25">
      <c r="B191" s="268"/>
      <c r="C191" s="274"/>
      <c r="D191" s="4" t="s">
        <v>48</v>
      </c>
      <c r="E191" s="41">
        <f t="shared" si="75"/>
        <v>6.8485442911860428</v>
      </c>
      <c r="F191" s="41">
        <f t="shared" si="75"/>
        <v>5.5543189800228117</v>
      </c>
      <c r="G191" s="41">
        <f t="shared" si="75"/>
        <v>6.1281889542046537</v>
      </c>
      <c r="H191" s="41">
        <f t="shared" si="75"/>
        <v>6.4214324031645127</v>
      </c>
      <c r="I191" s="41">
        <f t="shared" si="75"/>
        <v>6.2905465704823937</v>
      </c>
      <c r="J191" s="81">
        <f t="shared" si="58"/>
        <v>-2.0382653661139227E-2</v>
      </c>
      <c r="K191" s="41">
        <f t="shared" si="76"/>
        <v>-0.13088583268211895</v>
      </c>
      <c r="L191" s="81">
        <f t="shared" si="60"/>
        <v>-8.1476836095195071E-2</v>
      </c>
      <c r="M191" s="41">
        <f t="shared" si="77"/>
        <v>-0.55799772070364906</v>
      </c>
      <c r="N191" s="75"/>
    </row>
    <row r="192" spans="2:14" x14ac:dyDescent="0.25">
      <c r="B192" s="268"/>
      <c r="C192" s="274"/>
      <c r="D192" s="4" t="s">
        <v>49</v>
      </c>
      <c r="E192" s="41">
        <f t="shared" si="75"/>
        <v>2.437843193922629</v>
      </c>
      <c r="F192" s="41">
        <f t="shared" si="75"/>
        <v>2.4937806482478173</v>
      </c>
      <c r="G192" s="41">
        <f t="shared" si="75"/>
        <v>2.6756725259784404</v>
      </c>
      <c r="H192" s="41">
        <f t="shared" si="75"/>
        <v>2.5505786061867015</v>
      </c>
      <c r="I192" s="41">
        <f t="shared" si="75"/>
        <v>2.6538649194953647</v>
      </c>
      <c r="J192" s="81">
        <f t="shared" si="58"/>
        <v>4.0495248042201615E-2</v>
      </c>
      <c r="K192" s="41">
        <f t="shared" si="76"/>
        <v>0.10328631330866322</v>
      </c>
      <c r="L192" s="81">
        <f t="shared" si="60"/>
        <v>8.8611821347354347E-2</v>
      </c>
      <c r="M192" s="41">
        <f t="shared" si="77"/>
        <v>0.21602172557273569</v>
      </c>
      <c r="N192" s="75"/>
    </row>
    <row r="193" spans="2:14" x14ac:dyDescent="0.25">
      <c r="B193" s="268"/>
      <c r="C193" s="274"/>
      <c r="D193" s="4" t="s">
        <v>50</v>
      </c>
      <c r="E193" s="41">
        <f t="shared" si="75"/>
        <v>5.7058231246853497</v>
      </c>
      <c r="F193" s="41">
        <f t="shared" si="75"/>
        <v>6.9720730697289195</v>
      </c>
      <c r="G193" s="41">
        <f t="shared" si="75"/>
        <v>6.6176102336667117</v>
      </c>
      <c r="H193" s="41">
        <f t="shared" si="75"/>
        <v>5.729361648217651</v>
      </c>
      <c r="I193" s="41">
        <f t="shared" si="75"/>
        <v>6.0770157142498729</v>
      </c>
      <c r="J193" s="81">
        <f t="shared" si="58"/>
        <v>6.0679371870402621E-2</v>
      </c>
      <c r="K193" s="41">
        <f t="shared" si="76"/>
        <v>0.34765406603222182</v>
      </c>
      <c r="L193" s="81">
        <f t="shared" si="60"/>
        <v>6.5055046652010118E-2</v>
      </c>
      <c r="M193" s="41">
        <f t="shared" si="77"/>
        <v>0.37119258956452317</v>
      </c>
      <c r="N193" s="75"/>
    </row>
    <row r="194" spans="2:14" x14ac:dyDescent="0.25">
      <c r="B194" s="268"/>
      <c r="C194" s="274"/>
      <c r="D194" s="4" t="s">
        <v>51</v>
      </c>
      <c r="E194" s="41">
        <f t="shared" si="75"/>
        <v>2.0931353607171839</v>
      </c>
      <c r="F194" s="41">
        <f t="shared" si="75"/>
        <v>2.1866149593931499</v>
      </c>
      <c r="G194" s="41">
        <f t="shared" si="75"/>
        <v>2.3720011696365835</v>
      </c>
      <c r="H194" s="41">
        <f t="shared" si="75"/>
        <v>2.410875374829053</v>
      </c>
      <c r="I194" s="41">
        <f t="shared" si="75"/>
        <v>2.328977841201255</v>
      </c>
      <c r="J194" s="81">
        <f t="shared" si="58"/>
        <v>-3.3970040294432513E-2</v>
      </c>
      <c r="K194" s="41">
        <f t="shared" si="76"/>
        <v>-8.1897533627798058E-2</v>
      </c>
      <c r="L194" s="81">
        <f t="shared" si="60"/>
        <v>0.11267426125908209</v>
      </c>
      <c r="M194" s="41">
        <f t="shared" si="77"/>
        <v>0.23584248048407108</v>
      </c>
      <c r="N194" s="75"/>
    </row>
    <row r="195" spans="2:14" x14ac:dyDescent="0.25">
      <c r="B195" s="268"/>
      <c r="C195" s="274"/>
      <c r="D195" s="4" t="s">
        <v>52</v>
      </c>
      <c r="E195" s="41">
        <f t="shared" si="75"/>
        <v>6.3173322576307651</v>
      </c>
      <c r="F195" s="41">
        <f t="shared" si="75"/>
        <v>5.5219885141008653</v>
      </c>
      <c r="G195" s="41">
        <f t="shared" si="75"/>
        <v>6.81836284648623</v>
      </c>
      <c r="H195" s="41">
        <f t="shared" si="75"/>
        <v>6.7723569064660403</v>
      </c>
      <c r="I195" s="41">
        <f t="shared" si="75"/>
        <v>6.910044821236232</v>
      </c>
      <c r="J195" s="31">
        <f t="shared" si="58"/>
        <v>2.0330871020505681E-2</v>
      </c>
      <c r="K195" s="41">
        <f t="shared" si="76"/>
        <v>0.13768791477019171</v>
      </c>
      <c r="L195" s="31">
        <f t="shared" si="60"/>
        <v>9.3823237315011188E-2</v>
      </c>
      <c r="M195" s="41">
        <f t="shared" si="77"/>
        <v>0.59271256360546687</v>
      </c>
      <c r="N195" s="42"/>
    </row>
    <row r="196" spans="2:14" x14ac:dyDescent="0.25">
      <c r="B196" s="268"/>
      <c r="C196" s="275"/>
      <c r="D196" s="32" t="s">
        <v>53</v>
      </c>
      <c r="E196" s="77">
        <f t="shared" si="75"/>
        <v>5.4171790443293037</v>
      </c>
      <c r="F196" s="77">
        <f t="shared" si="75"/>
        <v>4.4508400617018022</v>
      </c>
      <c r="G196" s="77">
        <f t="shared" si="75"/>
        <v>5.585586474869209</v>
      </c>
      <c r="H196" s="77">
        <f t="shared" si="75"/>
        <v>6.340078572704102</v>
      </c>
      <c r="I196" s="77">
        <f t="shared" si="75"/>
        <v>5.7295922738424396</v>
      </c>
      <c r="J196" s="72">
        <f t="shared" si="58"/>
        <v>-9.6290020992797265E-2</v>
      </c>
      <c r="K196" s="77">
        <f t="shared" si="76"/>
        <v>-0.61048629886166239</v>
      </c>
      <c r="L196" s="72">
        <f t="shared" si="60"/>
        <v>5.7670833279946709E-2</v>
      </c>
      <c r="M196" s="77">
        <f t="shared" si="77"/>
        <v>0.31241322951313588</v>
      </c>
      <c r="N196" s="55"/>
    </row>
    <row r="197" spans="2:14" x14ac:dyDescent="0.25">
      <c r="B197" s="268"/>
      <c r="C197" s="276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58"/>
        <v>2.725189861991284E-2</v>
      </c>
      <c r="K197" s="73">
        <f>(I197-H197)*100</f>
        <v>2.0525429236684656</v>
      </c>
      <c r="L197" s="65">
        <f t="shared" ref="L197" si="78">I197/F197-1</f>
        <v>0.67934381515490672</v>
      </c>
      <c r="M197" s="73">
        <f t="shared" ref="M197" si="79">I197-F197</f>
        <v>0.31298422061079428</v>
      </c>
      <c r="N197" s="65"/>
    </row>
    <row r="198" spans="2:14" x14ac:dyDescent="0.25">
      <c r="B198" s="268"/>
      <c r="C198" s="277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58"/>
        <v>1.9621453393217081E-3</v>
      </c>
      <c r="K198" s="44">
        <f t="shared" ref="K198" si="80">(I198-H198)*100</f>
        <v>0.15917100567724995</v>
      </c>
      <c r="L198" s="18">
        <f t="shared" si="60"/>
        <v>0.63992300427749682</v>
      </c>
      <c r="M198" s="44">
        <f t="shared" ref="M198" si="81">(I198-E198)*100</f>
        <v>31.716727122571754</v>
      </c>
      <c r="N198" s="18"/>
    </row>
    <row r="199" spans="2:14" x14ac:dyDescent="0.25">
      <c r="B199" s="268"/>
      <c r="C199" s="277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58"/>
        <v>1.5804411927285544E-2</v>
      </c>
      <c r="K199" s="45">
        <f>(I199-H199)*100</f>
        <v>1.1253095343920494</v>
      </c>
      <c r="L199" s="68">
        <f t="shared" si="60"/>
        <v>0.73692266115923677</v>
      </c>
      <c r="M199" s="45">
        <f>(I199-E199)*100</f>
        <v>30.686346389012158</v>
      </c>
      <c r="N199" s="68"/>
    </row>
    <row r="200" spans="2:14" x14ac:dyDescent="0.25">
      <c r="B200" s="268"/>
      <c r="C200" s="277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58"/>
        <v>6.5422790766113792E-2</v>
      </c>
      <c r="K200" s="45">
        <f t="shared" ref="K200:K207" si="82">(I200-H200)*100</f>
        <v>3.6279782603201527</v>
      </c>
      <c r="L200" s="68">
        <f t="shared" si="60"/>
        <v>0.40089605670538897</v>
      </c>
      <c r="M200" s="45">
        <f t="shared" ref="M200:M207" si="83">(I200-E200)*100</f>
        <v>16.907658378040267</v>
      </c>
      <c r="N200" s="68"/>
    </row>
    <row r="201" spans="2:14" x14ac:dyDescent="0.25">
      <c r="B201" s="268"/>
      <c r="C201" s="277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58"/>
        <v>0.30239113416968366</v>
      </c>
      <c r="K201" s="45">
        <f t="shared" si="82"/>
        <v>19.512084841680977</v>
      </c>
      <c r="L201" s="68">
        <f t="shared" si="60"/>
        <v>1.6979832245316189</v>
      </c>
      <c r="M201" s="45">
        <f t="shared" si="83"/>
        <v>52.889590344521366</v>
      </c>
      <c r="N201" s="68"/>
    </row>
    <row r="202" spans="2:14" x14ac:dyDescent="0.25">
      <c r="B202" s="268"/>
      <c r="C202" s="277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58"/>
        <v>7.4721767532053285E-2</v>
      </c>
      <c r="K202" s="45">
        <f t="shared" si="82"/>
        <v>5.4600260644911742</v>
      </c>
      <c r="L202" s="68">
        <f t="shared" si="60"/>
        <v>0.60436883396836705</v>
      </c>
      <c r="M202" s="45">
        <f t="shared" si="83"/>
        <v>29.582949236427691</v>
      </c>
      <c r="N202" s="68"/>
    </row>
    <row r="203" spans="2:14" x14ac:dyDescent="0.25">
      <c r="B203" s="268"/>
      <c r="C203" s="277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58"/>
        <v>9.3216375892071213E-3</v>
      </c>
      <c r="K203" s="45">
        <f t="shared" si="82"/>
        <v>0.57103980761437079</v>
      </c>
      <c r="L203" s="68">
        <f t="shared" si="60"/>
        <v>0.2010832781646863</v>
      </c>
      <c r="M203" s="45">
        <f t="shared" si="83"/>
        <v>10.35157873583511</v>
      </c>
      <c r="N203" s="68"/>
    </row>
    <row r="204" spans="2:14" x14ac:dyDescent="0.25">
      <c r="B204" s="268"/>
      <c r="C204" s="277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58"/>
        <v>-5.0491391880846948E-5</v>
      </c>
      <c r="K204" s="45">
        <f t="shared" si="82"/>
        <v>-4.1796695600226919E-3</v>
      </c>
      <c r="L204" s="68">
        <f t="shared" si="60"/>
        <v>0.37027898937715298</v>
      </c>
      <c r="M204" s="45">
        <f t="shared" si="83"/>
        <v>22.367773054986451</v>
      </c>
      <c r="N204" s="68"/>
    </row>
    <row r="205" spans="2:14" x14ac:dyDescent="0.25">
      <c r="B205" s="268"/>
      <c r="C205" s="277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58"/>
        <v>3.283935240547442E-2</v>
      </c>
      <c r="K205" s="45">
        <f t="shared" si="82"/>
        <v>1.8699494317110821</v>
      </c>
      <c r="L205" s="68">
        <f t="shared" si="60"/>
        <v>0.3391437343678021</v>
      </c>
      <c r="M205" s="45">
        <f t="shared" si="83"/>
        <v>14.894456453031212</v>
      </c>
      <c r="N205" s="68"/>
    </row>
    <row r="206" spans="2:14" x14ac:dyDescent="0.25">
      <c r="B206" s="268"/>
      <c r="C206" s="277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58"/>
        <v>3.9266386665357089E-2</v>
      </c>
      <c r="K206" s="45">
        <f t="shared" si="82"/>
        <v>3.1935874184999213</v>
      </c>
      <c r="L206" s="68">
        <f t="shared" si="60"/>
        <v>0.72058467686081684</v>
      </c>
      <c r="M206" s="45">
        <f t="shared" si="83"/>
        <v>35.399222434638084</v>
      </c>
      <c r="N206" s="22"/>
    </row>
    <row r="207" spans="2:14" x14ac:dyDescent="0.25">
      <c r="B207" s="268"/>
      <c r="C207" s="278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58"/>
        <v>-6.788617286915255E-2</v>
      </c>
      <c r="K207" s="45">
        <f t="shared" si="82"/>
        <v>-4.7284107806691562</v>
      </c>
      <c r="L207" s="68">
        <f t="shared" si="60"/>
        <v>0.79647878461593402</v>
      </c>
      <c r="M207" s="45">
        <f t="shared" si="83"/>
        <v>28.784251655229689</v>
      </c>
      <c r="N207" s="46"/>
    </row>
    <row r="208" spans="2:14" x14ac:dyDescent="0.25">
      <c r="B208" s="268"/>
      <c r="C208" s="279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58"/>
        <v>1.4848330359418904E-2</v>
      </c>
      <c r="K208" s="64">
        <f t="shared" ref="K208:K209" si="84">I208-H208</f>
        <v>1864</v>
      </c>
      <c r="L208" s="65">
        <f t="shared" si="60"/>
        <v>0.91288419092806405</v>
      </c>
      <c r="M208" s="64">
        <f t="shared" ref="M208:M209" si="85">I208-E208</f>
        <v>60799</v>
      </c>
      <c r="N208" s="65">
        <f t="shared" ref="N208:N218" si="86">I208/$I$208</f>
        <v>1</v>
      </c>
    </row>
    <row r="209" spans="2:14" x14ac:dyDescent="0.25">
      <c r="B209" s="268"/>
      <c r="C209" s="274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58"/>
        <v>1.3485251187312031E-2</v>
      </c>
      <c r="K209" s="27">
        <f t="shared" si="84"/>
        <v>619</v>
      </c>
      <c r="L209" s="36">
        <f t="shared" si="60"/>
        <v>0.95943896891584535</v>
      </c>
      <c r="M209" s="27">
        <f t="shared" si="85"/>
        <v>22779</v>
      </c>
      <c r="N209" s="38">
        <f t="shared" si="86"/>
        <v>0.3651569858712716</v>
      </c>
    </row>
    <row r="210" spans="2:14" x14ac:dyDescent="0.25">
      <c r="B210" s="268"/>
      <c r="C210" s="274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58"/>
        <v>9.55303535690466E-3</v>
      </c>
      <c r="K210" s="29">
        <f>I210-H210</f>
        <v>358</v>
      </c>
      <c r="L210" s="74">
        <f t="shared" si="60"/>
        <v>0.86039535798583788</v>
      </c>
      <c r="M210" s="29">
        <f>I210-E210</f>
        <v>17497</v>
      </c>
      <c r="N210" s="75">
        <f t="shared" si="86"/>
        <v>0.29696232339089484</v>
      </c>
    </row>
    <row r="211" spans="2:14" x14ac:dyDescent="0.25">
      <c r="B211" s="268"/>
      <c r="C211" s="274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58"/>
        <v>0</v>
      </c>
      <c r="K211" s="29">
        <f t="shared" ref="K211:K218" si="87">I211-H211</f>
        <v>0</v>
      </c>
      <c r="L211" s="74">
        <f t="shared" si="60"/>
        <v>1.0594965675057209</v>
      </c>
      <c r="M211" s="29">
        <f t="shared" ref="M211:M218" si="88">I211-E211</f>
        <v>463</v>
      </c>
      <c r="N211" s="75">
        <f t="shared" si="86"/>
        <v>7.0643642072213504E-3</v>
      </c>
    </row>
    <row r="212" spans="2:14" x14ac:dyDescent="0.25">
      <c r="B212" s="268"/>
      <c r="C212" s="274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58"/>
        <v>7.2810011376565065E-3</v>
      </c>
      <c r="K212" s="29">
        <f t="shared" si="87"/>
        <v>32</v>
      </c>
      <c r="L212" s="74">
        <f t="shared" si="60"/>
        <v>0.52655172413793094</v>
      </c>
      <c r="M212" s="29">
        <f t="shared" si="88"/>
        <v>1527</v>
      </c>
      <c r="N212" s="75">
        <f t="shared" si="86"/>
        <v>3.4748822605965464E-2</v>
      </c>
    </row>
    <row r="213" spans="2:14" x14ac:dyDescent="0.25">
      <c r="B213" s="268"/>
      <c r="C213" s="274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58"/>
        <v>4.175126242906968E-2</v>
      </c>
      <c r="K213" s="29">
        <f t="shared" si="87"/>
        <v>802</v>
      </c>
      <c r="L213" s="74">
        <f t="shared" si="60"/>
        <v>1.1647555170921677</v>
      </c>
      <c r="M213" s="29">
        <f t="shared" si="88"/>
        <v>10767</v>
      </c>
      <c r="N213" s="75">
        <f t="shared" si="86"/>
        <v>0.15707221350078493</v>
      </c>
    </row>
    <row r="214" spans="2:14" x14ac:dyDescent="0.25">
      <c r="B214" s="268"/>
      <c r="C214" s="274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58"/>
        <v>1.5082956259426794E-2</v>
      </c>
      <c r="K214" s="29">
        <f t="shared" si="87"/>
        <v>10</v>
      </c>
      <c r="L214" s="74">
        <f t="shared" si="60"/>
        <v>0.98525073746312675</v>
      </c>
      <c r="M214" s="29">
        <f t="shared" si="88"/>
        <v>334</v>
      </c>
      <c r="N214" s="75">
        <f t="shared" si="86"/>
        <v>5.2825745682888543E-3</v>
      </c>
    </row>
    <row r="215" spans="2:14" x14ac:dyDescent="0.25">
      <c r="B215" s="268"/>
      <c r="C215" s="274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58"/>
        <v>1.4613778705636626E-3</v>
      </c>
      <c r="K215" s="29">
        <f t="shared" si="87"/>
        <v>7</v>
      </c>
      <c r="L215" s="74">
        <f t="shared" si="60"/>
        <v>1.25</v>
      </c>
      <c r="M215" s="29">
        <f t="shared" si="88"/>
        <v>2665</v>
      </c>
      <c r="N215" s="75">
        <f t="shared" si="86"/>
        <v>3.7653061224489796E-2</v>
      </c>
    </row>
    <row r="216" spans="2:14" x14ac:dyDescent="0.25">
      <c r="B216" s="268"/>
      <c r="C216" s="274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58"/>
        <v>-2.1629416005767843E-2</v>
      </c>
      <c r="K216" s="29">
        <f t="shared" si="87"/>
        <v>-60</v>
      </c>
      <c r="L216" s="74">
        <f t="shared" si="60"/>
        <v>0.77850589777195278</v>
      </c>
      <c r="M216" s="29">
        <f t="shared" si="88"/>
        <v>1188</v>
      </c>
      <c r="N216" s="75">
        <f t="shared" si="86"/>
        <v>2.1302982731554159E-2</v>
      </c>
    </row>
    <row r="217" spans="2:14" x14ac:dyDescent="0.25">
      <c r="B217" s="268"/>
      <c r="C217" s="274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58"/>
        <v>1.1485210824417891E-2</v>
      </c>
      <c r="K217" s="29">
        <f t="shared" si="87"/>
        <v>73</v>
      </c>
      <c r="L217" s="40">
        <f t="shared" si="60"/>
        <v>0.69809825673534065</v>
      </c>
      <c r="M217" s="29">
        <f t="shared" si="88"/>
        <v>2643</v>
      </c>
      <c r="N217" s="42">
        <f t="shared" si="86"/>
        <v>5.0463108320251179E-2</v>
      </c>
    </row>
    <row r="218" spans="2:14" x14ac:dyDescent="0.25">
      <c r="B218" s="269"/>
      <c r="C218" s="275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58"/>
        <v>7.8125E-3</v>
      </c>
      <c r="K218" s="71">
        <f t="shared" si="87"/>
        <v>24</v>
      </c>
      <c r="L218" s="61">
        <f t="shared" si="60"/>
        <v>0.43466172381835033</v>
      </c>
      <c r="M218" s="71">
        <f t="shared" si="88"/>
        <v>938</v>
      </c>
      <c r="N218" s="55">
        <f t="shared" si="86"/>
        <v>2.4301412872841443E-2</v>
      </c>
    </row>
    <row r="219" spans="2:14" x14ac:dyDescent="0.25">
      <c r="B219" s="263"/>
      <c r="C219" s="263"/>
      <c r="D219" s="263"/>
      <c r="E219" s="263"/>
      <c r="F219" s="263"/>
      <c r="G219" s="263"/>
      <c r="H219" s="263"/>
      <c r="I219" s="263"/>
      <c r="J219" s="263"/>
      <c r="K219" s="263"/>
      <c r="L219" s="263"/>
      <c r="M219" s="263"/>
      <c r="N219" s="47"/>
    </row>
    <row r="220" spans="2:14" x14ac:dyDescent="0.25">
      <c r="B220" s="265" t="s">
        <v>55</v>
      </c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265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5B64B-9A09-4C0A-858B-E80CC53CD09A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227</v>
      </c>
      <c r="E1" t="s">
        <v>227</v>
      </c>
      <c r="G1" t="s">
        <v>227</v>
      </c>
    </row>
    <row r="4" spans="1:16" ht="48.75" customHeight="1" thickBot="1" x14ac:dyDescent="0.3">
      <c r="B4" s="266" t="s">
        <v>288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8" t="s">
        <v>68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90"/>
    </row>
    <row r="7" spans="1:16" ht="22.5" thickTop="1" thickBot="1" x14ac:dyDescent="0.3">
      <c r="B7" s="109"/>
      <c r="C7" s="291">
        <f>2019</f>
        <v>2019</v>
      </c>
      <c r="D7" s="292"/>
      <c r="E7" s="293">
        <v>2020</v>
      </c>
      <c r="F7" s="292"/>
      <c r="G7" s="293">
        <v>2021</v>
      </c>
      <c r="H7" s="292"/>
      <c r="I7" s="293">
        <v>2022</v>
      </c>
      <c r="J7" s="292"/>
      <c r="K7" s="293">
        <v>2023</v>
      </c>
      <c r="L7" s="292"/>
      <c r="M7" s="293">
        <v>2024</v>
      </c>
      <c r="N7" s="294"/>
      <c r="O7" s="295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2.4375030409186005</v>
      </c>
      <c r="D9" s="185">
        <v>-0.13328604427593271</v>
      </c>
      <c r="E9" s="184">
        <v>2.2460468058191019</v>
      </c>
      <c r="F9" s="185">
        <f t="shared" ref="F9:J21" si="0">IFERROR(E9-C9,"-")</f>
        <v>-0.19145623509949861</v>
      </c>
      <c r="G9" s="184">
        <v>1.9022445982798406</v>
      </c>
      <c r="H9" s="185">
        <f t="shared" si="0"/>
        <v>-0.34380220753926127</v>
      </c>
      <c r="I9" s="184">
        <v>2.8322493991234272</v>
      </c>
      <c r="J9" s="185">
        <f t="shared" si="0"/>
        <v>0.93000480084358661</v>
      </c>
      <c r="K9" s="184">
        <v>2.5235291626074803</v>
      </c>
      <c r="L9" s="185">
        <f t="shared" ref="L9:L21" si="1">IFERROR(K9-I9,"-")</f>
        <v>-0.30872023651594693</v>
      </c>
      <c r="M9" s="184">
        <v>2.6250052373570201</v>
      </c>
      <c r="N9" s="185">
        <f t="shared" ref="N9:N14" si="2">IFERROR(M9-K9,"-")</f>
        <v>0.10147607474953979</v>
      </c>
      <c r="O9" s="185">
        <f t="shared" ref="O9:O14" si="3">IFERROR(M9-C9,"-")</f>
        <v>0.18750219643841959</v>
      </c>
    </row>
    <row r="10" spans="1:16" x14ac:dyDescent="0.25">
      <c r="A10" s="1" t="s">
        <v>72</v>
      </c>
      <c r="B10" s="114" t="s">
        <v>73</v>
      </c>
      <c r="C10" s="184">
        <v>2.2594008313822926</v>
      </c>
      <c r="D10" s="185">
        <v>2.8036745418800191E-2</v>
      </c>
      <c r="E10" s="184">
        <v>2.2190549563430921</v>
      </c>
      <c r="F10" s="185">
        <f t="shared" si="0"/>
        <v>-4.0345875039200507E-2</v>
      </c>
      <c r="G10" s="184">
        <v>1.8830991170252456</v>
      </c>
      <c r="H10" s="185">
        <f t="shared" si="0"/>
        <v>-0.33595583931784656</v>
      </c>
      <c r="I10" s="184">
        <v>2.4567090685268771</v>
      </c>
      <c r="J10" s="185">
        <f t="shared" si="0"/>
        <v>0.57360995150163152</v>
      </c>
      <c r="K10" s="184">
        <v>2.2917233809001099</v>
      </c>
      <c r="L10" s="185">
        <f t="shared" si="1"/>
        <v>-0.16498568762676724</v>
      </c>
      <c r="M10" s="184">
        <v>2.4732375690607733</v>
      </c>
      <c r="N10" s="185">
        <f t="shared" si="2"/>
        <v>0.18151418816066345</v>
      </c>
      <c r="O10" s="185">
        <f>IFERROR(M10-C10,"-")</f>
        <v>0.21383673767848066</v>
      </c>
    </row>
    <row r="11" spans="1:16" x14ac:dyDescent="0.25">
      <c r="A11" s="1" t="s">
        <v>74</v>
      </c>
      <c r="B11" s="114" t="s">
        <v>75</v>
      </c>
      <c r="C11" s="184">
        <v>2.2686073740759447</v>
      </c>
      <c r="D11" s="185">
        <v>-5.2755050823544813E-2</v>
      </c>
      <c r="E11" s="184">
        <v>2.2663384064458372</v>
      </c>
      <c r="F11" s="185">
        <f t="shared" si="0"/>
        <v>-2.2689676301075323E-3</v>
      </c>
      <c r="G11" s="184">
        <v>2.1653413498836307</v>
      </c>
      <c r="H11" s="185">
        <f t="shared" si="0"/>
        <v>-0.10099705656220648</v>
      </c>
      <c r="I11" s="184">
        <v>2.3488082178119076</v>
      </c>
      <c r="J11" s="185">
        <f t="shared" si="0"/>
        <v>0.18346686792827693</v>
      </c>
      <c r="K11" s="184">
        <v>2.3180265353142131</v>
      </c>
      <c r="L11" s="185">
        <f t="shared" si="1"/>
        <v>-3.0781682497694529E-2</v>
      </c>
      <c r="M11" s="184">
        <v>2.5529145444255801</v>
      </c>
      <c r="N11" s="185">
        <f t="shared" si="2"/>
        <v>0.23488800911136698</v>
      </c>
      <c r="O11" s="185">
        <f t="shared" si="3"/>
        <v>0.28430717034963537</v>
      </c>
    </row>
    <row r="12" spans="1:16" x14ac:dyDescent="0.25">
      <c r="A12" s="1" t="s">
        <v>76</v>
      </c>
      <c r="B12" s="114" t="s">
        <v>77</v>
      </c>
      <c r="C12" s="184">
        <v>2.2437044993435973</v>
      </c>
      <c r="D12" s="185">
        <v>0.12826639085959179</v>
      </c>
      <c r="E12" s="184" t="s">
        <v>227</v>
      </c>
      <c r="F12" s="185" t="str">
        <f t="shared" si="0"/>
        <v>-</v>
      </c>
      <c r="G12" s="184">
        <v>2.0378243201000314</v>
      </c>
      <c r="H12" s="185" t="str">
        <f t="shared" si="0"/>
        <v>-</v>
      </c>
      <c r="I12" s="184">
        <v>2.5104382929642446</v>
      </c>
      <c r="J12" s="185">
        <f t="shared" si="0"/>
        <v>0.47261397286421314</v>
      </c>
      <c r="K12" s="184">
        <v>2.2301869061292678</v>
      </c>
      <c r="L12" s="185">
        <f t="shared" si="1"/>
        <v>-0.28025138683497675</v>
      </c>
      <c r="M12" s="184">
        <v>2.4243523043775292</v>
      </c>
      <c r="N12" s="185">
        <f t="shared" si="2"/>
        <v>0.1941653982482614</v>
      </c>
      <c r="O12" s="185">
        <f t="shared" si="3"/>
        <v>0.18064780503393196</v>
      </c>
    </row>
    <row r="13" spans="1:16" x14ac:dyDescent="0.25">
      <c r="A13" s="1" t="s">
        <v>78</v>
      </c>
      <c r="B13" s="114" t="s">
        <v>79</v>
      </c>
      <c r="C13" s="184">
        <v>2.0568508838902919</v>
      </c>
      <c r="D13" s="185">
        <v>5.1461035643300956E-2</v>
      </c>
      <c r="E13" s="184" t="s">
        <v>227</v>
      </c>
      <c r="F13" s="185" t="str">
        <f t="shared" si="0"/>
        <v>-</v>
      </c>
      <c r="G13" s="184">
        <v>1.9151056197688323</v>
      </c>
      <c r="H13" s="185" t="str">
        <f t="shared" si="0"/>
        <v>-</v>
      </c>
      <c r="I13" s="184">
        <v>2.4632700120786208</v>
      </c>
      <c r="J13" s="185">
        <f t="shared" si="0"/>
        <v>0.54816439230978853</v>
      </c>
      <c r="K13" s="184">
        <v>2.3830322688887646</v>
      </c>
      <c r="L13" s="185">
        <f t="shared" si="1"/>
        <v>-8.0237743189856214E-2</v>
      </c>
      <c r="M13" s="184">
        <v>2.197144331670394</v>
      </c>
      <c r="N13" s="185">
        <f t="shared" si="2"/>
        <v>-0.1858879372183706</v>
      </c>
      <c r="O13" s="185">
        <f t="shared" si="3"/>
        <v>0.14029344778010211</v>
      </c>
    </row>
    <row r="14" spans="1:16" x14ac:dyDescent="0.25">
      <c r="A14" s="1" t="s">
        <v>80</v>
      </c>
      <c r="B14" s="114" t="s">
        <v>81</v>
      </c>
      <c r="C14" s="184">
        <v>2.0880498971534736</v>
      </c>
      <c r="D14" s="185">
        <v>5.2550532056582E-2</v>
      </c>
      <c r="E14" s="184" t="s">
        <v>227</v>
      </c>
      <c r="F14" s="185" t="str">
        <f t="shared" si="0"/>
        <v>-</v>
      </c>
      <c r="G14" s="184">
        <v>1.9788051104054354</v>
      </c>
      <c r="H14" s="185" t="str">
        <f t="shared" si="0"/>
        <v>-</v>
      </c>
      <c r="I14" s="184">
        <v>2.2983870967741935</v>
      </c>
      <c r="J14" s="185">
        <f t="shared" si="0"/>
        <v>0.31958198636875812</v>
      </c>
      <c r="K14" s="184">
        <v>2.1486403825835509</v>
      </c>
      <c r="L14" s="185">
        <f t="shared" si="1"/>
        <v>-0.14974671419064256</v>
      </c>
      <c r="M14" s="184">
        <v>2.0572924688125673</v>
      </c>
      <c r="N14" s="185">
        <f t="shared" si="2"/>
        <v>-9.1347913770983613E-2</v>
      </c>
      <c r="O14" s="185">
        <f t="shared" si="3"/>
        <v>-3.0757428340906223E-2</v>
      </c>
    </row>
    <row r="15" spans="1:16" x14ac:dyDescent="0.25">
      <c r="A15" s="1" t="s">
        <v>82</v>
      </c>
      <c r="B15" s="114" t="s">
        <v>83</v>
      </c>
      <c r="C15" s="184">
        <v>2.3600534014395169</v>
      </c>
      <c r="D15" s="185">
        <v>0.1226836243587508</v>
      </c>
      <c r="E15" s="184" t="s">
        <v>227</v>
      </c>
      <c r="F15" s="185" t="str">
        <f t="shared" si="0"/>
        <v>-</v>
      </c>
      <c r="G15" s="184">
        <v>2.1686345325739684</v>
      </c>
      <c r="H15" s="185" t="str">
        <f t="shared" si="0"/>
        <v>-</v>
      </c>
      <c r="I15" s="184">
        <v>2.3937399767737655</v>
      </c>
      <c r="J15" s="185">
        <f t="shared" si="0"/>
        <v>0.22510544419979706</v>
      </c>
      <c r="K15" s="184">
        <v>2.4037477691850091</v>
      </c>
      <c r="L15" s="185">
        <f t="shared" si="1"/>
        <v>1.000779241124361E-2</v>
      </c>
      <c r="M15" s="184">
        <v>2.0914386094674557</v>
      </c>
      <c r="N15" s="185">
        <f>IFERROR(M15-K15,"-")</f>
        <v>-0.31230915971755335</v>
      </c>
      <c r="O15" s="185">
        <f>IFERROR(M15-C15,"-")</f>
        <v>-0.26861479197206117</v>
      </c>
    </row>
    <row r="16" spans="1:16" x14ac:dyDescent="0.25">
      <c r="A16" s="1" t="s">
        <v>84</v>
      </c>
      <c r="B16" s="114" t="s">
        <v>85</v>
      </c>
      <c r="C16" s="184">
        <v>2.8067860508953819</v>
      </c>
      <c r="D16" s="185">
        <v>3.7496196834911455E-2</v>
      </c>
      <c r="E16" s="184">
        <v>2.2469008264462809</v>
      </c>
      <c r="F16" s="185">
        <f t="shared" si="0"/>
        <v>-0.55988522444910105</v>
      </c>
      <c r="G16" s="184">
        <v>2.5961220825852784</v>
      </c>
      <c r="H16" s="185">
        <f t="shared" si="0"/>
        <v>0.34922125613899757</v>
      </c>
      <c r="I16" s="184">
        <v>2.6865335051546393</v>
      </c>
      <c r="J16" s="185">
        <f t="shared" si="0"/>
        <v>9.0411422569360855E-2</v>
      </c>
      <c r="K16" s="184">
        <v>2.8928833455612621</v>
      </c>
      <c r="L16" s="185">
        <f t="shared" si="1"/>
        <v>0.20634984040662285</v>
      </c>
      <c r="M16" s="184">
        <v>2.8021182816919938</v>
      </c>
      <c r="N16" s="185">
        <f>IFERROR(M16-K16,"-")</f>
        <v>-9.0765063869268303E-2</v>
      </c>
      <c r="O16" s="185">
        <f>IFERROR(M16-C16,"-")</f>
        <v>-4.6677692033880724E-3</v>
      </c>
    </row>
    <row r="17" spans="1:16" x14ac:dyDescent="0.25">
      <c r="A17" s="1" t="s">
        <v>86</v>
      </c>
      <c r="B17" s="114" t="s">
        <v>87</v>
      </c>
      <c r="C17" s="184">
        <v>2.2805777888944472</v>
      </c>
      <c r="D17" s="185">
        <v>-0.34084849828176011</v>
      </c>
      <c r="E17" s="184">
        <v>1.9535228344335174</v>
      </c>
      <c r="F17" s="185">
        <f t="shared" si="0"/>
        <v>-0.3270549544609298</v>
      </c>
      <c r="G17" s="184">
        <v>2.197656771687003</v>
      </c>
      <c r="H17" s="185">
        <f t="shared" si="0"/>
        <v>0.24413393725348564</v>
      </c>
      <c r="I17" s="184">
        <v>2.1155368505436143</v>
      </c>
      <c r="J17" s="185">
        <f t="shared" si="0"/>
        <v>-8.211992114338873E-2</v>
      </c>
      <c r="K17" s="184">
        <v>2.5199899579489111</v>
      </c>
      <c r="L17" s="185">
        <f t="shared" si="1"/>
        <v>0.40445310740529683</v>
      </c>
      <c r="M17" s="184">
        <v>2.2043213975583593</v>
      </c>
      <c r="N17" s="185">
        <f t="shared" ref="N17:N20" si="4">IFERROR(M17-K17,"-")</f>
        <v>-0.3156685603905518</v>
      </c>
      <c r="O17" s="185">
        <f t="shared" ref="O17:O20" si="5">IFERROR(M17-C17,"-")</f>
        <v>-7.6256391336087859E-2</v>
      </c>
    </row>
    <row r="18" spans="1:16" x14ac:dyDescent="0.25">
      <c r="A18" s="1" t="s">
        <v>88</v>
      </c>
      <c r="B18" s="114" t="s">
        <v>89</v>
      </c>
      <c r="C18" s="184">
        <v>2.147882422230551</v>
      </c>
      <c r="D18" s="185">
        <v>-5.1010124911023524E-2</v>
      </c>
      <c r="E18" s="184">
        <v>1.8614755861475587</v>
      </c>
      <c r="F18" s="185">
        <f t="shared" si="0"/>
        <v>-0.28640683608299233</v>
      </c>
      <c r="G18" s="184">
        <v>2.1695147304903402</v>
      </c>
      <c r="H18" s="185">
        <f t="shared" si="0"/>
        <v>0.30803914434278146</v>
      </c>
      <c r="I18" s="184">
        <v>2.1997993799015139</v>
      </c>
      <c r="J18" s="185">
        <f t="shared" si="0"/>
        <v>3.0284649411173703E-2</v>
      </c>
      <c r="K18" s="184">
        <v>2.3996983408748114</v>
      </c>
      <c r="L18" s="185">
        <f t="shared" si="1"/>
        <v>0.19989896097329751</v>
      </c>
      <c r="M18" s="184">
        <v>2.2301287686818019</v>
      </c>
      <c r="N18" s="185">
        <f t="shared" si="4"/>
        <v>-0.1695695721930095</v>
      </c>
      <c r="O18" s="185">
        <f t="shared" si="5"/>
        <v>8.224634645125084E-2</v>
      </c>
    </row>
    <row r="19" spans="1:16" x14ac:dyDescent="0.25">
      <c r="A19" s="1" t="s">
        <v>90</v>
      </c>
      <c r="B19" s="114" t="s">
        <v>91</v>
      </c>
      <c r="C19" s="184">
        <v>2.1971869956190915</v>
      </c>
      <c r="D19" s="185">
        <v>-9.3617289057742248E-2</v>
      </c>
      <c r="E19" s="184">
        <v>1.8271224086870681</v>
      </c>
      <c r="F19" s="185">
        <f t="shared" si="0"/>
        <v>-0.37006458693202338</v>
      </c>
      <c r="G19" s="184">
        <v>2.1612137203166228</v>
      </c>
      <c r="H19" s="185">
        <f t="shared" si="0"/>
        <v>0.33409131162955474</v>
      </c>
      <c r="I19" s="184">
        <v>2.2195556611619343</v>
      </c>
      <c r="J19" s="185">
        <f t="shared" si="0"/>
        <v>5.8341940845311413E-2</v>
      </c>
      <c r="K19" s="184">
        <v>2.3657835805129506</v>
      </c>
      <c r="L19" s="185">
        <f t="shared" si="1"/>
        <v>0.14622791935101631</v>
      </c>
      <c r="M19" s="184">
        <v>2.1195535180386686</v>
      </c>
      <c r="N19" s="185">
        <f t="shared" si="4"/>
        <v>-0.24623006247428192</v>
      </c>
      <c r="O19" s="185">
        <f t="shared" si="5"/>
        <v>-7.7633477580422827E-2</v>
      </c>
    </row>
    <row r="20" spans="1:16" x14ac:dyDescent="0.25">
      <c r="A20" s="1" t="s">
        <v>92</v>
      </c>
      <c r="B20" s="114" t="s">
        <v>93</v>
      </c>
      <c r="C20" s="184">
        <v>2.3393872771591071</v>
      </c>
      <c r="D20" s="185">
        <v>-5.170401504454869E-2</v>
      </c>
      <c r="E20" s="184">
        <v>1.945705257110026</v>
      </c>
      <c r="F20" s="185">
        <f t="shared" si="0"/>
        <v>-0.39368202004908115</v>
      </c>
      <c r="G20" s="184">
        <v>2.5686888669084516</v>
      </c>
      <c r="H20" s="185">
        <f t="shared" si="0"/>
        <v>0.6229836097984256</v>
      </c>
      <c r="I20" s="184">
        <v>2.2557062382641351</v>
      </c>
      <c r="J20" s="185">
        <f t="shared" si="0"/>
        <v>-0.31298262864431647</v>
      </c>
      <c r="K20" s="184">
        <v>2.5818146474218788</v>
      </c>
      <c r="L20" s="185">
        <f t="shared" si="1"/>
        <v>0.32610840915774375</v>
      </c>
      <c r="M20" s="184">
        <v>2.241869341020748</v>
      </c>
      <c r="N20" s="185">
        <f t="shared" si="4"/>
        <v>-0.33994530640113085</v>
      </c>
      <c r="O20" s="185">
        <f t="shared" si="5"/>
        <v>-9.7517936138359129E-2</v>
      </c>
    </row>
    <row r="21" spans="1:16" ht="15.75" x14ac:dyDescent="0.25">
      <c r="A21" s="1" t="s">
        <v>0</v>
      </c>
      <c r="B21" s="117" t="s">
        <v>30</v>
      </c>
      <c r="C21" s="186">
        <v>2.2840414672322664</v>
      </c>
      <c r="D21" s="187">
        <v>-1.9773709967067177E-2</v>
      </c>
      <c r="E21" s="186">
        <v>2.0931353607171839</v>
      </c>
      <c r="F21" s="187">
        <f t="shared" si="0"/>
        <v>-0.19090610651508255</v>
      </c>
      <c r="G21" s="186">
        <v>2.1866149593931499</v>
      </c>
      <c r="H21" s="187">
        <f t="shared" si="0"/>
        <v>9.3479598675966002E-2</v>
      </c>
      <c r="I21" s="186">
        <v>2.3720011696365835</v>
      </c>
      <c r="J21" s="187">
        <f t="shared" si="0"/>
        <v>0.1853862102434336</v>
      </c>
      <c r="K21" s="186">
        <v>2.410875374829053</v>
      </c>
      <c r="L21" s="187">
        <f t="shared" si="1"/>
        <v>3.8874205192469535E-2</v>
      </c>
      <c r="M21" s="186">
        <v>2.328977841201255</v>
      </c>
      <c r="N21" s="187">
        <v>-8.1897533627798058E-2</v>
      </c>
      <c r="O21" s="187">
        <v>4.493637396898853E-2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66" t="s">
        <v>289</v>
      </c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8" t="s">
        <v>97</v>
      </c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90"/>
    </row>
    <row r="29" spans="1:16" ht="22.5" thickTop="1" thickBot="1" x14ac:dyDescent="0.3">
      <c r="B29" s="109"/>
      <c r="C29" s="291">
        <f>2019</f>
        <v>2019</v>
      </c>
      <c r="D29" s="292"/>
      <c r="E29" s="293">
        <v>2020</v>
      </c>
      <c r="F29" s="292"/>
      <c r="G29" s="293">
        <v>2021</v>
      </c>
      <c r="H29" s="292"/>
      <c r="I29" s="293">
        <v>2022</v>
      </c>
      <c r="J29" s="292"/>
      <c r="K29" s="293">
        <v>2023</v>
      </c>
      <c r="L29" s="292"/>
      <c r="M29" s="293">
        <v>2024</v>
      </c>
      <c r="N29" s="294"/>
      <c r="O29" s="295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2.0542328042328042</v>
      </c>
      <c r="D31" s="185">
        <v>3.5371996990254395E-2</v>
      </c>
      <c r="E31" s="184">
        <v>1.8484012667279599</v>
      </c>
      <c r="F31" s="185">
        <f t="shared" ref="F31:J43" si="6">IFERROR(E31-C31,"-")</f>
        <v>-0.20583153750484429</v>
      </c>
      <c r="G31" s="184">
        <v>1.7809853733641263</v>
      </c>
      <c r="H31" s="185">
        <f t="shared" si="6"/>
        <v>-6.7415893363833579E-2</v>
      </c>
      <c r="I31" s="184">
        <v>2.2843450479233227</v>
      </c>
      <c r="J31" s="185">
        <f t="shared" si="6"/>
        <v>0.50335967455919639</v>
      </c>
      <c r="K31" s="184">
        <v>2.0700344431687716</v>
      </c>
      <c r="L31" s="185">
        <f t="shared" ref="L31:N43" si="7">IFERROR(K31-I31,"-")</f>
        <v>-0.2143106047545511</v>
      </c>
      <c r="M31" s="184">
        <v>2.1160504201680674</v>
      </c>
      <c r="N31" s="185">
        <f t="shared" si="7"/>
        <v>4.6015976999295827E-2</v>
      </c>
      <c r="O31" s="185">
        <f t="shared" ref="O31:O36" si="8">IFERROR(M31-C31,"-")</f>
        <v>6.1817615935263248E-2</v>
      </c>
    </row>
    <row r="32" spans="1:16" x14ac:dyDescent="0.25">
      <c r="B32" s="114" t="s">
        <v>73</v>
      </c>
      <c r="C32" s="184">
        <v>1.8709903067852502</v>
      </c>
      <c r="D32" s="185">
        <v>-6.525270414690354E-2</v>
      </c>
      <c r="E32" s="184">
        <v>1.9137733377006223</v>
      </c>
      <c r="F32" s="185">
        <f t="shared" si="6"/>
        <v>4.2783030915372056E-2</v>
      </c>
      <c r="G32" s="184">
        <v>1.8504636022884198</v>
      </c>
      <c r="H32" s="185">
        <f t="shared" si="6"/>
        <v>-6.3309735412202528E-2</v>
      </c>
      <c r="I32" s="184">
        <v>2.0040022234574764</v>
      </c>
      <c r="J32" s="185">
        <f t="shared" si="6"/>
        <v>0.15353862116905659</v>
      </c>
      <c r="K32" s="184">
        <v>1.9573781345692296</v>
      </c>
      <c r="L32" s="185">
        <f t="shared" si="7"/>
        <v>-4.6624088888246762E-2</v>
      </c>
      <c r="M32" s="184">
        <v>2.0574074074074074</v>
      </c>
      <c r="N32" s="185">
        <f t="shared" si="7"/>
        <v>0.10002927283817775</v>
      </c>
      <c r="O32" s="185">
        <f>IFERROR(M32-C32,"-")</f>
        <v>0.18641710062215711</v>
      </c>
    </row>
    <row r="33" spans="2:16" x14ac:dyDescent="0.25">
      <c r="B33" s="114" t="s">
        <v>75</v>
      </c>
      <c r="C33" s="184">
        <v>1.9067160634558753</v>
      </c>
      <c r="D33" s="185">
        <v>-5.567179023632618E-2</v>
      </c>
      <c r="E33" s="184">
        <v>1.9234662887224134</v>
      </c>
      <c r="F33" s="185">
        <f t="shared" si="6"/>
        <v>1.6750225266538132E-2</v>
      </c>
      <c r="G33" s="184">
        <v>1.9914114406093015</v>
      </c>
      <c r="H33" s="185">
        <f t="shared" si="6"/>
        <v>6.79451518868881E-2</v>
      </c>
      <c r="I33" s="184">
        <v>1.9201727861771059</v>
      </c>
      <c r="J33" s="185">
        <f t="shared" si="6"/>
        <v>-7.123865443219568E-2</v>
      </c>
      <c r="K33" s="184">
        <v>1.9600780234070221</v>
      </c>
      <c r="L33" s="185">
        <f t="shared" si="7"/>
        <v>3.9905237229916235E-2</v>
      </c>
      <c r="M33" s="184">
        <v>2.0040615480746702</v>
      </c>
      <c r="N33" s="185">
        <f t="shared" si="7"/>
        <v>4.39835246676481E-2</v>
      </c>
      <c r="O33" s="185">
        <f t="shared" si="8"/>
        <v>9.7345484618794886E-2</v>
      </c>
    </row>
    <row r="34" spans="2:16" x14ac:dyDescent="0.25">
      <c r="B34" s="114" t="s">
        <v>77</v>
      </c>
      <c r="C34" s="184">
        <v>1.9520044543429844</v>
      </c>
      <c r="D34" s="185">
        <v>8.6374673618863973E-2</v>
      </c>
      <c r="E34" s="184" t="s">
        <v>227</v>
      </c>
      <c r="F34" s="185" t="str">
        <f>IFERROR(E34-C34,"-")</f>
        <v>-</v>
      </c>
      <c r="G34" s="184">
        <v>1.8530402695331301</v>
      </c>
      <c r="H34" s="185" t="str">
        <f>IFERROR(G34-E34,"-")</f>
        <v>-</v>
      </c>
      <c r="I34" s="184">
        <v>2.0611977950107447</v>
      </c>
      <c r="J34" s="185">
        <f>IFERROR(I34-G34,"-")</f>
        <v>0.20815752547761468</v>
      </c>
      <c r="K34" s="184">
        <v>2.0468622656886715</v>
      </c>
      <c r="L34" s="185">
        <f>IFERROR(K34-I34,"-")</f>
        <v>-1.433552932207327E-2</v>
      </c>
      <c r="M34" s="184">
        <v>1.924949290060852</v>
      </c>
      <c r="N34" s="185">
        <f>IFERROR(M34-K34,"-")</f>
        <v>-0.12191297562781944</v>
      </c>
      <c r="O34" s="185">
        <f t="shared" si="8"/>
        <v>-2.7055164282132393E-2</v>
      </c>
    </row>
    <row r="35" spans="2:16" x14ac:dyDescent="0.25">
      <c r="B35" s="114" t="s">
        <v>79</v>
      </c>
      <c r="C35" s="184">
        <v>1.8186611430185482</v>
      </c>
      <c r="D35" s="185">
        <v>2.0293293299555204E-2</v>
      </c>
      <c r="E35" s="184" t="s">
        <v>227</v>
      </c>
      <c r="F35" s="185" t="str">
        <f t="shared" si="6"/>
        <v>-</v>
      </c>
      <c r="G35" s="184">
        <v>1.7722600762212726</v>
      </c>
      <c r="H35" s="185" t="str">
        <f t="shared" si="6"/>
        <v>-</v>
      </c>
      <c r="I35" s="184">
        <v>2.0660325446112728</v>
      </c>
      <c r="J35" s="185">
        <f t="shared" si="6"/>
        <v>0.29377246839000026</v>
      </c>
      <c r="K35" s="184">
        <v>2.1347812925684879</v>
      </c>
      <c r="L35" s="185">
        <f t="shared" si="7"/>
        <v>6.8748747957215084E-2</v>
      </c>
      <c r="M35" s="184">
        <v>1.9562742152289081</v>
      </c>
      <c r="N35" s="185">
        <f t="shared" si="7"/>
        <v>-0.17850707733957982</v>
      </c>
      <c r="O35" s="185">
        <f>IFERROR(M35-C35,"-")</f>
        <v>0.1376130722103599</v>
      </c>
    </row>
    <row r="36" spans="2:16" x14ac:dyDescent="0.25">
      <c r="B36" s="114" t="s">
        <v>81</v>
      </c>
      <c r="C36" s="184">
        <v>1.8416038110361255</v>
      </c>
      <c r="D36" s="185">
        <v>-2.2010608017624111E-2</v>
      </c>
      <c r="E36" s="184" t="s">
        <v>227</v>
      </c>
      <c r="F36" s="185" t="str">
        <f t="shared" si="6"/>
        <v>-</v>
      </c>
      <c r="G36" s="184">
        <v>1.8588270858524789</v>
      </c>
      <c r="H36" s="185" t="str">
        <f t="shared" si="6"/>
        <v>-</v>
      </c>
      <c r="I36" s="184">
        <v>1.9585784511241842</v>
      </c>
      <c r="J36" s="185">
        <f t="shared" si="6"/>
        <v>9.975136527170525E-2</v>
      </c>
      <c r="K36" s="184">
        <v>1.9800244910454614</v>
      </c>
      <c r="L36" s="185">
        <f t="shared" si="7"/>
        <v>2.1446039921277249E-2</v>
      </c>
      <c r="M36" s="184">
        <v>1.8968067226890757</v>
      </c>
      <c r="N36" s="185">
        <f t="shared" si="7"/>
        <v>-8.3217768356385724E-2</v>
      </c>
      <c r="O36" s="185">
        <f t="shared" si="8"/>
        <v>5.5202911652950215E-2</v>
      </c>
    </row>
    <row r="37" spans="2:16" x14ac:dyDescent="0.25">
      <c r="B37" s="114" t="s">
        <v>83</v>
      </c>
      <c r="C37" s="184">
        <v>2.0018446781036707</v>
      </c>
      <c r="D37" s="185">
        <v>-3.552427691831106E-2</v>
      </c>
      <c r="E37" s="184" t="s">
        <v>227</v>
      </c>
      <c r="F37" s="185" t="str">
        <f t="shared" si="6"/>
        <v>-</v>
      </c>
      <c r="G37" s="184">
        <v>2.069601128122482</v>
      </c>
      <c r="H37" s="185" t="str">
        <f t="shared" si="6"/>
        <v>-</v>
      </c>
      <c r="I37" s="184">
        <v>2.0426347305389223</v>
      </c>
      <c r="J37" s="185">
        <f t="shared" si="6"/>
        <v>-2.6966397583559676E-2</v>
      </c>
      <c r="K37" s="184">
        <v>2.1384838407094739</v>
      </c>
      <c r="L37" s="185">
        <f t="shared" si="7"/>
        <v>9.5849110170551644E-2</v>
      </c>
      <c r="M37" s="184">
        <v>1.8462907283549119</v>
      </c>
      <c r="N37" s="185">
        <f t="shared" si="7"/>
        <v>-0.29219311235456202</v>
      </c>
      <c r="O37" s="185">
        <f>IFERROR(M37-C37,"-")</f>
        <v>-0.1555539497487588</v>
      </c>
    </row>
    <row r="38" spans="2:16" x14ac:dyDescent="0.25">
      <c r="B38" s="114" t="s">
        <v>85</v>
      </c>
      <c r="C38" s="184">
        <v>2.4411837237977805</v>
      </c>
      <c r="D38" s="185">
        <v>1.2393704965388608E-2</v>
      </c>
      <c r="E38" s="184">
        <v>2.3027194656488548</v>
      </c>
      <c r="F38" s="185">
        <f t="shared" si="6"/>
        <v>-0.13846425814892571</v>
      </c>
      <c r="G38" s="184">
        <v>2.4015242242787154</v>
      </c>
      <c r="H38" s="185">
        <f t="shared" si="6"/>
        <v>9.8804758629860601E-2</v>
      </c>
      <c r="I38" s="184">
        <v>2.3593785183517224</v>
      </c>
      <c r="J38" s="185">
        <f t="shared" si="6"/>
        <v>-4.214570592699296E-2</v>
      </c>
      <c r="K38" s="184">
        <v>2.5128088868737248</v>
      </c>
      <c r="L38" s="185">
        <f t="shared" si="7"/>
        <v>0.15343036852200242</v>
      </c>
      <c r="M38" s="184">
        <v>2.3323659034719983</v>
      </c>
      <c r="N38" s="185">
        <f t="shared" si="7"/>
        <v>-0.18044298340172649</v>
      </c>
      <c r="O38" s="185">
        <f>IFERROR(M38-C38,"-")</f>
        <v>-0.10881782032578213</v>
      </c>
    </row>
    <row r="39" spans="2:16" x14ac:dyDescent="0.25">
      <c r="B39" s="114" t="s">
        <v>87</v>
      </c>
      <c r="C39" s="184">
        <v>1.9531199482702877</v>
      </c>
      <c r="D39" s="185">
        <v>-0.25789700088225453</v>
      </c>
      <c r="E39" s="184">
        <v>1.9130434782608696</v>
      </c>
      <c r="F39" s="185">
        <f t="shared" si="6"/>
        <v>-4.0076470009418053E-2</v>
      </c>
      <c r="G39" s="184">
        <v>2.0380204100063217</v>
      </c>
      <c r="H39" s="185">
        <f t="shared" si="6"/>
        <v>0.1249769317454521</v>
      </c>
      <c r="I39" s="184">
        <v>1.9090131425460766</v>
      </c>
      <c r="J39" s="185">
        <f t="shared" si="6"/>
        <v>-0.12900726746024516</v>
      </c>
      <c r="K39" s="184">
        <v>2.0412908930150309</v>
      </c>
      <c r="L39" s="185">
        <f t="shared" si="7"/>
        <v>0.13227775046895429</v>
      </c>
      <c r="M39" s="184">
        <v>1.8926924689115552</v>
      </c>
      <c r="N39" s="185">
        <f t="shared" si="7"/>
        <v>-0.14859842410347568</v>
      </c>
      <c r="O39" s="185">
        <f t="shared" ref="O39:O42" si="9">IFERROR(M39-C39,"-")</f>
        <v>-6.0427479358732494E-2</v>
      </c>
    </row>
    <row r="40" spans="2:16" x14ac:dyDescent="0.25">
      <c r="B40" s="114" t="s">
        <v>89</v>
      </c>
      <c r="C40" s="184">
        <v>1.8642201834862386</v>
      </c>
      <c r="D40" s="185">
        <v>-7.3222624932362201E-2</v>
      </c>
      <c r="E40" s="184">
        <v>1.8103602262578149</v>
      </c>
      <c r="F40" s="185">
        <f t="shared" si="6"/>
        <v>-5.3859957228423738E-2</v>
      </c>
      <c r="G40" s="184">
        <v>1.8995412118335706</v>
      </c>
      <c r="H40" s="185">
        <f t="shared" si="6"/>
        <v>8.9180985575755711E-2</v>
      </c>
      <c r="I40" s="184">
        <v>1.9914913013750666</v>
      </c>
      <c r="J40" s="185">
        <f t="shared" si="6"/>
        <v>9.1950089541495972E-2</v>
      </c>
      <c r="K40" s="184">
        <v>2.0386764073914914</v>
      </c>
      <c r="L40" s="185">
        <f t="shared" si="7"/>
        <v>4.7185106016424783E-2</v>
      </c>
      <c r="M40" s="184">
        <v>1.9117393011385944</v>
      </c>
      <c r="N40" s="185">
        <f t="shared" si="7"/>
        <v>-0.126937106252897</v>
      </c>
      <c r="O40" s="185">
        <f t="shared" si="9"/>
        <v>4.7519117652355725E-2</v>
      </c>
    </row>
    <row r="41" spans="2:16" x14ac:dyDescent="0.25">
      <c r="B41" s="114" t="s">
        <v>91</v>
      </c>
      <c r="C41" s="184">
        <v>1.9259130131613353</v>
      </c>
      <c r="D41" s="185">
        <v>7.709846298270584E-2</v>
      </c>
      <c r="E41" s="184">
        <v>1.7299377061194576</v>
      </c>
      <c r="F41" s="185">
        <f t="shared" si="6"/>
        <v>-0.19597530704187771</v>
      </c>
      <c r="G41" s="184">
        <v>1.8358096953324328</v>
      </c>
      <c r="H41" s="185">
        <f t="shared" si="6"/>
        <v>0.10587198921297514</v>
      </c>
      <c r="I41" s="184">
        <v>1.8761151809675782</v>
      </c>
      <c r="J41" s="185">
        <f t="shared" si="6"/>
        <v>4.0305485635145466E-2</v>
      </c>
      <c r="K41" s="184">
        <v>1.9529025191675795</v>
      </c>
      <c r="L41" s="185">
        <f t="shared" si="7"/>
        <v>7.6787338200001276E-2</v>
      </c>
      <c r="M41" s="184">
        <v>1.9577701566807881</v>
      </c>
      <c r="N41" s="185">
        <f t="shared" si="7"/>
        <v>4.8676375132086225E-3</v>
      </c>
      <c r="O41" s="185">
        <f t="shared" si="9"/>
        <v>3.1857143519452791E-2</v>
      </c>
    </row>
    <row r="42" spans="2:16" x14ac:dyDescent="0.25">
      <c r="B42" s="114" t="s">
        <v>93</v>
      </c>
      <c r="C42" s="184">
        <v>2.0024378352023402</v>
      </c>
      <c r="D42" s="185">
        <v>1.1414870692945556E-2</v>
      </c>
      <c r="E42" s="184">
        <v>1.7903041390349874</v>
      </c>
      <c r="F42" s="185">
        <f t="shared" si="6"/>
        <v>-0.21213369616735278</v>
      </c>
      <c r="G42" s="184">
        <v>2.1891476048825522</v>
      </c>
      <c r="H42" s="185">
        <f t="shared" si="6"/>
        <v>0.3988434658475648</v>
      </c>
      <c r="I42" s="184">
        <v>1.9508135403029736</v>
      </c>
      <c r="J42" s="185">
        <f t="shared" si="6"/>
        <v>-0.23833406457957862</v>
      </c>
      <c r="K42" s="184">
        <v>2.1226911666188153</v>
      </c>
      <c r="L42" s="185">
        <f t="shared" si="7"/>
        <v>0.17187762631584169</v>
      </c>
      <c r="M42" s="184">
        <v>1.910672057365169</v>
      </c>
      <c r="N42" s="185">
        <f t="shared" si="7"/>
        <v>-0.21201910925364631</v>
      </c>
      <c r="O42" s="185">
        <f t="shared" si="9"/>
        <v>-9.1765777837171214E-2</v>
      </c>
    </row>
    <row r="43" spans="2:16" ht="15.75" x14ac:dyDescent="0.25">
      <c r="B43" s="117" t="s">
        <v>30</v>
      </c>
      <c r="C43" s="186">
        <v>1.9594146926137403</v>
      </c>
      <c r="D43" s="187">
        <v>-1.453434584067792E-2</v>
      </c>
      <c r="E43" s="186">
        <v>1.8931315067158241</v>
      </c>
      <c r="F43" s="187">
        <f t="shared" si="6"/>
        <v>-6.6283185897916264E-2</v>
      </c>
      <c r="G43" s="186">
        <v>1.9762521878018688</v>
      </c>
      <c r="H43" s="187">
        <f t="shared" si="6"/>
        <v>8.3120681086044756E-2</v>
      </c>
      <c r="I43" s="186">
        <v>2.016102486544193</v>
      </c>
      <c r="J43" s="187">
        <f t="shared" si="6"/>
        <v>3.9850298742324153E-2</v>
      </c>
      <c r="K43" s="186">
        <v>2.0648091238134261</v>
      </c>
      <c r="L43" s="187">
        <f t="shared" si="7"/>
        <v>4.8706637269233077E-2</v>
      </c>
      <c r="M43" s="186">
        <v>1.9697699372788473</v>
      </c>
      <c r="N43" s="187">
        <v>-9.5039186534578768E-2</v>
      </c>
      <c r="O43" s="187">
        <v>1.0355244665106955E-2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6" t="s">
        <v>290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8" t="s">
        <v>100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90"/>
    </row>
    <row r="51" spans="1:16" ht="22.5" thickTop="1" thickBot="1" x14ac:dyDescent="0.3">
      <c r="B51" s="109"/>
      <c r="C51" s="291">
        <f>2019</f>
        <v>2019</v>
      </c>
      <c r="D51" s="292"/>
      <c r="E51" s="293">
        <v>2020</v>
      </c>
      <c r="F51" s="292"/>
      <c r="G51" s="293">
        <v>2021</v>
      </c>
      <c r="H51" s="292"/>
      <c r="I51" s="293">
        <v>2022</v>
      </c>
      <c r="J51" s="292"/>
      <c r="K51" s="293">
        <v>2023</v>
      </c>
      <c r="L51" s="292"/>
      <c r="M51" s="293">
        <v>2024</v>
      </c>
      <c r="N51" s="294"/>
      <c r="O51" s="295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2.1858257751529213</v>
      </c>
      <c r="D53" s="185">
        <v>5.1112851639024015E-2</v>
      </c>
      <c r="E53" s="184">
        <v>1.9997893406361913</v>
      </c>
      <c r="F53" s="185">
        <f t="shared" ref="F53:J65" si="10">IFERROR(E53-C53,"-")</f>
        <v>-0.18603643451673002</v>
      </c>
      <c r="G53" s="184">
        <v>2.0686968838526911</v>
      </c>
      <c r="H53" s="185">
        <f t="shared" si="10"/>
        <v>6.8907543216499834E-2</v>
      </c>
      <c r="I53" s="184">
        <v>2.4309420474853205</v>
      </c>
      <c r="J53" s="185">
        <f t="shared" si="10"/>
        <v>0.36224516363262937</v>
      </c>
      <c r="K53" s="184">
        <v>2.1622018348623855</v>
      </c>
      <c r="L53" s="185">
        <f t="shared" ref="L53:N65" si="11">IFERROR(K53-I53,"-")</f>
        <v>-0.26874021262293502</v>
      </c>
      <c r="M53" s="184">
        <v>2.2942804428044279</v>
      </c>
      <c r="N53" s="185">
        <f t="shared" si="11"/>
        <v>0.1320786079420424</v>
      </c>
      <c r="O53" s="185">
        <f t="shared" ref="O53:O58" si="12">IFERROR(M53-C53,"-")</f>
        <v>0.10845466765150658</v>
      </c>
    </row>
    <row r="54" spans="1:16" x14ac:dyDescent="0.25">
      <c r="A54" s="1">
        <v>2</v>
      </c>
      <c r="B54" s="114" t="s">
        <v>73</v>
      </c>
      <c r="C54" s="184">
        <v>2.0404152762328511</v>
      </c>
      <c r="D54" s="185">
        <v>-0.10139967038636577</v>
      </c>
      <c r="E54" s="184">
        <v>2.134935304990758</v>
      </c>
      <c r="F54" s="185">
        <f t="shared" si="10"/>
        <v>9.4520028757906882E-2</v>
      </c>
      <c r="G54" s="184">
        <v>2.3219334245326038</v>
      </c>
      <c r="H54" s="185">
        <f t="shared" si="10"/>
        <v>0.18699811954184575</v>
      </c>
      <c r="I54" s="184">
        <v>2.1549719326383321</v>
      </c>
      <c r="J54" s="185">
        <f t="shared" si="10"/>
        <v>-0.16696149189427167</v>
      </c>
      <c r="K54" s="184">
        <v>2.155624515128006</v>
      </c>
      <c r="L54" s="185">
        <f t="shared" si="11"/>
        <v>6.5258248967392518E-4</v>
      </c>
      <c r="M54" s="184">
        <v>2.2830518345952244</v>
      </c>
      <c r="N54" s="185">
        <f t="shared" si="11"/>
        <v>0.12742731946721841</v>
      </c>
      <c r="O54" s="185">
        <f>IFERROR(M54-C54,"-")</f>
        <v>0.2426365583623733</v>
      </c>
    </row>
    <row r="55" spans="1:16" x14ac:dyDescent="0.25">
      <c r="A55" s="1">
        <v>3</v>
      </c>
      <c r="B55" s="114" t="s">
        <v>75</v>
      </c>
      <c r="C55" s="184">
        <v>2.0449838737056525</v>
      </c>
      <c r="D55" s="185">
        <v>-6.9812930740335677E-2</v>
      </c>
      <c r="E55" s="184">
        <v>2.0949742777997624</v>
      </c>
      <c r="F55" s="185">
        <f t="shared" si="10"/>
        <v>4.999040409410993E-2</v>
      </c>
      <c r="G55" s="184">
        <v>2.195773081201335</v>
      </c>
      <c r="H55" s="185">
        <f t="shared" si="10"/>
        <v>0.10079880340157255</v>
      </c>
      <c r="I55" s="184">
        <v>1.9960493046776233</v>
      </c>
      <c r="J55" s="185">
        <f t="shared" si="10"/>
        <v>-0.19972377652371165</v>
      </c>
      <c r="K55" s="184">
        <v>2.0558081382132305</v>
      </c>
      <c r="L55" s="185">
        <f t="shared" si="11"/>
        <v>5.9758833535607181E-2</v>
      </c>
      <c r="M55" s="184">
        <v>2.1673225477335665</v>
      </c>
      <c r="N55" s="185">
        <f t="shared" si="11"/>
        <v>0.11151440952033598</v>
      </c>
      <c r="O55" s="185">
        <f t="shared" si="12"/>
        <v>0.12233867402791399</v>
      </c>
    </row>
    <row r="56" spans="1:16" x14ac:dyDescent="0.25">
      <c r="A56" s="1">
        <v>4</v>
      </c>
      <c r="B56" s="114" t="s">
        <v>77</v>
      </c>
      <c r="C56" s="184">
        <v>2.0133062697338744</v>
      </c>
      <c r="D56" s="185">
        <v>-3.9363944984422528E-2</v>
      </c>
      <c r="E56" s="184" t="s">
        <v>227</v>
      </c>
      <c r="F56" s="185" t="str">
        <f>IFERROR(E56-C56,"-")</f>
        <v>-</v>
      </c>
      <c r="G56" s="184">
        <v>2.0240278216882706</v>
      </c>
      <c r="H56" s="185" t="str">
        <f>IFERROR(G56-E56,"-")</f>
        <v>-</v>
      </c>
      <c r="I56" s="184">
        <v>2.2903803131991052</v>
      </c>
      <c r="J56" s="185">
        <f>IFERROR(I56-G56,"-")</f>
        <v>0.26635249151083462</v>
      </c>
      <c r="K56" s="184">
        <v>2.1764973464746018</v>
      </c>
      <c r="L56" s="185">
        <f>IFERROR(K56-I56,"-")</f>
        <v>-0.11388296672450338</v>
      </c>
      <c r="M56" s="184">
        <v>1.9390554298642535</v>
      </c>
      <c r="N56" s="185">
        <f>IFERROR(M56-K56,"-")</f>
        <v>-0.2374419166103483</v>
      </c>
      <c r="O56" s="185">
        <f t="shared" si="12"/>
        <v>-7.4250839869620888E-2</v>
      </c>
    </row>
    <row r="57" spans="1:16" x14ac:dyDescent="0.25">
      <c r="A57" s="1">
        <v>5</v>
      </c>
      <c r="B57" s="114" t="s">
        <v>79</v>
      </c>
      <c r="C57" s="184">
        <v>1.9296934865900384</v>
      </c>
      <c r="D57" s="185">
        <v>-7.813396166183173E-2</v>
      </c>
      <c r="E57" s="184" t="s">
        <v>227</v>
      </c>
      <c r="F57" s="185" t="str">
        <f t="shared" si="10"/>
        <v>-</v>
      </c>
      <c r="G57" s="184">
        <v>1.9386612369559684</v>
      </c>
      <c r="H57" s="185" t="str">
        <f t="shared" si="10"/>
        <v>-</v>
      </c>
      <c r="I57" s="184">
        <v>2.3475718694169236</v>
      </c>
      <c r="J57" s="185">
        <f t="shared" si="10"/>
        <v>0.40891063246095527</v>
      </c>
      <c r="K57" s="184">
        <v>2.4189012900420352</v>
      </c>
      <c r="L57" s="185">
        <f t="shared" si="11"/>
        <v>7.1329420625111606E-2</v>
      </c>
      <c r="M57" s="184">
        <v>2.1439621830683282</v>
      </c>
      <c r="N57" s="185">
        <f t="shared" si="11"/>
        <v>-0.27493910697370705</v>
      </c>
      <c r="O57" s="185">
        <f t="shared" si="12"/>
        <v>0.21426869647828983</v>
      </c>
    </row>
    <row r="58" spans="1:16" x14ac:dyDescent="0.25">
      <c r="A58" s="1">
        <v>6</v>
      </c>
      <c r="B58" s="114" t="s">
        <v>81</v>
      </c>
      <c r="C58" s="184">
        <v>1.9858528698464026</v>
      </c>
      <c r="D58" s="185">
        <v>2.5672554294186245E-2</v>
      </c>
      <c r="E58" s="184" t="s">
        <v>227</v>
      </c>
      <c r="F58" s="185" t="str">
        <f t="shared" si="10"/>
        <v>-</v>
      </c>
      <c r="G58" s="184">
        <v>2.0090929756762899</v>
      </c>
      <c r="H58" s="185" t="str">
        <f t="shared" si="10"/>
        <v>-</v>
      </c>
      <c r="I58" s="184">
        <v>2.1499464476972512</v>
      </c>
      <c r="J58" s="185">
        <f t="shared" si="10"/>
        <v>0.14085347202096132</v>
      </c>
      <c r="K58" s="184">
        <v>2.183712967098407</v>
      </c>
      <c r="L58" s="185">
        <f t="shared" si="11"/>
        <v>3.3766519401155826E-2</v>
      </c>
      <c r="M58" s="184">
        <v>2.0647043224608859</v>
      </c>
      <c r="N58" s="185">
        <f t="shared" si="11"/>
        <v>-0.11900864463752114</v>
      </c>
      <c r="O58" s="185">
        <f t="shared" si="12"/>
        <v>7.8851452614483231E-2</v>
      </c>
    </row>
    <row r="59" spans="1:16" x14ac:dyDescent="0.25">
      <c r="A59" s="1">
        <v>7</v>
      </c>
      <c r="B59" s="114" t="s">
        <v>83</v>
      </c>
      <c r="C59" s="184">
        <v>2.2758336764100453</v>
      </c>
      <c r="D59" s="185">
        <v>-9.6551260828448449E-2</v>
      </c>
      <c r="E59" s="184" t="s">
        <v>227</v>
      </c>
      <c r="F59" s="185" t="str">
        <f t="shared" si="10"/>
        <v>-</v>
      </c>
      <c r="G59" s="184">
        <v>2.2264788732394365</v>
      </c>
      <c r="H59" s="185" t="str">
        <f t="shared" si="10"/>
        <v>-</v>
      </c>
      <c r="I59" s="184">
        <v>2.3532442748091604</v>
      </c>
      <c r="J59" s="185">
        <f t="shared" si="10"/>
        <v>0.12676540156972393</v>
      </c>
      <c r="K59" s="184">
        <v>2.2743093922651934</v>
      </c>
      <c r="L59" s="185">
        <f t="shared" si="11"/>
        <v>-7.8934882543967078E-2</v>
      </c>
      <c r="M59" s="184">
        <v>2.0339616762735631</v>
      </c>
      <c r="N59" s="185">
        <f t="shared" si="11"/>
        <v>-0.2403477159916303</v>
      </c>
      <c r="O59" s="185">
        <f>IFERROR(M59-C59,"-")</f>
        <v>-0.24187200013648225</v>
      </c>
    </row>
    <row r="60" spans="1:16" x14ac:dyDescent="0.25">
      <c r="A60" s="1">
        <v>8</v>
      </c>
      <c r="B60" s="114" t="s">
        <v>85</v>
      </c>
      <c r="C60" s="184">
        <v>2.7749278614940684</v>
      </c>
      <c r="D60" s="185">
        <v>-0.18196869023006945</v>
      </c>
      <c r="E60" s="184">
        <v>2.5827193569993301</v>
      </c>
      <c r="F60" s="185">
        <f t="shared" si="10"/>
        <v>-0.19220850449473836</v>
      </c>
      <c r="G60" s="184">
        <v>2.4678990260385607</v>
      </c>
      <c r="H60" s="185">
        <f t="shared" si="10"/>
        <v>-0.11482033096076938</v>
      </c>
      <c r="I60" s="184">
        <v>2.5090213231273921</v>
      </c>
      <c r="J60" s="185">
        <f t="shared" si="10"/>
        <v>4.1122297088831417E-2</v>
      </c>
      <c r="K60" s="184">
        <v>2.771685761047463</v>
      </c>
      <c r="L60" s="185">
        <f t="shared" si="11"/>
        <v>0.26266443792007088</v>
      </c>
      <c r="M60" s="184">
        <v>2.4482845610494448</v>
      </c>
      <c r="N60" s="185">
        <f t="shared" si="11"/>
        <v>-0.3234011999980182</v>
      </c>
      <c r="O60" s="185">
        <f>IFERROR(M60-C60,"-")</f>
        <v>-0.32664330044462364</v>
      </c>
    </row>
    <row r="61" spans="1:16" x14ac:dyDescent="0.25">
      <c r="A61" s="1">
        <v>9</v>
      </c>
      <c r="B61" s="114" t="s">
        <v>87</v>
      </c>
      <c r="C61" s="184">
        <v>2.1303134392443108</v>
      </c>
      <c r="D61" s="185">
        <v>-0.4063000973692259</v>
      </c>
      <c r="E61" s="184">
        <v>2.0682613768961495</v>
      </c>
      <c r="F61" s="185">
        <f t="shared" si="10"/>
        <v>-6.2052062348161297E-2</v>
      </c>
      <c r="G61" s="184">
        <v>2.2289744036218004</v>
      </c>
      <c r="H61" s="185">
        <f t="shared" si="10"/>
        <v>0.16071302672565091</v>
      </c>
      <c r="I61" s="184">
        <v>2.1130181347150261</v>
      </c>
      <c r="J61" s="185">
        <f t="shared" si="10"/>
        <v>-0.11595626890677435</v>
      </c>
      <c r="K61" s="184">
        <v>2.4285934846379496</v>
      </c>
      <c r="L61" s="185">
        <f t="shared" si="11"/>
        <v>0.31557534992292346</v>
      </c>
      <c r="M61" s="184">
        <v>2.1919419822723611</v>
      </c>
      <c r="N61" s="185">
        <f t="shared" si="11"/>
        <v>-0.23665150236558841</v>
      </c>
      <c r="O61" s="185">
        <f t="shared" ref="O61:O64" si="13">IFERROR(M61-C61,"-")</f>
        <v>6.162854302805032E-2</v>
      </c>
    </row>
    <row r="62" spans="1:16" x14ac:dyDescent="0.25">
      <c r="A62" s="1">
        <v>10</v>
      </c>
      <c r="B62" s="114" t="s">
        <v>89</v>
      </c>
      <c r="C62" s="184">
        <v>1.9839049626365204</v>
      </c>
      <c r="D62" s="185">
        <v>-0.13653442535877169</v>
      </c>
      <c r="E62" s="184">
        <v>1.9571865443425076</v>
      </c>
      <c r="F62" s="185">
        <f t="shared" si="10"/>
        <v>-2.671841829401278E-2</v>
      </c>
      <c r="G62" s="184">
        <v>2.0346640381140135</v>
      </c>
      <c r="H62" s="185">
        <f t="shared" si="10"/>
        <v>7.7477493771505923E-2</v>
      </c>
      <c r="I62" s="184">
        <v>2.1841864716636197</v>
      </c>
      <c r="J62" s="185">
        <f t="shared" si="10"/>
        <v>0.14952243354960615</v>
      </c>
      <c r="K62" s="184">
        <v>2.3541991219374028</v>
      </c>
      <c r="L62" s="185">
        <f t="shared" si="11"/>
        <v>0.17001265027378309</v>
      </c>
      <c r="M62" s="184">
        <v>2.0768831842344095</v>
      </c>
      <c r="N62" s="185">
        <f t="shared" si="11"/>
        <v>-0.27731593770299323</v>
      </c>
      <c r="O62" s="185">
        <f t="shared" si="13"/>
        <v>9.2978221597889155E-2</v>
      </c>
    </row>
    <row r="63" spans="1:16" x14ac:dyDescent="0.25">
      <c r="A63" s="1">
        <v>11</v>
      </c>
      <c r="B63" s="114" t="s">
        <v>91</v>
      </c>
      <c r="C63" s="184">
        <v>2.0212019767256497</v>
      </c>
      <c r="D63" s="185">
        <v>4.8321198966823076E-2</v>
      </c>
      <c r="E63" s="184">
        <v>1.8892845581094204</v>
      </c>
      <c r="F63" s="185">
        <f t="shared" si="10"/>
        <v>-0.1319174186162293</v>
      </c>
      <c r="G63" s="184">
        <v>1.9566473988439306</v>
      </c>
      <c r="H63" s="185">
        <f t="shared" si="10"/>
        <v>6.7362840734510154E-2</v>
      </c>
      <c r="I63" s="184">
        <v>2.0410624551328067</v>
      </c>
      <c r="J63" s="185">
        <f t="shared" si="10"/>
        <v>8.4415056288876134E-2</v>
      </c>
      <c r="K63" s="184">
        <v>2.0985071117902905</v>
      </c>
      <c r="L63" s="185">
        <f t="shared" si="11"/>
        <v>5.7444656657483772E-2</v>
      </c>
      <c r="M63" s="184">
        <v>2.198003900424458</v>
      </c>
      <c r="N63" s="185">
        <f t="shared" si="11"/>
        <v>9.9496788634167554E-2</v>
      </c>
      <c r="O63" s="185">
        <f t="shared" si="13"/>
        <v>0.17680192369880832</v>
      </c>
    </row>
    <row r="64" spans="1:16" x14ac:dyDescent="0.25">
      <c r="A64" s="1">
        <v>12</v>
      </c>
      <c r="B64" s="114" t="s">
        <v>93</v>
      </c>
      <c r="C64" s="184">
        <v>2.2704708884249594</v>
      </c>
      <c r="D64" s="185">
        <v>-0.25885460036063046</v>
      </c>
      <c r="E64" s="184">
        <v>2.0748489074848906</v>
      </c>
      <c r="F64" s="185">
        <f t="shared" si="10"/>
        <v>-0.19562198094006877</v>
      </c>
      <c r="G64" s="184">
        <v>2.3513942416685558</v>
      </c>
      <c r="H64" s="185">
        <f t="shared" si="10"/>
        <v>0.27654533418366523</v>
      </c>
      <c r="I64" s="184">
        <v>2.1458837772397095</v>
      </c>
      <c r="J64" s="185">
        <f t="shared" si="10"/>
        <v>-0.20551046442884635</v>
      </c>
      <c r="K64" s="184">
        <v>2.2368119266055047</v>
      </c>
      <c r="L64" s="185">
        <f t="shared" si="11"/>
        <v>9.0928149365795186E-2</v>
      </c>
      <c r="M64" s="184">
        <v>2.2313143242787246</v>
      </c>
      <c r="N64" s="185">
        <f t="shared" si="11"/>
        <v>-5.4976023267800933E-3</v>
      </c>
      <c r="O64" s="185">
        <f t="shared" si="13"/>
        <v>-3.9156564146234807E-2</v>
      </c>
    </row>
    <row r="65" spans="1:16" ht="15.75" x14ac:dyDescent="0.25">
      <c r="B65" s="117" t="s">
        <v>30</v>
      </c>
      <c r="C65" s="186">
        <v>2.1111468526732806</v>
      </c>
      <c r="D65" s="187">
        <v>-6.7342161072079243E-2</v>
      </c>
      <c r="E65" s="186">
        <v>2.1074008288928359</v>
      </c>
      <c r="F65" s="187">
        <f t="shared" si="10"/>
        <v>-3.7460237804447516E-3</v>
      </c>
      <c r="G65" s="186">
        <v>2.1469888910543755</v>
      </c>
      <c r="H65" s="187">
        <f t="shared" si="10"/>
        <v>3.958806216153965E-2</v>
      </c>
      <c r="I65" s="186">
        <v>2.2052106242598546</v>
      </c>
      <c r="J65" s="187">
        <f t="shared" si="10"/>
        <v>5.8221733205479076E-2</v>
      </c>
      <c r="K65" s="186">
        <v>2.2587256720915465</v>
      </c>
      <c r="L65" s="187">
        <f t="shared" si="11"/>
        <v>5.351504783169192E-2</v>
      </c>
      <c r="M65" s="186">
        <v>2.1602515692124844</v>
      </c>
      <c r="N65" s="187">
        <v>-9.8474102879062109E-2</v>
      </c>
      <c r="O65" s="187">
        <v>4.9104716539203785E-2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6" t="s">
        <v>291</v>
      </c>
      <c r="C70" s="266"/>
      <c r="D70" s="266"/>
      <c r="E70" s="266"/>
      <c r="F70" s="266"/>
      <c r="G70" s="266"/>
      <c r="H70" s="266"/>
      <c r="I70" s="266"/>
      <c r="J70" s="266"/>
      <c r="K70" s="266"/>
      <c r="L70" s="266"/>
      <c r="M70" s="266"/>
      <c r="N70" s="266"/>
      <c r="O70" s="266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88" t="s">
        <v>103</v>
      </c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290"/>
    </row>
    <row r="73" spans="1:16" ht="22.5" thickTop="1" thickBot="1" x14ac:dyDescent="0.3">
      <c r="B73" s="109"/>
      <c r="C73" s="291">
        <f>2019</f>
        <v>2019</v>
      </c>
      <c r="D73" s="292"/>
      <c r="E73" s="293">
        <v>2020</v>
      </c>
      <c r="F73" s="292"/>
      <c r="G73" s="293">
        <v>2021</v>
      </c>
      <c r="H73" s="292"/>
      <c r="I73" s="293">
        <v>2022</v>
      </c>
      <c r="J73" s="292"/>
      <c r="K73" s="293">
        <v>2023</v>
      </c>
      <c r="L73" s="292"/>
      <c r="M73" s="293">
        <v>2024</v>
      </c>
      <c r="N73" s="294"/>
      <c r="O73" s="295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1.9101824059108752</v>
      </c>
      <c r="D75" s="185">
        <v>-8.055479551679845E-3</v>
      </c>
      <c r="E75" s="184">
        <v>1.7058706862356208</v>
      </c>
      <c r="F75" s="185">
        <f t="shared" ref="F75:J77" si="14">IFERROR(E75-C75,"-")</f>
        <v>-0.20431171967525441</v>
      </c>
      <c r="G75" s="184">
        <v>1.4384485666104554</v>
      </c>
      <c r="H75" s="185">
        <f t="shared" si="14"/>
        <v>-0.26742211962516538</v>
      </c>
      <c r="I75" s="184">
        <v>2.0681475903614457</v>
      </c>
      <c r="J75" s="185">
        <f t="shared" si="14"/>
        <v>0.62969902375099029</v>
      </c>
      <c r="K75" s="184">
        <v>1.9696121551379449</v>
      </c>
      <c r="L75" s="185">
        <f t="shared" ref="L75:L77" si="15">IFERROR(K75-I75,"-")</f>
        <v>-9.8535435223500834E-2</v>
      </c>
      <c r="M75" s="184">
        <v>1.9012231282431431</v>
      </c>
      <c r="N75" s="185">
        <f t="shared" ref="N75:N77" si="16">IFERROR(M75-K75,"-")</f>
        <v>-6.8389026894801752E-2</v>
      </c>
      <c r="O75" s="185">
        <f t="shared" ref="O75" si="17">IFERROR(M75-C75,"-")</f>
        <v>-8.9592776677320796E-3</v>
      </c>
    </row>
    <row r="76" spans="1:16" x14ac:dyDescent="0.25">
      <c r="A76" s="1">
        <v>2</v>
      </c>
      <c r="B76" s="114" t="s">
        <v>73</v>
      </c>
      <c r="C76" s="184">
        <v>1.6728809885107305</v>
      </c>
      <c r="D76" s="185">
        <v>-8.1794479036024104E-2</v>
      </c>
      <c r="E76" s="184">
        <v>1.7035617313528191</v>
      </c>
      <c r="F76" s="185">
        <f t="shared" si="14"/>
        <v>3.0680742842088549E-2</v>
      </c>
      <c r="G76" s="184">
        <v>1.4909596662030598</v>
      </c>
      <c r="H76" s="185">
        <f t="shared" si="14"/>
        <v>-0.21260206514975932</v>
      </c>
      <c r="I76" s="184">
        <v>1.8160718742201147</v>
      </c>
      <c r="J76" s="185">
        <f t="shared" si="14"/>
        <v>0.32511220801705498</v>
      </c>
      <c r="K76" s="184">
        <v>1.7307555870876197</v>
      </c>
      <c r="L76" s="185">
        <f t="shared" si="15"/>
        <v>-8.5316287132495061E-2</v>
      </c>
      <c r="M76" s="184">
        <v>1.7482043096568236</v>
      </c>
      <c r="N76" s="185">
        <f t="shared" si="16"/>
        <v>1.7448722569203934E-2</v>
      </c>
      <c r="O76" s="185">
        <f>IFERROR(M76-C76,"-")</f>
        <v>7.5323321146093081E-2</v>
      </c>
    </row>
    <row r="77" spans="1:16" x14ac:dyDescent="0.25">
      <c r="A77" s="1">
        <v>3</v>
      </c>
      <c r="B77" s="114" t="s">
        <v>75</v>
      </c>
      <c r="C77" s="184">
        <v>1.7310181190681622</v>
      </c>
      <c r="D77" s="185">
        <v>-8.0946227863617048E-2</v>
      </c>
      <c r="E77" s="184">
        <v>1.7437810945273631</v>
      </c>
      <c r="F77" s="185">
        <f t="shared" si="14"/>
        <v>1.2762975459200909E-2</v>
      </c>
      <c r="G77" s="184">
        <v>1.8327576280944156</v>
      </c>
      <c r="H77" s="185">
        <f t="shared" si="14"/>
        <v>8.8976533567052485E-2</v>
      </c>
      <c r="I77" s="184">
        <v>1.8286639984753192</v>
      </c>
      <c r="J77" s="185">
        <f t="shared" si="14"/>
        <v>-4.0936296190963173E-3</v>
      </c>
      <c r="K77" s="184">
        <v>1.8321178972956549</v>
      </c>
      <c r="L77" s="185">
        <f t="shared" si="15"/>
        <v>3.4538988203356435E-3</v>
      </c>
      <c r="M77" s="184">
        <v>1.8155503197576575</v>
      </c>
      <c r="N77" s="185">
        <f t="shared" si="16"/>
        <v>-1.6567577537997424E-2</v>
      </c>
      <c r="O77" s="185">
        <f t="shared" ref="O77:O80" si="18">IFERROR(M77-C77,"-")</f>
        <v>8.4532200689495296E-2</v>
      </c>
    </row>
    <row r="78" spans="1:16" x14ac:dyDescent="0.25">
      <c r="A78" s="1">
        <v>4</v>
      </c>
      <c r="B78" s="114" t="s">
        <v>77</v>
      </c>
      <c r="C78" s="184">
        <v>1.8922129344478662</v>
      </c>
      <c r="D78" s="185">
        <v>0.18792292336665684</v>
      </c>
      <c r="E78" s="184" t="s">
        <v>227</v>
      </c>
      <c r="F78" s="185" t="str">
        <f>IFERROR(E78-C78,"-")</f>
        <v>-</v>
      </c>
      <c r="G78" s="184">
        <v>1.6768729641693811</v>
      </c>
      <c r="H78" s="185" t="str">
        <f>IFERROR(G78-E78,"-")</f>
        <v>-</v>
      </c>
      <c r="I78" s="184">
        <v>1.8968394031766405</v>
      </c>
      <c r="J78" s="185">
        <f>IFERROR(I78-G78,"-")</f>
        <v>0.21996643900725932</v>
      </c>
      <c r="K78" s="184">
        <v>1.8962114537444934</v>
      </c>
      <c r="L78" s="185">
        <f>IFERROR(K78-I78,"-")</f>
        <v>-6.279494321470569E-4</v>
      </c>
      <c r="M78" s="184">
        <v>1.9039915966386554</v>
      </c>
      <c r="N78" s="185">
        <f>IFERROR(M78-K78,"-")</f>
        <v>7.7801428941619566E-3</v>
      </c>
      <c r="O78" s="185">
        <f t="shared" si="18"/>
        <v>1.1778662190789158E-2</v>
      </c>
    </row>
    <row r="79" spans="1:16" x14ac:dyDescent="0.25">
      <c r="A79" s="1">
        <v>5</v>
      </c>
      <c r="B79" s="114" t="s">
        <v>79</v>
      </c>
      <c r="C79" s="184">
        <v>1.7113497500462878</v>
      </c>
      <c r="D79" s="185">
        <v>7.9305551151260145E-2</v>
      </c>
      <c r="E79" s="184" t="s">
        <v>227</v>
      </c>
      <c r="F79" s="185" t="str">
        <f t="shared" ref="F79:J87" si="19">IFERROR(E79-C79,"-")</f>
        <v>-</v>
      </c>
      <c r="G79" s="184">
        <v>1.6340380549682876</v>
      </c>
      <c r="H79" s="185" t="str">
        <f t="shared" si="19"/>
        <v>-</v>
      </c>
      <c r="I79" s="184">
        <v>1.801950030469226</v>
      </c>
      <c r="J79" s="185">
        <f t="shared" si="19"/>
        <v>0.16791197550093839</v>
      </c>
      <c r="K79" s="184">
        <v>1.8243863816310373</v>
      </c>
      <c r="L79" s="185">
        <f t="shared" ref="L79:L87" si="20">IFERROR(K79-I79,"-")</f>
        <v>2.2436351161811308E-2</v>
      </c>
      <c r="M79" s="184">
        <v>1.7250264737027885</v>
      </c>
      <c r="N79" s="185">
        <f t="shared" ref="N79:N86" si="21">IFERROR(M79-K79,"-")</f>
        <v>-9.9359907928248781E-2</v>
      </c>
      <c r="O79" s="185">
        <f t="shared" si="18"/>
        <v>1.3676723656500744E-2</v>
      </c>
    </row>
    <row r="80" spans="1:16" x14ac:dyDescent="0.25">
      <c r="A80" s="1">
        <v>6</v>
      </c>
      <c r="B80" s="114" t="s">
        <v>81</v>
      </c>
      <c r="C80" s="184">
        <v>1.7024180967238689</v>
      </c>
      <c r="D80" s="185">
        <v>-8.882627264550047E-2</v>
      </c>
      <c r="E80" s="184" t="s">
        <v>227</v>
      </c>
      <c r="F80" s="185" t="str">
        <f t="shared" si="19"/>
        <v>-</v>
      </c>
      <c r="G80" s="184">
        <v>1.739185520361991</v>
      </c>
      <c r="H80" s="185" t="str">
        <f t="shared" si="19"/>
        <v>-</v>
      </c>
      <c r="I80" s="184">
        <v>1.8010871162039077</v>
      </c>
      <c r="J80" s="185">
        <f t="shared" si="19"/>
        <v>6.1901595841916679E-2</v>
      </c>
      <c r="K80" s="184">
        <v>1.7645298472200346</v>
      </c>
      <c r="L80" s="185">
        <f t="shared" si="20"/>
        <v>-3.6557268983873126E-2</v>
      </c>
      <c r="M80" s="184">
        <v>1.7241238238101733</v>
      </c>
      <c r="N80" s="185">
        <f t="shared" si="21"/>
        <v>-4.0406023409861325E-2</v>
      </c>
      <c r="O80" s="185">
        <f t="shared" si="18"/>
        <v>2.1705727086304361E-2</v>
      </c>
    </row>
    <row r="81" spans="1:16" x14ac:dyDescent="0.25">
      <c r="A81" s="1">
        <v>7</v>
      </c>
      <c r="B81" s="114" t="s">
        <v>83</v>
      </c>
      <c r="C81" s="184">
        <v>1.7794117647058822</v>
      </c>
      <c r="D81" s="185">
        <v>-4.9187110002502532E-2</v>
      </c>
      <c r="E81" s="184" t="s">
        <v>227</v>
      </c>
      <c r="F81" s="185" t="str">
        <f t="shared" si="19"/>
        <v>-</v>
      </c>
      <c r="G81" s="184">
        <v>1.8881164457962198</v>
      </c>
      <c r="H81" s="185" t="str">
        <f t="shared" si="19"/>
        <v>-</v>
      </c>
      <c r="I81" s="184">
        <v>1.8192175703500344</v>
      </c>
      <c r="J81" s="185">
        <f t="shared" si="19"/>
        <v>-6.8898875446185448E-2</v>
      </c>
      <c r="K81" s="184">
        <v>1.9193224871852017</v>
      </c>
      <c r="L81" s="185">
        <f t="shared" si="20"/>
        <v>0.10010491683516731</v>
      </c>
      <c r="M81" s="184">
        <v>1.72433691030573</v>
      </c>
      <c r="N81" s="185">
        <f t="shared" si="21"/>
        <v>-0.19498557687947171</v>
      </c>
      <c r="O81" s="185">
        <f>IFERROR(M81-C81,"-")</f>
        <v>-5.5074854400152251E-2</v>
      </c>
    </row>
    <row r="82" spans="1:16" x14ac:dyDescent="0.25">
      <c r="A82" s="1">
        <v>8</v>
      </c>
      <c r="B82" s="114" t="s">
        <v>85</v>
      </c>
      <c r="C82" s="184">
        <v>2.2326187136846323</v>
      </c>
      <c r="D82" s="185">
        <v>7.7507920260758034E-2</v>
      </c>
      <c r="E82" s="184">
        <v>1.6094527363184079</v>
      </c>
      <c r="F82" s="185">
        <f t="shared" si="19"/>
        <v>-0.62316597736622437</v>
      </c>
      <c r="G82" s="184">
        <v>2.3211362542128069</v>
      </c>
      <c r="H82" s="185">
        <f t="shared" si="19"/>
        <v>0.71168351789439899</v>
      </c>
      <c r="I82" s="184">
        <v>2.2545941807044412</v>
      </c>
      <c r="J82" s="185">
        <f t="shared" si="19"/>
        <v>-6.6542073508365718E-2</v>
      </c>
      <c r="K82" s="184">
        <v>2.1911540416878497</v>
      </c>
      <c r="L82" s="185">
        <f t="shared" si="20"/>
        <v>-6.3440139016591512E-2</v>
      </c>
      <c r="M82" s="184">
        <v>2.2463008053942688</v>
      </c>
      <c r="N82" s="185">
        <f t="shared" si="21"/>
        <v>5.5146763706419133E-2</v>
      </c>
      <c r="O82" s="185">
        <f>IFERROR(M82-C82,"-")</f>
        <v>1.3682091709636524E-2</v>
      </c>
    </row>
    <row r="83" spans="1:16" x14ac:dyDescent="0.25">
      <c r="A83" s="1">
        <v>9</v>
      </c>
      <c r="B83" s="114" t="s">
        <v>87</v>
      </c>
      <c r="C83" s="184">
        <v>1.7745076823198442</v>
      </c>
      <c r="D83" s="185">
        <v>-0.1607300402393419</v>
      </c>
      <c r="E83" s="184">
        <v>1.6124293785310735</v>
      </c>
      <c r="F83" s="185">
        <f t="shared" si="19"/>
        <v>-0.16207830378877075</v>
      </c>
      <c r="G83" s="184">
        <v>1.8322701688555347</v>
      </c>
      <c r="H83" s="185">
        <f t="shared" si="19"/>
        <v>0.21984079032446124</v>
      </c>
      <c r="I83" s="184">
        <v>1.7204848122100853</v>
      </c>
      <c r="J83" s="185">
        <f t="shared" si="19"/>
        <v>-0.11178535664544942</v>
      </c>
      <c r="K83" s="184">
        <v>1.5222429133043658</v>
      </c>
      <c r="L83" s="185">
        <f t="shared" si="20"/>
        <v>-0.19824189890571953</v>
      </c>
      <c r="M83" s="184">
        <v>1.6637069922308545</v>
      </c>
      <c r="N83" s="185">
        <f t="shared" si="21"/>
        <v>0.14146407892648871</v>
      </c>
      <c r="O83" s="185">
        <f t="shared" ref="O83:O86" si="22">IFERROR(M83-C83,"-")</f>
        <v>-0.11080069008898974</v>
      </c>
    </row>
    <row r="84" spans="1:16" x14ac:dyDescent="0.25">
      <c r="A84" s="1">
        <v>10</v>
      </c>
      <c r="B84" s="114" t="s">
        <v>89</v>
      </c>
      <c r="C84" s="184">
        <v>1.754268614680514</v>
      </c>
      <c r="D84" s="185">
        <v>-4.841808183833618E-2</v>
      </c>
      <c r="E84" s="184">
        <v>1.604151753758053</v>
      </c>
      <c r="F84" s="185">
        <f t="shared" si="19"/>
        <v>-0.15011686092246102</v>
      </c>
      <c r="G84" s="184">
        <v>1.7740655987795575</v>
      </c>
      <c r="H84" s="185">
        <f t="shared" si="19"/>
        <v>0.16991384502150453</v>
      </c>
      <c r="I84" s="184">
        <v>1.7998181542657978</v>
      </c>
      <c r="J84" s="185">
        <f t="shared" si="19"/>
        <v>2.5752555486240336E-2</v>
      </c>
      <c r="K84" s="184">
        <v>1.7158382843066222</v>
      </c>
      <c r="L84" s="185">
        <f t="shared" si="20"/>
        <v>-8.3979869959175613E-2</v>
      </c>
      <c r="M84" s="184">
        <v>1.6581043409000398</v>
      </c>
      <c r="N84" s="185">
        <f t="shared" si="21"/>
        <v>-5.7733943406582444E-2</v>
      </c>
      <c r="O84" s="185">
        <f t="shared" si="22"/>
        <v>-9.6164273780474208E-2</v>
      </c>
    </row>
    <row r="85" spans="1:16" x14ac:dyDescent="0.25">
      <c r="A85" s="1">
        <v>11</v>
      </c>
      <c r="B85" s="114" t="s">
        <v>91</v>
      </c>
      <c r="C85" s="184">
        <v>1.8109615384615385</v>
      </c>
      <c r="D85" s="185">
        <v>7.4869798185697833E-2</v>
      </c>
      <c r="E85" s="184">
        <v>1.5221612494723511</v>
      </c>
      <c r="F85" s="185">
        <f t="shared" si="19"/>
        <v>-0.28880028898918741</v>
      </c>
      <c r="G85" s="184">
        <v>1.7052763034655012</v>
      </c>
      <c r="H85" s="185">
        <f t="shared" si="19"/>
        <v>0.18311505399315009</v>
      </c>
      <c r="I85" s="184">
        <v>1.7077103488712988</v>
      </c>
      <c r="J85" s="185">
        <f t="shared" si="19"/>
        <v>2.4340454057976135E-3</v>
      </c>
      <c r="K85" s="184">
        <v>1.714148033924441</v>
      </c>
      <c r="L85" s="185">
        <f t="shared" si="20"/>
        <v>6.4376850531422392E-3</v>
      </c>
      <c r="M85" s="184">
        <v>1.6174845628859278</v>
      </c>
      <c r="N85" s="185">
        <f t="shared" si="21"/>
        <v>-9.6663471038513249E-2</v>
      </c>
      <c r="O85" s="185">
        <f t="shared" si="22"/>
        <v>-0.19347697557561072</v>
      </c>
    </row>
    <row r="86" spans="1:16" x14ac:dyDescent="0.25">
      <c r="A86" s="1">
        <v>12</v>
      </c>
      <c r="B86" s="114" t="s">
        <v>93</v>
      </c>
      <c r="C86" s="184">
        <v>1.8080417227456258</v>
      </c>
      <c r="D86" s="185">
        <v>4.9627705565322699E-2</v>
      </c>
      <c r="E86" s="184">
        <v>1.5148514851485149</v>
      </c>
      <c r="F86" s="185">
        <f t="shared" si="19"/>
        <v>-0.29319023759711094</v>
      </c>
      <c r="G86" s="184">
        <v>2.0550768077931809</v>
      </c>
      <c r="H86" s="185">
        <f t="shared" si="19"/>
        <v>0.54022532264466605</v>
      </c>
      <c r="I86" s="184">
        <v>1.7823283373997909</v>
      </c>
      <c r="J86" s="185">
        <f t="shared" si="19"/>
        <v>-0.27274847039339001</v>
      </c>
      <c r="K86" s="184">
        <v>2.0082422848380297</v>
      </c>
      <c r="L86" s="185">
        <f t="shared" si="20"/>
        <v>0.22591394743823878</v>
      </c>
      <c r="M86" s="184">
        <v>1.6460595934280144</v>
      </c>
      <c r="N86" s="185">
        <f t="shared" si="21"/>
        <v>-0.36218269141001525</v>
      </c>
      <c r="O86" s="185">
        <f t="shared" si="22"/>
        <v>-0.16198212931761136</v>
      </c>
    </row>
    <row r="87" spans="1:16" ht="15.75" x14ac:dyDescent="0.25">
      <c r="B87" s="117" t="s">
        <v>30</v>
      </c>
      <c r="C87" s="186">
        <v>1.8126760102167792</v>
      </c>
      <c r="D87" s="187">
        <v>1.2965761316394708E-3</v>
      </c>
      <c r="E87" s="186">
        <v>1.6326868410636537</v>
      </c>
      <c r="F87" s="187">
        <f t="shared" si="19"/>
        <v>-0.17998916915312546</v>
      </c>
      <c r="G87" s="186">
        <v>1.8117264822431312</v>
      </c>
      <c r="H87" s="187">
        <f t="shared" si="19"/>
        <v>0.17903964117947746</v>
      </c>
      <c r="I87" s="186">
        <v>1.8401059185572175</v>
      </c>
      <c r="J87" s="187">
        <f t="shared" si="19"/>
        <v>2.8379436314086348E-2</v>
      </c>
      <c r="K87" s="186">
        <v>1.8292826787253671</v>
      </c>
      <c r="L87" s="187">
        <f t="shared" si="20"/>
        <v>-1.0823239831850406E-2</v>
      </c>
      <c r="M87" s="186">
        <v>1.7667726571055375</v>
      </c>
      <c r="N87" s="187">
        <v>-6.2510021619829548E-2</v>
      </c>
      <c r="O87" s="187">
        <v>-4.5903353111241607E-2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6" t="s">
        <v>292</v>
      </c>
      <c r="C92" s="266"/>
      <c r="D92" s="266"/>
      <c r="E92" s="266"/>
      <c r="F92" s="266"/>
      <c r="G92" s="266"/>
      <c r="H92" s="266"/>
      <c r="I92" s="266"/>
      <c r="J92" s="266"/>
      <c r="K92" s="266"/>
      <c r="L92" s="266"/>
      <c r="M92" s="266"/>
      <c r="N92" s="266"/>
      <c r="O92" s="266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88" t="s">
        <v>107</v>
      </c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90"/>
    </row>
    <row r="95" spans="1:16" ht="22.5" thickTop="1" thickBot="1" x14ac:dyDescent="0.3">
      <c r="B95" s="109"/>
      <c r="C95" s="291">
        <f>2019</f>
        <v>2019</v>
      </c>
      <c r="D95" s="292"/>
      <c r="E95" s="293">
        <v>2020</v>
      </c>
      <c r="F95" s="292"/>
      <c r="G95" s="293">
        <v>2021</v>
      </c>
      <c r="H95" s="292"/>
      <c r="I95" s="293">
        <v>2022</v>
      </c>
      <c r="J95" s="292"/>
      <c r="K95" s="293">
        <v>2023</v>
      </c>
      <c r="L95" s="292"/>
      <c r="M95" s="293">
        <v>2024</v>
      </c>
      <c r="N95" s="294"/>
      <c r="O95" s="295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2.7403536277327758</v>
      </c>
      <c r="D97" s="185">
        <v>-0.39346070608155781</v>
      </c>
      <c r="E97" s="184">
        <v>2.6076737272389447</v>
      </c>
      <c r="F97" s="185">
        <f t="shared" ref="F97:J99" si="23">IFERROR(E97-C97,"-")</f>
        <v>-0.13267990049383105</v>
      </c>
      <c r="G97" s="184">
        <v>2.0474873213462423</v>
      </c>
      <c r="H97" s="185">
        <f t="shared" si="23"/>
        <v>-0.56018640589270241</v>
      </c>
      <c r="I97" s="184">
        <v>3.307804040670804</v>
      </c>
      <c r="J97" s="185">
        <f t="shared" si="23"/>
        <v>1.2603167193245617</v>
      </c>
      <c r="K97" s="184">
        <v>2.883788097590636</v>
      </c>
      <c r="L97" s="185">
        <f t="shared" ref="L97:L99" si="24">IFERROR(K97-I97,"-")</f>
        <v>-0.42401594308016799</v>
      </c>
      <c r="M97" s="184">
        <v>3.1311105540235649</v>
      </c>
      <c r="N97" s="185">
        <f t="shared" ref="N97:N99" si="25">IFERROR(M97-K97,"-")</f>
        <v>0.24732245643292883</v>
      </c>
      <c r="O97" s="185">
        <f t="shared" ref="O97" si="26">IFERROR(M97-C97,"-")</f>
        <v>0.39075692629078906</v>
      </c>
    </row>
    <row r="98" spans="2:15" x14ac:dyDescent="0.25">
      <c r="B98" s="114" t="s">
        <v>73</v>
      </c>
      <c r="C98" s="184">
        <v>2.615271928218275</v>
      </c>
      <c r="D98" s="185">
        <v>3.9192388302103698E-2</v>
      </c>
      <c r="E98" s="184">
        <v>2.5533536585365852</v>
      </c>
      <c r="F98" s="185">
        <f t="shared" si="23"/>
        <v>-6.1918269681689786E-2</v>
      </c>
      <c r="G98" s="184">
        <v>1.9387617765814267</v>
      </c>
      <c r="H98" s="185">
        <f t="shared" si="23"/>
        <v>-0.61459188195515857</v>
      </c>
      <c r="I98" s="184">
        <v>2.9616815476190474</v>
      </c>
      <c r="J98" s="185">
        <f t="shared" si="23"/>
        <v>1.0229197710376208</v>
      </c>
      <c r="K98" s="184">
        <v>2.6695660306771418</v>
      </c>
      <c r="L98" s="185">
        <f t="shared" si="24"/>
        <v>-0.29211551694190563</v>
      </c>
      <c r="M98" s="184">
        <v>2.9329920893438808</v>
      </c>
      <c r="N98" s="185">
        <f t="shared" si="25"/>
        <v>0.26342605866673896</v>
      </c>
      <c r="O98" s="185">
        <f>IFERROR(M98-C98,"-")</f>
        <v>0.31772016112560575</v>
      </c>
    </row>
    <row r="99" spans="2:15" x14ac:dyDescent="0.25">
      <c r="B99" s="114" t="s">
        <v>75</v>
      </c>
      <c r="C99" s="184">
        <v>2.6071809456096693</v>
      </c>
      <c r="D99" s="185">
        <v>-0.10879819142209923</v>
      </c>
      <c r="E99" s="184">
        <v>2.6900175131348512</v>
      </c>
      <c r="F99" s="185">
        <f t="shared" si="23"/>
        <v>8.283656752518187E-2</v>
      </c>
      <c r="G99" s="184">
        <v>2.4245351364404732</v>
      </c>
      <c r="H99" s="185">
        <f t="shared" si="23"/>
        <v>-0.26548237669437791</v>
      </c>
      <c r="I99" s="184">
        <v>2.9339544757636515</v>
      </c>
      <c r="J99" s="185">
        <f t="shared" si="23"/>
        <v>0.50941933932317829</v>
      </c>
      <c r="K99" s="184">
        <v>2.8801306922605678</v>
      </c>
      <c r="L99" s="185">
        <f t="shared" si="24"/>
        <v>-5.38237835030837E-2</v>
      </c>
      <c r="M99" s="184">
        <v>3.2440007867820615</v>
      </c>
      <c r="N99" s="185">
        <f t="shared" si="25"/>
        <v>0.36387009452149366</v>
      </c>
      <c r="O99" s="185">
        <f t="shared" ref="O99:O102" si="27">IFERROR(M99-C99,"-")</f>
        <v>0.63681984117239221</v>
      </c>
    </row>
    <row r="100" spans="2:15" x14ac:dyDescent="0.25">
      <c r="B100" s="114" t="s">
        <v>77</v>
      </c>
      <c r="C100" s="184">
        <v>2.5804834147595783</v>
      </c>
      <c r="D100" s="185">
        <v>8.0679570114619459E-2</v>
      </c>
      <c r="E100" s="184" t="s">
        <v>227</v>
      </c>
      <c r="F100" s="185" t="str">
        <f>IFERROR(E100-C100,"-")</f>
        <v>-</v>
      </c>
      <c r="G100" s="184">
        <v>2.3802021403091556</v>
      </c>
      <c r="H100" s="185" t="str">
        <f>IFERROR(G100-E100,"-")</f>
        <v>-</v>
      </c>
      <c r="I100" s="184">
        <v>3.2348952840138616</v>
      </c>
      <c r="J100" s="185">
        <f>IFERROR(I100-G100,"-")</f>
        <v>0.85469314370470606</v>
      </c>
      <c r="K100" s="184">
        <v>2.5569436374201047</v>
      </c>
      <c r="L100" s="185">
        <f>IFERROR(K100-I100,"-")</f>
        <v>-0.67795164659375695</v>
      </c>
      <c r="M100" s="184">
        <v>3.2453800194525497</v>
      </c>
      <c r="N100" s="185">
        <f>IFERROR(M100-K100,"-")</f>
        <v>0.68843638203244506</v>
      </c>
      <c r="O100" s="185">
        <f t="shared" si="27"/>
        <v>0.6648966046929714</v>
      </c>
    </row>
    <row r="101" spans="2:15" x14ac:dyDescent="0.25">
      <c r="B101" s="114" t="s">
        <v>79</v>
      </c>
      <c r="C101" s="184">
        <v>2.4517639712769279</v>
      </c>
      <c r="D101" s="185">
        <v>7.0653926133110723E-3</v>
      </c>
      <c r="E101" s="184" t="s">
        <v>227</v>
      </c>
      <c r="F101" s="185" t="str">
        <f t="shared" ref="F101:J109" si="28">IFERROR(E101-C101,"-")</f>
        <v>-</v>
      </c>
      <c r="G101" s="184">
        <v>2.2334019557385485</v>
      </c>
      <c r="H101" s="185" t="str">
        <f t="shared" si="28"/>
        <v>-</v>
      </c>
      <c r="I101" s="184">
        <v>3.3832150009102495</v>
      </c>
      <c r="J101" s="185">
        <f t="shared" si="28"/>
        <v>1.149813045171701</v>
      </c>
      <c r="K101" s="184">
        <v>3.0859224341118492</v>
      </c>
      <c r="L101" s="185">
        <f t="shared" ref="L101:L109" si="29">IFERROR(K101-I101,"-")</f>
        <v>-0.29729256679840033</v>
      </c>
      <c r="M101" s="184">
        <v>2.832846410684474</v>
      </c>
      <c r="N101" s="185">
        <f t="shared" ref="N101:N108" si="30">IFERROR(M101-K101,"-")</f>
        <v>-0.25307602342737523</v>
      </c>
      <c r="O101" s="185">
        <f t="shared" si="27"/>
        <v>0.38108243940754605</v>
      </c>
    </row>
    <row r="102" spans="2:15" x14ac:dyDescent="0.25">
      <c r="B102" s="114" t="s">
        <v>81</v>
      </c>
      <c r="C102" s="184">
        <v>2.585185185185185</v>
      </c>
      <c r="D102" s="185">
        <v>0.17392748949477177</v>
      </c>
      <c r="E102" s="184" t="s">
        <v>227</v>
      </c>
      <c r="F102" s="185" t="str">
        <f t="shared" si="28"/>
        <v>-</v>
      </c>
      <c r="G102" s="184">
        <v>2.3079900470002763</v>
      </c>
      <c r="H102" s="185" t="str">
        <f t="shared" si="28"/>
        <v>-</v>
      </c>
      <c r="I102" s="184">
        <v>3.109444123869975</v>
      </c>
      <c r="J102" s="185">
        <f t="shared" si="28"/>
        <v>0.80145407686969872</v>
      </c>
      <c r="K102" s="184">
        <v>2.596705308114704</v>
      </c>
      <c r="L102" s="185">
        <f t="shared" si="29"/>
        <v>-0.51273881575527103</v>
      </c>
      <c r="M102" s="184">
        <v>2.5758036490008687</v>
      </c>
      <c r="N102" s="185">
        <f t="shared" si="30"/>
        <v>-2.0901659113835347E-2</v>
      </c>
      <c r="O102" s="185">
        <f t="shared" si="27"/>
        <v>-9.3815361843163636E-3</v>
      </c>
    </row>
    <row r="103" spans="2:15" x14ac:dyDescent="0.25">
      <c r="B103" s="114" t="s">
        <v>83</v>
      </c>
      <c r="C103" s="184">
        <v>2.9682117131224555</v>
      </c>
      <c r="D103" s="185">
        <v>0.33827477319547228</v>
      </c>
      <c r="E103" s="184" t="s">
        <v>227</v>
      </c>
      <c r="F103" s="185" t="str">
        <f t="shared" si="28"/>
        <v>-</v>
      </c>
      <c r="G103" s="184">
        <v>2.3885906040268456</v>
      </c>
      <c r="H103" s="185" t="str">
        <f t="shared" si="28"/>
        <v>-</v>
      </c>
      <c r="I103" s="184">
        <v>3.1849586182079883</v>
      </c>
      <c r="J103" s="185">
        <f t="shared" si="28"/>
        <v>0.79636801418114267</v>
      </c>
      <c r="K103" s="184">
        <v>3.0157387369663584</v>
      </c>
      <c r="L103" s="185">
        <f t="shared" si="29"/>
        <v>-0.1692198812416299</v>
      </c>
      <c r="M103" s="184">
        <v>2.8402999062792875</v>
      </c>
      <c r="N103" s="185">
        <f t="shared" si="30"/>
        <v>-0.17543883068707089</v>
      </c>
      <c r="O103" s="185">
        <f>IFERROR(M103-C103,"-")</f>
        <v>-0.12791180684316794</v>
      </c>
    </row>
    <row r="104" spans="2:15" x14ac:dyDescent="0.25">
      <c r="B104" s="114" t="s">
        <v>85</v>
      </c>
      <c r="C104" s="184">
        <v>3.3285236670772478</v>
      </c>
      <c r="D104" s="185">
        <v>6.2600920296131957E-2</v>
      </c>
      <c r="E104" s="184">
        <v>2.1563467492260062</v>
      </c>
      <c r="F104" s="185">
        <f t="shared" si="28"/>
        <v>-1.1721769178512416</v>
      </c>
      <c r="G104" s="184">
        <v>2.9732067510548523</v>
      </c>
      <c r="H104" s="185">
        <f t="shared" si="28"/>
        <v>0.81686000182884611</v>
      </c>
      <c r="I104" s="184">
        <v>3.1242844230189815</v>
      </c>
      <c r="J104" s="185">
        <f t="shared" si="28"/>
        <v>0.15107767196412913</v>
      </c>
      <c r="K104" s="184">
        <v>3.4362339977313239</v>
      </c>
      <c r="L104" s="185">
        <f t="shared" si="29"/>
        <v>0.31194957471234241</v>
      </c>
      <c r="M104" s="184">
        <v>3.5430654459138693</v>
      </c>
      <c r="N104" s="185">
        <f t="shared" si="30"/>
        <v>0.10683144818254542</v>
      </c>
      <c r="O104" s="185">
        <f>IFERROR(M104-C104,"-")</f>
        <v>0.21454177883662151</v>
      </c>
    </row>
    <row r="105" spans="2:15" x14ac:dyDescent="0.25">
      <c r="B105" s="114" t="s">
        <v>87</v>
      </c>
      <c r="C105" s="184">
        <v>2.7332042305973485</v>
      </c>
      <c r="D105" s="185">
        <v>-0.51360771451968112</v>
      </c>
      <c r="E105" s="184">
        <v>2.0480898876404496</v>
      </c>
      <c r="F105" s="185">
        <f t="shared" si="28"/>
        <v>-0.68511434295689888</v>
      </c>
      <c r="G105" s="184">
        <v>2.5249999999999999</v>
      </c>
      <c r="H105" s="185">
        <f t="shared" si="28"/>
        <v>0.47691011235955028</v>
      </c>
      <c r="I105" s="184">
        <v>2.4895774647887325</v>
      </c>
      <c r="J105" s="185">
        <f t="shared" si="28"/>
        <v>-3.542253521126737E-2</v>
      </c>
      <c r="K105" s="184">
        <v>3.6911096690460741</v>
      </c>
      <c r="L105" s="185">
        <f t="shared" si="29"/>
        <v>1.2015322042573415</v>
      </c>
      <c r="M105" s="184">
        <v>3.0518715561466845</v>
      </c>
      <c r="N105" s="185">
        <f t="shared" si="30"/>
        <v>-0.63923811289938959</v>
      </c>
      <c r="O105" s="185">
        <f t="shared" ref="O105:O108" si="31">IFERROR(M105-C105,"-")</f>
        <v>0.31866732554933597</v>
      </c>
    </row>
    <row r="106" spans="2:15" x14ac:dyDescent="0.25">
      <c r="B106" s="114" t="s">
        <v>89</v>
      </c>
      <c r="C106" s="184">
        <v>2.5454545454545454</v>
      </c>
      <c r="D106" s="185">
        <v>-4.5075049561031033E-2</v>
      </c>
      <c r="E106" s="184">
        <v>1.9945736434108527</v>
      </c>
      <c r="F106" s="185">
        <f t="shared" si="28"/>
        <v>-0.55088090204369267</v>
      </c>
      <c r="G106" s="184">
        <v>2.6516457126712814</v>
      </c>
      <c r="H106" s="185">
        <f t="shared" si="28"/>
        <v>0.6570720692604286</v>
      </c>
      <c r="I106" s="184">
        <v>2.5124871707150187</v>
      </c>
      <c r="J106" s="185">
        <f t="shared" si="28"/>
        <v>-0.13915854195626265</v>
      </c>
      <c r="K106" s="184">
        <v>3.1644666970110755</v>
      </c>
      <c r="L106" s="185">
        <f t="shared" si="29"/>
        <v>0.65197952629605682</v>
      </c>
      <c r="M106" s="184">
        <v>2.8442896092093304</v>
      </c>
      <c r="N106" s="185">
        <f t="shared" si="30"/>
        <v>-0.32017708780174514</v>
      </c>
      <c r="O106" s="185">
        <f t="shared" si="31"/>
        <v>0.29883506375478497</v>
      </c>
    </row>
    <row r="107" spans="2:15" x14ac:dyDescent="0.25">
      <c r="B107" s="114" t="s">
        <v>91</v>
      </c>
      <c r="C107" s="184">
        <v>2.5019584802193497</v>
      </c>
      <c r="D107" s="185">
        <v>-0.34911191912194317</v>
      </c>
      <c r="E107" s="184">
        <v>2.0275888133030988</v>
      </c>
      <c r="F107" s="185">
        <f t="shared" si="28"/>
        <v>-0.47436966691625093</v>
      </c>
      <c r="G107" s="184">
        <v>2.6218398130444021</v>
      </c>
      <c r="H107" s="185">
        <f t="shared" si="28"/>
        <v>0.59425099974130324</v>
      </c>
      <c r="I107" s="184">
        <v>2.6325889741800417</v>
      </c>
      <c r="J107" s="185">
        <f t="shared" si="28"/>
        <v>1.0749161135639618E-2</v>
      </c>
      <c r="K107" s="184">
        <v>2.9328118732450861</v>
      </c>
      <c r="L107" s="185">
        <f t="shared" si="29"/>
        <v>0.3002228990650444</v>
      </c>
      <c r="M107" s="184">
        <v>2.355100841981594</v>
      </c>
      <c r="N107" s="185">
        <f t="shared" si="30"/>
        <v>-0.5777110312634921</v>
      </c>
      <c r="O107" s="185">
        <f t="shared" si="31"/>
        <v>-0.14685763823775577</v>
      </c>
    </row>
    <row r="108" spans="2:15" x14ac:dyDescent="0.25">
      <c r="B108" s="114" t="s">
        <v>93</v>
      </c>
      <c r="C108" s="184">
        <v>2.6632920884889391</v>
      </c>
      <c r="D108" s="185">
        <v>-8.1789651605269853E-2</v>
      </c>
      <c r="E108" s="184">
        <v>2.208188489764388</v>
      </c>
      <c r="F108" s="185">
        <f t="shared" si="28"/>
        <v>-0.45510359872455108</v>
      </c>
      <c r="G108" s="184">
        <v>3.0066280033140016</v>
      </c>
      <c r="H108" s="185">
        <f t="shared" si="28"/>
        <v>0.79843951354961362</v>
      </c>
      <c r="I108" s="184">
        <v>2.5013940170296136</v>
      </c>
      <c r="J108" s="185">
        <f t="shared" si="28"/>
        <v>-0.50523398628438798</v>
      </c>
      <c r="K108" s="184">
        <v>3.0554897314375986</v>
      </c>
      <c r="L108" s="185">
        <f t="shared" si="29"/>
        <v>0.554095714407985</v>
      </c>
      <c r="M108" s="184">
        <v>2.6187499999999999</v>
      </c>
      <c r="N108" s="185">
        <f t="shared" si="30"/>
        <v>-0.4367397314375987</v>
      </c>
      <c r="O108" s="185">
        <f t="shared" si="31"/>
        <v>-4.4542088488939147E-2</v>
      </c>
    </row>
    <row r="109" spans="2:15" ht="15.75" x14ac:dyDescent="0.25">
      <c r="B109" s="117" t="s">
        <v>30</v>
      </c>
      <c r="C109" s="186">
        <v>2.6729927298475165</v>
      </c>
      <c r="D109" s="187">
        <v>-8.8804815029419171E-2</v>
      </c>
      <c r="E109" s="186">
        <v>2.3867207056860176</v>
      </c>
      <c r="F109" s="187">
        <f t="shared" si="28"/>
        <v>-0.28627202416149888</v>
      </c>
      <c r="G109" s="186">
        <v>2.5550325790187771</v>
      </c>
      <c r="H109" s="187">
        <f t="shared" si="28"/>
        <v>0.16831187333275954</v>
      </c>
      <c r="I109" s="186">
        <v>2.8813730171361875</v>
      </c>
      <c r="J109" s="187">
        <f t="shared" si="28"/>
        <v>0.32634043811741043</v>
      </c>
      <c r="K109" s="186">
        <v>2.9576495214665672</v>
      </c>
      <c r="L109" s="187">
        <f t="shared" si="29"/>
        <v>7.6276504330379691E-2</v>
      </c>
      <c r="M109" s="186">
        <v>2.9253379990456496</v>
      </c>
      <c r="N109" s="187">
        <v>-3.2311522420917616E-2</v>
      </c>
      <c r="O109" s="187">
        <v>0.25234526919813316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66" t="s">
        <v>293</v>
      </c>
      <c r="C114" s="266"/>
      <c r="D114" s="266"/>
      <c r="E114" s="266"/>
      <c r="F114" s="266"/>
      <c r="G114" s="266"/>
      <c r="H114" s="266"/>
      <c r="I114" s="266"/>
      <c r="J114" s="266"/>
      <c r="K114" s="266"/>
      <c r="L114" s="266"/>
      <c r="M114" s="266"/>
      <c r="N114" s="266"/>
      <c r="O114" s="266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88" t="s">
        <v>110</v>
      </c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90"/>
    </row>
    <row r="117" spans="1:16" ht="22.5" thickTop="1" thickBot="1" x14ac:dyDescent="0.3">
      <c r="B117" s="109"/>
      <c r="C117" s="291">
        <f>2019</f>
        <v>2019</v>
      </c>
      <c r="D117" s="292"/>
      <c r="E117" s="293">
        <v>2020</v>
      </c>
      <c r="F117" s="292"/>
      <c r="G117" s="293">
        <v>2021</v>
      </c>
      <c r="H117" s="292"/>
      <c r="I117" s="293">
        <v>2022</v>
      </c>
      <c r="J117" s="292"/>
      <c r="K117" s="293">
        <v>2023</v>
      </c>
      <c r="L117" s="292"/>
      <c r="M117" s="293">
        <v>2024</v>
      </c>
      <c r="N117" s="294"/>
      <c r="O117" s="295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3.1240544629349469</v>
      </c>
      <c r="D119" s="185">
        <v>-1.1481259881928723</v>
      </c>
      <c r="E119" s="184">
        <v>3.1318851823118696</v>
      </c>
      <c r="F119" s="185">
        <f t="shared" ref="F119:J121" si="32">IFERROR(E119-C119,"-")</f>
        <v>7.8307193769227013E-3</v>
      </c>
      <c r="G119" s="184">
        <v>2.0192307692307692</v>
      </c>
      <c r="H119" s="185">
        <f t="shared" si="32"/>
        <v>-1.1126544130811005</v>
      </c>
      <c r="I119" s="184">
        <v>4.2645962732919251</v>
      </c>
      <c r="J119" s="185">
        <f t="shared" si="32"/>
        <v>2.245365504061156</v>
      </c>
      <c r="K119" s="184">
        <v>3.0178253119429592</v>
      </c>
      <c r="L119" s="185">
        <f t="shared" ref="L119:L121" si="33">IFERROR(K119-I119,"-")</f>
        <v>-1.2467709613489659</v>
      </c>
      <c r="M119" s="184">
        <v>3.6590184831102612</v>
      </c>
      <c r="N119" s="185">
        <f t="shared" ref="N119:N121" si="34">IFERROR(M119-K119,"-")</f>
        <v>0.64119317116730201</v>
      </c>
      <c r="O119" s="185">
        <f t="shared" ref="O119" si="35">IFERROR(M119-C119,"-")</f>
        <v>0.5349640201753143</v>
      </c>
    </row>
    <row r="120" spans="1:16" x14ac:dyDescent="0.25">
      <c r="B120" s="114" t="s">
        <v>73</v>
      </c>
      <c r="C120" s="184">
        <v>3.3365155131264919</v>
      </c>
      <c r="D120" s="185">
        <v>1.8044175546874097E-2</v>
      </c>
      <c r="E120" s="184">
        <v>2.9756733275412683</v>
      </c>
      <c r="F120" s="185">
        <f t="shared" si="32"/>
        <v>-0.36084218558522352</v>
      </c>
      <c r="G120" s="184">
        <v>2.23943661971831</v>
      </c>
      <c r="H120" s="185">
        <f t="shared" si="32"/>
        <v>-0.73623670782295836</v>
      </c>
      <c r="I120" s="184">
        <v>4.1703617269544928</v>
      </c>
      <c r="J120" s="185">
        <f t="shared" si="32"/>
        <v>1.9309251072361828</v>
      </c>
      <c r="K120" s="184">
        <v>2.7137161084529504</v>
      </c>
      <c r="L120" s="185">
        <f t="shared" si="33"/>
        <v>-1.4566456185015424</v>
      </c>
      <c r="M120" s="184">
        <v>3.0872056015276894</v>
      </c>
      <c r="N120" s="185">
        <f t="shared" si="34"/>
        <v>0.373489493074739</v>
      </c>
      <c r="O120" s="185">
        <f>IFERROR(M120-C120,"-")</f>
        <v>-0.24930991159880245</v>
      </c>
    </row>
    <row r="121" spans="1:16" x14ac:dyDescent="0.25">
      <c r="B121" s="114" t="s">
        <v>75</v>
      </c>
      <c r="C121" s="184">
        <v>3.4531933508311461</v>
      </c>
      <c r="D121" s="185">
        <v>7.5576603649181617E-2</v>
      </c>
      <c r="E121" s="184">
        <v>3.9297297297297296</v>
      </c>
      <c r="F121" s="185">
        <f t="shared" si="32"/>
        <v>0.47653637889858347</v>
      </c>
      <c r="G121" s="184">
        <v>4.3566433566433567</v>
      </c>
      <c r="H121" s="185">
        <f t="shared" si="32"/>
        <v>0.42691362691362711</v>
      </c>
      <c r="I121" s="184">
        <v>4.5992647058823533</v>
      </c>
      <c r="J121" s="185">
        <f t="shared" si="32"/>
        <v>0.24262134923899659</v>
      </c>
      <c r="K121" s="184">
        <v>2.840103716508211</v>
      </c>
      <c r="L121" s="185">
        <f t="shared" si="33"/>
        <v>-1.7591609893741422</v>
      </c>
      <c r="M121" s="184">
        <v>4.0447897623400362</v>
      </c>
      <c r="N121" s="185">
        <f t="shared" si="34"/>
        <v>1.2046860458318251</v>
      </c>
      <c r="O121" s="185">
        <f t="shared" ref="O121:O124" si="36">IFERROR(M121-C121,"-")</f>
        <v>0.59159641150889009</v>
      </c>
    </row>
    <row r="122" spans="1:16" x14ac:dyDescent="0.25">
      <c r="B122" s="114" t="s">
        <v>77</v>
      </c>
      <c r="C122" s="184">
        <v>3.2419127988748242</v>
      </c>
      <c r="D122" s="185">
        <v>0.42139997836200349</v>
      </c>
      <c r="E122" s="184" t="s">
        <v>227</v>
      </c>
      <c r="F122" s="185" t="str">
        <f>IFERROR(E122-C122,"-")</f>
        <v>-</v>
      </c>
      <c r="G122" s="184">
        <v>3.0357142857142856</v>
      </c>
      <c r="H122" s="185" t="str">
        <f>IFERROR(G122-E122,"-")</f>
        <v>-</v>
      </c>
      <c r="I122" s="184">
        <v>4.1050903119868636</v>
      </c>
      <c r="J122" s="185">
        <f>IFERROR(I122-G122,"-")</f>
        <v>1.069376026272578</v>
      </c>
      <c r="K122" s="184">
        <v>3.3218390804597702</v>
      </c>
      <c r="L122" s="185">
        <f>IFERROR(K122-I122,"-")</f>
        <v>-0.78325123152709342</v>
      </c>
      <c r="M122" s="184">
        <v>5.2445652173913047</v>
      </c>
      <c r="N122" s="185">
        <f>IFERROR(M122-K122,"-")</f>
        <v>1.9227261369315345</v>
      </c>
      <c r="O122" s="185">
        <f t="shared" si="36"/>
        <v>2.0026524185164805</v>
      </c>
    </row>
    <row r="123" spans="1:16" x14ac:dyDescent="0.25">
      <c r="B123" s="114" t="s">
        <v>79</v>
      </c>
      <c r="C123" s="184">
        <v>2.375594294770206</v>
      </c>
      <c r="D123" s="185">
        <v>-0.16032524545967908</v>
      </c>
      <c r="E123" s="184" t="s">
        <v>227</v>
      </c>
      <c r="F123" s="185" t="str">
        <f t="shared" ref="F123:J131" si="37">IFERROR(E123-C123,"-")</f>
        <v>-</v>
      </c>
      <c r="G123" s="184">
        <v>2.6268656716417911</v>
      </c>
      <c r="H123" s="185" t="str">
        <f t="shared" si="37"/>
        <v>-</v>
      </c>
      <c r="I123" s="184">
        <v>3.5278969957081543</v>
      </c>
      <c r="J123" s="185">
        <f t="shared" si="37"/>
        <v>0.90103132406636322</v>
      </c>
      <c r="K123" s="184">
        <v>3.4131868131868131</v>
      </c>
      <c r="L123" s="185">
        <f t="shared" ref="L123:L131" si="38">IFERROR(K123-I123,"-")</f>
        <v>-0.11471018252134124</v>
      </c>
      <c r="M123" s="184">
        <v>3.4363636363636365</v>
      </c>
      <c r="N123" s="185">
        <f t="shared" ref="N123:N130" si="39">IFERROR(M123-K123,"-")</f>
        <v>2.3176823176823458E-2</v>
      </c>
      <c r="O123" s="185">
        <f t="shared" si="36"/>
        <v>1.0607693415934305</v>
      </c>
    </row>
    <row r="124" spans="1:16" x14ac:dyDescent="0.25">
      <c r="B124" s="114" t="s">
        <v>81</v>
      </c>
      <c r="C124" s="184">
        <v>2.6824457593688362</v>
      </c>
      <c r="D124" s="185">
        <v>0.570266272189349</v>
      </c>
      <c r="E124" s="184" t="s">
        <v>227</v>
      </c>
      <c r="F124" s="185" t="str">
        <f t="shared" si="37"/>
        <v>-</v>
      </c>
      <c r="G124" s="184">
        <v>2.7709923664122136</v>
      </c>
      <c r="H124" s="185" t="str">
        <f t="shared" si="37"/>
        <v>-</v>
      </c>
      <c r="I124" s="184">
        <v>3.9064327485380117</v>
      </c>
      <c r="J124" s="185">
        <f t="shared" si="37"/>
        <v>1.1354403821257981</v>
      </c>
      <c r="K124" s="184">
        <v>2.0308571428571427</v>
      </c>
      <c r="L124" s="185">
        <f t="shared" si="38"/>
        <v>-1.875575605680869</v>
      </c>
      <c r="M124" s="184">
        <v>2.1683748169838948</v>
      </c>
      <c r="N124" s="185">
        <f t="shared" si="39"/>
        <v>0.13751767412675209</v>
      </c>
      <c r="O124" s="185">
        <f t="shared" si="36"/>
        <v>-0.51407094238494144</v>
      </c>
    </row>
    <row r="125" spans="1:16" x14ac:dyDescent="0.25">
      <c r="B125" s="114" t="s">
        <v>83</v>
      </c>
      <c r="C125" s="184">
        <v>3.5714285714285716</v>
      </c>
      <c r="D125" s="185">
        <v>1.6805656272661351</v>
      </c>
      <c r="E125" s="184" t="s">
        <v>227</v>
      </c>
      <c r="F125" s="185" t="str">
        <f t="shared" si="37"/>
        <v>-</v>
      </c>
      <c r="G125" s="184">
        <v>2.4885057471264367</v>
      </c>
      <c r="H125" s="185" t="str">
        <f t="shared" si="37"/>
        <v>-</v>
      </c>
      <c r="I125" s="184">
        <v>3.967123287671233</v>
      </c>
      <c r="J125" s="185">
        <f t="shared" si="37"/>
        <v>1.4786175405447963</v>
      </c>
      <c r="K125" s="184">
        <v>2.9682779456193353</v>
      </c>
      <c r="L125" s="185">
        <f t="shared" si="38"/>
        <v>-0.99884534205189768</v>
      </c>
      <c r="M125" s="184">
        <v>3.1173553719008265</v>
      </c>
      <c r="N125" s="185">
        <f t="shared" si="39"/>
        <v>0.14907742628149112</v>
      </c>
      <c r="O125" s="185">
        <f>IFERROR(M125-C125,"-")</f>
        <v>-0.45407319952774516</v>
      </c>
    </row>
    <row r="126" spans="1:16" x14ac:dyDescent="0.25">
      <c r="B126" s="114" t="s">
        <v>85</v>
      </c>
      <c r="C126" s="184">
        <v>4.5836734693877554</v>
      </c>
      <c r="D126" s="185">
        <v>1.7481374928826159</v>
      </c>
      <c r="E126" s="184">
        <v>2.2211538461538463</v>
      </c>
      <c r="F126" s="185">
        <f t="shared" si="37"/>
        <v>-2.3625196232339092</v>
      </c>
      <c r="G126" s="184">
        <v>3.496</v>
      </c>
      <c r="H126" s="185">
        <f t="shared" si="37"/>
        <v>1.2748461538461537</v>
      </c>
      <c r="I126" s="184">
        <v>3.4109090909090911</v>
      </c>
      <c r="J126" s="185">
        <f t="shared" si="37"/>
        <v>-8.5090909090908884E-2</v>
      </c>
      <c r="K126" s="184">
        <v>2.9539918809201624</v>
      </c>
      <c r="L126" s="185">
        <f t="shared" si="38"/>
        <v>-0.45691720998892871</v>
      </c>
      <c r="M126" s="184">
        <v>3.9154135338345863</v>
      </c>
      <c r="N126" s="185">
        <f t="shared" si="39"/>
        <v>0.96142165291442394</v>
      </c>
      <c r="O126" s="185">
        <f>IFERROR(M126-C126,"-")</f>
        <v>-0.66825993555316909</v>
      </c>
    </row>
    <row r="127" spans="1:16" x14ac:dyDescent="0.25">
      <c r="B127" s="114" t="s">
        <v>87</v>
      </c>
      <c r="C127" s="184">
        <v>2.311087190527449</v>
      </c>
      <c r="D127" s="185">
        <v>-1.0830196234688678</v>
      </c>
      <c r="E127" s="184">
        <v>2.5809523809523811</v>
      </c>
      <c r="F127" s="185">
        <f t="shared" si="37"/>
        <v>0.26986519042493207</v>
      </c>
      <c r="G127" s="184">
        <v>3.4175084175084174</v>
      </c>
      <c r="H127" s="185">
        <f t="shared" si="37"/>
        <v>0.83655603655603628</v>
      </c>
      <c r="I127" s="184">
        <v>2.1020599250936329</v>
      </c>
      <c r="J127" s="185">
        <f t="shared" si="37"/>
        <v>-1.3154484924147845</v>
      </c>
      <c r="K127" s="184">
        <v>9.6633858267716537</v>
      </c>
      <c r="L127" s="185">
        <f t="shared" si="38"/>
        <v>7.5613259016780212</v>
      </c>
      <c r="M127" s="184">
        <v>3.7929373996789728</v>
      </c>
      <c r="N127" s="185">
        <f t="shared" si="39"/>
        <v>-5.8704484270926809</v>
      </c>
      <c r="O127" s="185">
        <f t="shared" ref="O127:O130" si="40">IFERROR(M127-C127,"-")</f>
        <v>1.4818502091515238</v>
      </c>
    </row>
    <row r="128" spans="1:16" x14ac:dyDescent="0.25">
      <c r="A128" s="120"/>
      <c r="B128" s="114" t="s">
        <v>89</v>
      </c>
      <c r="C128" s="184">
        <v>3.1603053435114505</v>
      </c>
      <c r="D128" s="185">
        <v>0.31128390828311892</v>
      </c>
      <c r="E128" s="184">
        <v>1.8445945945945945</v>
      </c>
      <c r="F128" s="185">
        <f t="shared" si="37"/>
        <v>-1.315710748916856</v>
      </c>
      <c r="G128" s="184">
        <v>3.5809682804674456</v>
      </c>
      <c r="H128" s="185">
        <f t="shared" si="37"/>
        <v>1.7363736858728511</v>
      </c>
      <c r="I128" s="184">
        <v>2.1703406813627253</v>
      </c>
      <c r="J128" s="185">
        <f t="shared" si="37"/>
        <v>-1.4106275991047204</v>
      </c>
      <c r="K128" s="184">
        <v>6.4522875816993466</v>
      </c>
      <c r="L128" s="185">
        <f t="shared" si="38"/>
        <v>4.2819469003366208</v>
      </c>
      <c r="M128" s="184">
        <v>2.9451612903225808</v>
      </c>
      <c r="N128" s="185">
        <f t="shared" si="39"/>
        <v>-3.5071262913767658</v>
      </c>
      <c r="O128" s="185">
        <f t="shared" si="40"/>
        <v>-0.21514405318886975</v>
      </c>
    </row>
    <row r="129" spans="2:16" x14ac:dyDescent="0.25">
      <c r="B129" s="114" t="s">
        <v>91</v>
      </c>
      <c r="C129" s="184">
        <v>3.0557184750733137</v>
      </c>
      <c r="D129" s="185">
        <v>-0.49792959359621403</v>
      </c>
      <c r="E129" s="184">
        <v>1.9931972789115646</v>
      </c>
      <c r="F129" s="185">
        <f t="shared" si="37"/>
        <v>-1.0625211961617491</v>
      </c>
      <c r="G129" s="184">
        <v>3.5132867132867132</v>
      </c>
      <c r="H129" s="185">
        <f t="shared" si="37"/>
        <v>1.5200894343751485</v>
      </c>
      <c r="I129" s="184">
        <v>2.9498364231188661</v>
      </c>
      <c r="J129" s="185">
        <f t="shared" si="37"/>
        <v>-0.56345029016784709</v>
      </c>
      <c r="K129" s="184">
        <v>3.0739700374531833</v>
      </c>
      <c r="L129" s="185">
        <f t="shared" si="38"/>
        <v>0.12413361433431724</v>
      </c>
      <c r="M129" s="184">
        <v>2.8123827392120075</v>
      </c>
      <c r="N129" s="185">
        <f t="shared" si="39"/>
        <v>-0.26158729824117577</v>
      </c>
      <c r="O129" s="185">
        <f t="shared" si="40"/>
        <v>-0.24333573586130619</v>
      </c>
    </row>
    <row r="130" spans="2:16" x14ac:dyDescent="0.25">
      <c r="B130" s="114" t="s">
        <v>93</v>
      </c>
      <c r="C130" s="184">
        <v>3.1952085181898848</v>
      </c>
      <c r="D130" s="185">
        <v>9.7169302503610222E-2</v>
      </c>
      <c r="E130" s="184">
        <v>2.7306122448979591</v>
      </c>
      <c r="F130" s="185">
        <f t="shared" si="37"/>
        <v>-0.46459627329192577</v>
      </c>
      <c r="G130" s="184">
        <v>3.325072886297376</v>
      </c>
      <c r="H130" s="185">
        <f t="shared" si="37"/>
        <v>0.5944606413994169</v>
      </c>
      <c r="I130" s="184">
        <v>2.7547600913937549</v>
      </c>
      <c r="J130" s="185">
        <f t="shared" si="37"/>
        <v>-0.57031279490362108</v>
      </c>
      <c r="K130" s="184">
        <v>3.2570671378091873</v>
      </c>
      <c r="L130" s="185">
        <f t="shared" si="38"/>
        <v>0.50230704641543245</v>
      </c>
      <c r="M130" s="184">
        <v>3.14419795221843</v>
      </c>
      <c r="N130" s="185">
        <f t="shared" si="39"/>
        <v>-0.11286918559075731</v>
      </c>
      <c r="O130" s="185">
        <f t="shared" si="40"/>
        <v>-5.1010565971454813E-2</v>
      </c>
    </row>
    <row r="131" spans="2:16" ht="15.75" x14ac:dyDescent="0.25">
      <c r="B131" s="117" t="s">
        <v>30</v>
      </c>
      <c r="C131" s="186">
        <v>3.1548757170172084</v>
      </c>
      <c r="D131" s="187">
        <v>0.10447113171714095</v>
      </c>
      <c r="E131" s="186">
        <v>2.9005328596802844</v>
      </c>
      <c r="F131" s="187">
        <f t="shared" si="37"/>
        <v>-0.25434285733692397</v>
      </c>
      <c r="G131" s="186">
        <v>3.3324340527577938</v>
      </c>
      <c r="H131" s="187">
        <f t="shared" si="37"/>
        <v>0.4319011930775094</v>
      </c>
      <c r="I131" s="186">
        <v>3.3630130079661189</v>
      </c>
      <c r="J131" s="187">
        <f t="shared" si="37"/>
        <v>3.0578955208325098E-2</v>
      </c>
      <c r="K131" s="186">
        <v>3.4575820024042589</v>
      </c>
      <c r="L131" s="187">
        <f t="shared" si="38"/>
        <v>9.4568994438140042E-2</v>
      </c>
      <c r="M131" s="186">
        <v>3.4272710210210211</v>
      </c>
      <c r="N131" s="187">
        <v>-3.0310981383237845E-2</v>
      </c>
      <c r="O131" s="187">
        <v>0.27239530400381273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6" t="s">
        <v>294</v>
      </c>
      <c r="C136" s="266"/>
      <c r="D136" s="266"/>
      <c r="E136" s="266"/>
      <c r="F136" s="266"/>
      <c r="G136" s="266"/>
      <c r="H136" s="266"/>
      <c r="I136" s="266"/>
      <c r="J136" s="266"/>
      <c r="K136" s="266"/>
      <c r="L136" s="266"/>
      <c r="M136" s="266"/>
      <c r="N136" s="266"/>
      <c r="O136" s="266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88" t="s">
        <v>113</v>
      </c>
      <c r="D138" s="289"/>
      <c r="E138" s="289"/>
      <c r="F138" s="289"/>
      <c r="G138" s="289"/>
      <c r="H138" s="289"/>
      <c r="I138" s="289"/>
      <c r="J138" s="289"/>
      <c r="K138" s="289"/>
      <c r="L138" s="289"/>
      <c r="M138" s="289"/>
      <c r="N138" s="289"/>
      <c r="O138" s="290"/>
    </row>
    <row r="139" spans="2:16" ht="22.5" thickTop="1" thickBot="1" x14ac:dyDescent="0.3">
      <c r="B139" s="109"/>
      <c r="C139" s="291">
        <f>2019</f>
        <v>2019</v>
      </c>
      <c r="D139" s="292"/>
      <c r="E139" s="293">
        <v>2020</v>
      </c>
      <c r="F139" s="292"/>
      <c r="G139" s="293">
        <v>2021</v>
      </c>
      <c r="H139" s="292"/>
      <c r="I139" s="293">
        <v>2022</v>
      </c>
      <c r="J139" s="292"/>
      <c r="K139" s="293">
        <v>2023</v>
      </c>
      <c r="L139" s="292"/>
      <c r="M139" s="293">
        <v>2024</v>
      </c>
      <c r="N139" s="294"/>
      <c r="O139" s="295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3.1564760026298488</v>
      </c>
      <c r="D141" s="185">
        <v>2.5794734877400138E-3</v>
      </c>
      <c r="E141" s="184">
        <v>3.2248243559718968</v>
      </c>
      <c r="F141" s="185">
        <f t="shared" ref="F141:J143" si="41">IFERROR(E141-C141,"-")</f>
        <v>6.8348353342047918E-2</v>
      </c>
      <c r="G141" s="184">
        <v>2.1025641025641026</v>
      </c>
      <c r="H141" s="185">
        <f t="shared" si="41"/>
        <v>-1.1222602534077941</v>
      </c>
      <c r="I141" s="184">
        <v>3.4815983175604628</v>
      </c>
      <c r="J141" s="185">
        <f t="shared" si="41"/>
        <v>1.3790342149963601</v>
      </c>
      <c r="K141" s="184">
        <v>3.0078160919540231</v>
      </c>
      <c r="L141" s="185">
        <f t="shared" ref="L141:L143" si="42">IFERROR(K141-I141,"-")</f>
        <v>-0.47378222560643968</v>
      </c>
      <c r="M141" s="184">
        <v>3.0891038696537678</v>
      </c>
      <c r="N141" s="185">
        <f t="shared" ref="N141:N143" si="43">IFERROR(M141-K141,"-")</f>
        <v>8.1287777699744712E-2</v>
      </c>
      <c r="O141" s="185">
        <f t="shared" ref="O141" si="44">IFERROR(M141-C141,"-")</f>
        <v>-6.7372132976081023E-2</v>
      </c>
    </row>
    <row r="142" spans="2:16" x14ac:dyDescent="0.25">
      <c r="B142" s="114" t="s">
        <v>73</v>
      </c>
      <c r="C142" s="184">
        <v>2.9194991055456172</v>
      </c>
      <c r="D142" s="185">
        <v>0.28619183423990968</v>
      </c>
      <c r="E142" s="184">
        <v>2.8220858895705523</v>
      </c>
      <c r="F142" s="185">
        <f t="shared" si="41"/>
        <v>-9.7413215975064915E-2</v>
      </c>
      <c r="G142" s="184">
        <v>1.8482142857142858</v>
      </c>
      <c r="H142" s="185">
        <f t="shared" si="41"/>
        <v>-0.97387160385626648</v>
      </c>
      <c r="I142" s="184">
        <v>3.0127931769722816</v>
      </c>
      <c r="J142" s="185">
        <f t="shared" si="41"/>
        <v>1.1645788912579957</v>
      </c>
      <c r="K142" s="184">
        <v>2.9518987341772154</v>
      </c>
      <c r="L142" s="185">
        <f t="shared" si="42"/>
        <v>-6.0894442795066173E-2</v>
      </c>
      <c r="M142" s="184">
        <v>2.8136952498457743</v>
      </c>
      <c r="N142" s="185">
        <f t="shared" si="43"/>
        <v>-0.13820348433144103</v>
      </c>
      <c r="O142" s="185">
        <f>IFERROR(M142-C142,"-")</f>
        <v>-0.10580385569984285</v>
      </c>
    </row>
    <row r="143" spans="2:16" x14ac:dyDescent="0.25">
      <c r="B143" s="114" t="s">
        <v>75</v>
      </c>
      <c r="C143" s="184">
        <v>2.9104116222760292</v>
      </c>
      <c r="D143" s="185">
        <v>-0.48358707309252935</v>
      </c>
      <c r="E143" s="184">
        <v>3.3368644067796609</v>
      </c>
      <c r="F143" s="185">
        <f t="shared" si="41"/>
        <v>0.42645278450363167</v>
      </c>
      <c r="G143" s="184">
        <v>2.0061475409836067</v>
      </c>
      <c r="H143" s="185">
        <f t="shared" si="41"/>
        <v>-1.3307168657960542</v>
      </c>
      <c r="I143" s="184">
        <v>3.3627272727272728</v>
      </c>
      <c r="J143" s="185">
        <f t="shared" si="41"/>
        <v>1.3565797317436661</v>
      </c>
      <c r="K143" s="184">
        <v>3.0681431005110733</v>
      </c>
      <c r="L143" s="185">
        <f t="shared" si="42"/>
        <v>-0.29458417221619948</v>
      </c>
      <c r="M143" s="184">
        <v>3.3477758521086076</v>
      </c>
      <c r="N143" s="185">
        <f t="shared" si="43"/>
        <v>0.27963275159753431</v>
      </c>
      <c r="O143" s="185">
        <f t="shared" ref="O143:O146" si="45">IFERROR(M143-C143,"-")</f>
        <v>0.43736422983257839</v>
      </c>
    </row>
    <row r="144" spans="2:16" x14ac:dyDescent="0.25">
      <c r="B144" s="114" t="s">
        <v>77</v>
      </c>
      <c r="C144" s="184">
        <v>2.9073170731707316</v>
      </c>
      <c r="D144" s="185">
        <v>-0.52606301098074093</v>
      </c>
      <c r="E144" s="184" t="s">
        <v>227</v>
      </c>
      <c r="F144" s="185" t="str">
        <f>IFERROR(E144-C144,"-")</f>
        <v>-</v>
      </c>
      <c r="G144" s="184">
        <v>3.1631419939577041</v>
      </c>
      <c r="H144" s="185" t="str">
        <f>IFERROR(G144-E144,"-")</f>
        <v>-</v>
      </c>
      <c r="I144" s="184">
        <v>3.6690140845070425</v>
      </c>
      <c r="J144" s="185">
        <f>IFERROR(I144-G144,"-")</f>
        <v>0.50587209054933835</v>
      </c>
      <c r="K144" s="184">
        <v>2.8441330998248686</v>
      </c>
      <c r="L144" s="185">
        <f>IFERROR(K144-I144,"-")</f>
        <v>-0.82488098468217386</v>
      </c>
      <c r="M144" s="184">
        <v>3.0526849037487334</v>
      </c>
      <c r="N144" s="185">
        <f>IFERROR(M144-K144,"-")</f>
        <v>0.20855180392386474</v>
      </c>
      <c r="O144" s="185">
        <f t="shared" si="45"/>
        <v>0.14536783057800173</v>
      </c>
    </row>
    <row r="145" spans="1:16" x14ac:dyDescent="0.25">
      <c r="B145" s="114" t="s">
        <v>79</v>
      </c>
      <c r="C145" s="184">
        <v>3.2683544303797469</v>
      </c>
      <c r="D145" s="185">
        <v>9.1139240506329156E-2</v>
      </c>
      <c r="E145" s="184" t="s">
        <v>227</v>
      </c>
      <c r="F145" s="185" t="str">
        <f t="shared" ref="F145:J153" si="46">IFERROR(E145-C145,"-")</f>
        <v>-</v>
      </c>
      <c r="G145" s="184">
        <v>1.9887005649717515</v>
      </c>
      <c r="H145" s="185" t="str">
        <f t="shared" si="46"/>
        <v>-</v>
      </c>
      <c r="I145" s="184">
        <v>4.1291666666666664</v>
      </c>
      <c r="J145" s="185">
        <f t="shared" si="46"/>
        <v>2.1404661016949147</v>
      </c>
      <c r="K145" s="184">
        <v>3.4113924050632911</v>
      </c>
      <c r="L145" s="185">
        <f t="shared" ref="L145:L153" si="47">IFERROR(K145-I145,"-")</f>
        <v>-0.71777426160337532</v>
      </c>
      <c r="M145" s="184">
        <v>3.6533333333333333</v>
      </c>
      <c r="N145" s="185">
        <f t="shared" ref="N145:N152" si="48">IFERROR(M145-K145,"-")</f>
        <v>0.24194092827004221</v>
      </c>
      <c r="O145" s="185">
        <f t="shared" si="45"/>
        <v>0.38497890295358639</v>
      </c>
    </row>
    <row r="146" spans="1:16" x14ac:dyDescent="0.25">
      <c r="B146" s="114" t="s">
        <v>81</v>
      </c>
      <c r="C146" s="184">
        <v>2.8885350318471339</v>
      </c>
      <c r="D146" s="185">
        <v>0.24099404824057657</v>
      </c>
      <c r="E146" s="184" t="s">
        <v>227</v>
      </c>
      <c r="F146" s="185" t="str">
        <f t="shared" si="46"/>
        <v>-</v>
      </c>
      <c r="G146" s="184">
        <v>2.6368421052631579</v>
      </c>
      <c r="H146" s="185" t="str">
        <f t="shared" si="46"/>
        <v>-</v>
      </c>
      <c r="I146" s="184">
        <v>3.4030303030303028</v>
      </c>
      <c r="J146" s="185">
        <f t="shared" si="46"/>
        <v>0.76618819776714497</v>
      </c>
      <c r="K146" s="184">
        <v>2.2542372881355934</v>
      </c>
      <c r="L146" s="185">
        <f t="shared" si="47"/>
        <v>-1.1487930148947094</v>
      </c>
      <c r="M146" s="184">
        <v>3.1690821256038646</v>
      </c>
      <c r="N146" s="185">
        <f t="shared" si="48"/>
        <v>0.91484483746827117</v>
      </c>
      <c r="O146" s="185">
        <f t="shared" si="45"/>
        <v>0.2805470937567307</v>
      </c>
    </row>
    <row r="147" spans="1:16" x14ac:dyDescent="0.25">
      <c r="B147" s="114" t="s">
        <v>83</v>
      </c>
      <c r="C147" s="184">
        <v>4.2535612535612533</v>
      </c>
      <c r="D147" s="185">
        <v>1.188684296066846</v>
      </c>
      <c r="E147" s="184" t="s">
        <v>227</v>
      </c>
      <c r="F147" s="185" t="str">
        <f t="shared" si="46"/>
        <v>-</v>
      </c>
      <c r="G147" s="184">
        <v>2.7804347826086957</v>
      </c>
      <c r="H147" s="185" t="str">
        <f t="shared" si="46"/>
        <v>-</v>
      </c>
      <c r="I147" s="184">
        <v>4.4758771929824563</v>
      </c>
      <c r="J147" s="185">
        <f t="shared" si="46"/>
        <v>1.6954424103737606</v>
      </c>
      <c r="K147" s="184">
        <v>3.7583497053045187</v>
      </c>
      <c r="L147" s="185">
        <f t="shared" si="47"/>
        <v>-0.71752748767793761</v>
      </c>
      <c r="M147" s="184">
        <v>3.1252525252525252</v>
      </c>
      <c r="N147" s="185">
        <f t="shared" si="48"/>
        <v>-0.63309718005199356</v>
      </c>
      <c r="O147" s="185">
        <f>IFERROR(M147-C147,"-")</f>
        <v>-1.1283087283087281</v>
      </c>
    </row>
    <row r="148" spans="1:16" x14ac:dyDescent="0.25">
      <c r="B148" s="114" t="s">
        <v>85</v>
      </c>
      <c r="C148" s="184">
        <v>5.2679558011049723</v>
      </c>
      <c r="D148" s="185">
        <v>0.69171466635319945</v>
      </c>
      <c r="E148" s="184">
        <v>2.5029585798816569</v>
      </c>
      <c r="F148" s="185">
        <f t="shared" si="46"/>
        <v>-2.7649972212233154</v>
      </c>
      <c r="G148" s="184">
        <v>4.0877192982456139</v>
      </c>
      <c r="H148" s="185">
        <f t="shared" si="46"/>
        <v>1.5847607183639569</v>
      </c>
      <c r="I148" s="184">
        <v>3.3537906137184117</v>
      </c>
      <c r="J148" s="185">
        <f t="shared" si="46"/>
        <v>-0.73392868452720217</v>
      </c>
      <c r="K148" s="184">
        <v>5.3590664272890489</v>
      </c>
      <c r="L148" s="185">
        <f t="shared" si="47"/>
        <v>2.0052758135706372</v>
      </c>
      <c r="M148" s="184">
        <v>4.5181674565560819</v>
      </c>
      <c r="N148" s="185">
        <f t="shared" si="48"/>
        <v>-0.84089897073296704</v>
      </c>
      <c r="O148" s="185">
        <f>IFERROR(M148-C148,"-")</f>
        <v>-0.74978834454889043</v>
      </c>
    </row>
    <row r="149" spans="1:16" x14ac:dyDescent="0.25">
      <c r="B149" s="114" t="s">
        <v>87</v>
      </c>
      <c r="C149" s="184">
        <v>4.024064171122995</v>
      </c>
      <c r="D149" s="185">
        <v>1.1482780076009824</v>
      </c>
      <c r="E149" s="184">
        <v>2.1721311475409837</v>
      </c>
      <c r="F149" s="185">
        <f t="shared" si="46"/>
        <v>-1.8519330235820113</v>
      </c>
      <c r="G149" s="184">
        <v>3.1950718685831623</v>
      </c>
      <c r="H149" s="185">
        <f t="shared" si="46"/>
        <v>1.0229407210421786</v>
      </c>
      <c r="I149" s="184">
        <v>2.6366197183098592</v>
      </c>
      <c r="J149" s="185">
        <f t="shared" si="46"/>
        <v>-0.55845215027330308</v>
      </c>
      <c r="K149" s="184">
        <v>3.9280575539568345</v>
      </c>
      <c r="L149" s="185">
        <f t="shared" si="47"/>
        <v>1.2914378356469753</v>
      </c>
      <c r="M149" s="184">
        <v>4.2538461538461538</v>
      </c>
      <c r="N149" s="185">
        <f t="shared" si="48"/>
        <v>0.3257885998893193</v>
      </c>
      <c r="O149" s="185">
        <f t="shared" ref="O149:O152" si="49">IFERROR(M149-C149,"-")</f>
        <v>0.22978198272315886</v>
      </c>
    </row>
    <row r="150" spans="1:16" x14ac:dyDescent="0.25">
      <c r="A150" s="120"/>
      <c r="B150" s="114" t="s">
        <v>89</v>
      </c>
      <c r="C150" s="184">
        <v>3.1800518134715028</v>
      </c>
      <c r="D150" s="185">
        <v>0.11377274370406099</v>
      </c>
      <c r="E150" s="184">
        <v>1.7105263157894737</v>
      </c>
      <c r="F150" s="185">
        <f t="shared" si="46"/>
        <v>-1.4695254976820291</v>
      </c>
      <c r="G150" s="184">
        <v>3.2486938349007315</v>
      </c>
      <c r="H150" s="185">
        <f t="shared" si="46"/>
        <v>1.5381675191112578</v>
      </c>
      <c r="I150" s="184">
        <v>2.5501330967169475</v>
      </c>
      <c r="J150" s="185">
        <f t="shared" si="46"/>
        <v>-0.69856073818378395</v>
      </c>
      <c r="K150" s="184">
        <v>3.7243816254416959</v>
      </c>
      <c r="L150" s="185">
        <f t="shared" si="47"/>
        <v>1.1742485287247484</v>
      </c>
      <c r="M150" s="184">
        <v>4.0418250950570345</v>
      </c>
      <c r="N150" s="185">
        <f t="shared" si="48"/>
        <v>0.31744346961533854</v>
      </c>
      <c r="O150" s="185">
        <f t="shared" si="49"/>
        <v>0.86177328158553168</v>
      </c>
    </row>
    <row r="151" spans="1:16" x14ac:dyDescent="0.25">
      <c r="B151" s="114" t="s">
        <v>91</v>
      </c>
      <c r="C151" s="184">
        <v>3.2572769953051641</v>
      </c>
      <c r="D151" s="185">
        <v>-0.41650941246182605</v>
      </c>
      <c r="E151" s="184">
        <v>2.3322033898305086</v>
      </c>
      <c r="F151" s="185">
        <f t="shared" si="46"/>
        <v>-0.92507360547465556</v>
      </c>
      <c r="G151" s="184">
        <v>3.2394548994159638</v>
      </c>
      <c r="H151" s="185">
        <f t="shared" si="46"/>
        <v>0.9072515095854552</v>
      </c>
      <c r="I151" s="184">
        <v>2.7950963222416814</v>
      </c>
      <c r="J151" s="185">
        <f t="shared" si="46"/>
        <v>-0.4443585771742824</v>
      </c>
      <c r="K151" s="184">
        <v>3.3473531544597535</v>
      </c>
      <c r="L151" s="185">
        <f t="shared" si="47"/>
        <v>0.55225683221807209</v>
      </c>
      <c r="M151" s="184">
        <v>2.7167487684729066</v>
      </c>
      <c r="N151" s="185">
        <f t="shared" si="48"/>
        <v>-0.63060438598684687</v>
      </c>
      <c r="O151" s="185">
        <f t="shared" si="49"/>
        <v>-0.54052822683225754</v>
      </c>
    </row>
    <row r="152" spans="1:16" x14ac:dyDescent="0.25">
      <c r="B152" s="114" t="s">
        <v>93</v>
      </c>
      <c r="C152" s="184">
        <v>3.1033634126333061</v>
      </c>
      <c r="D152" s="185">
        <v>-0.20378946254200958</v>
      </c>
      <c r="E152" s="184">
        <v>2.5040983606557377</v>
      </c>
      <c r="F152" s="185">
        <f t="shared" si="46"/>
        <v>-0.59926505197756841</v>
      </c>
      <c r="G152" s="184">
        <v>4.466221232368226</v>
      </c>
      <c r="H152" s="185">
        <f t="shared" si="46"/>
        <v>1.9621228717124883</v>
      </c>
      <c r="I152" s="184">
        <v>2.5809756097560976</v>
      </c>
      <c r="J152" s="185">
        <f t="shared" si="46"/>
        <v>-1.8852456226121284</v>
      </c>
      <c r="K152" s="184">
        <v>3.2475832438238452</v>
      </c>
      <c r="L152" s="185">
        <f t="shared" si="47"/>
        <v>0.66660763406774759</v>
      </c>
      <c r="M152" s="184">
        <v>2.922064244339126</v>
      </c>
      <c r="N152" s="185">
        <f t="shared" si="48"/>
        <v>-0.32551899948471918</v>
      </c>
      <c r="O152" s="185">
        <f t="shared" si="49"/>
        <v>-0.18129916829418002</v>
      </c>
    </row>
    <row r="153" spans="1:16" ht="15.75" x14ac:dyDescent="0.25">
      <c r="B153" s="117" t="s">
        <v>30</v>
      </c>
      <c r="C153" s="186">
        <v>3.2319371727748689</v>
      </c>
      <c r="D153" s="187">
        <v>-6.6526058531715115E-3</v>
      </c>
      <c r="E153" s="186">
        <v>2.8492474710091291</v>
      </c>
      <c r="F153" s="187">
        <f t="shared" si="46"/>
        <v>-0.3826897017657398</v>
      </c>
      <c r="G153" s="186">
        <v>3.2031719989062073</v>
      </c>
      <c r="H153" s="187">
        <f t="shared" si="46"/>
        <v>0.35392452789707818</v>
      </c>
      <c r="I153" s="186">
        <v>3.0895124766894591</v>
      </c>
      <c r="J153" s="187">
        <f t="shared" si="46"/>
        <v>-0.11365952221674824</v>
      </c>
      <c r="K153" s="186">
        <v>3.262616401321718</v>
      </c>
      <c r="L153" s="187">
        <f t="shared" si="47"/>
        <v>0.17310392463225899</v>
      </c>
      <c r="M153" s="186">
        <v>3.2117772529900206</v>
      </c>
      <c r="N153" s="187">
        <v>-5.0839148331697448E-2</v>
      </c>
      <c r="O153" s="187">
        <v>-2.0159919784848324E-2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6" t="s">
        <v>295</v>
      </c>
      <c r="C158" s="266"/>
      <c r="D158" s="266"/>
      <c r="E158" s="266"/>
      <c r="F158" s="266"/>
      <c r="G158" s="266"/>
      <c r="H158" s="266"/>
      <c r="I158" s="266"/>
      <c r="J158" s="266"/>
      <c r="K158" s="266"/>
      <c r="L158" s="266"/>
      <c r="M158" s="266"/>
      <c r="N158" s="266"/>
      <c r="O158" s="266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88" t="s">
        <v>116</v>
      </c>
      <c r="D160" s="289"/>
      <c r="E160" s="289"/>
      <c r="F160" s="289"/>
      <c r="G160" s="289"/>
      <c r="H160" s="289"/>
      <c r="I160" s="289"/>
      <c r="J160" s="289"/>
      <c r="K160" s="289"/>
      <c r="L160" s="289"/>
      <c r="M160" s="289"/>
      <c r="N160" s="289"/>
      <c r="O160" s="290"/>
    </row>
    <row r="161" spans="2:15" ht="22.5" thickTop="1" thickBot="1" x14ac:dyDescent="0.3">
      <c r="B161" s="109"/>
      <c r="C161" s="291">
        <f>2019</f>
        <v>2019</v>
      </c>
      <c r="D161" s="292"/>
      <c r="E161" s="293">
        <v>2020</v>
      </c>
      <c r="F161" s="292"/>
      <c r="G161" s="293">
        <v>2021</v>
      </c>
      <c r="H161" s="292"/>
      <c r="I161" s="293">
        <v>2022</v>
      </c>
      <c r="J161" s="292"/>
      <c r="K161" s="293">
        <v>2023</v>
      </c>
      <c r="L161" s="292"/>
      <c r="M161" s="293">
        <v>2024</v>
      </c>
      <c r="N161" s="294"/>
      <c r="O161" s="295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2.8354231974921631</v>
      </c>
      <c r="D163" s="185">
        <v>3.5759897828863352E-2</v>
      </c>
      <c r="E163" s="184">
        <v>2.6476462196861625</v>
      </c>
      <c r="F163" s="185">
        <f t="shared" ref="F163:J165" si="50">IFERROR(E163-C163,"-")</f>
        <v>-0.18777697780600056</v>
      </c>
      <c r="G163" s="184">
        <v>2.2834645669291338</v>
      </c>
      <c r="H163" s="185">
        <f t="shared" si="50"/>
        <v>-0.36418165275702874</v>
      </c>
      <c r="I163" s="184">
        <v>2.575113808801214</v>
      </c>
      <c r="J163" s="185">
        <f t="shared" si="50"/>
        <v>0.29164924187208019</v>
      </c>
      <c r="K163" s="184">
        <v>3.2624390243902437</v>
      </c>
      <c r="L163" s="185">
        <f t="shared" ref="L163:L165" si="51">IFERROR(K163-I163,"-")</f>
        <v>0.6873252155890297</v>
      </c>
      <c r="M163" s="184">
        <v>3.4018801410105759</v>
      </c>
      <c r="N163" s="185">
        <f t="shared" ref="N163:N165" si="52">IFERROR(M163-K163,"-")</f>
        <v>0.13944111662033221</v>
      </c>
      <c r="O163" s="185">
        <f t="shared" ref="O163" si="53">IFERROR(M163-C163,"-")</f>
        <v>0.5664569435184128</v>
      </c>
    </row>
    <row r="164" spans="2:15" x14ac:dyDescent="0.25">
      <c r="B164" s="114" t="s">
        <v>73</v>
      </c>
      <c r="C164" s="184">
        <v>2.8952879581151834</v>
      </c>
      <c r="D164" s="185">
        <v>0.54242510858122861</v>
      </c>
      <c r="E164" s="184">
        <v>2.5011627906976743</v>
      </c>
      <c r="F164" s="185">
        <f t="shared" si="50"/>
        <v>-0.39412516741750903</v>
      </c>
      <c r="G164" s="184">
        <v>1.8796561604584527</v>
      </c>
      <c r="H164" s="185">
        <f t="shared" si="50"/>
        <v>-0.62150663023922159</v>
      </c>
      <c r="I164" s="184">
        <v>2.497737556561086</v>
      </c>
      <c r="J164" s="185">
        <f t="shared" si="50"/>
        <v>0.61808139610263324</v>
      </c>
      <c r="K164" s="184">
        <v>2.7587822014051522</v>
      </c>
      <c r="L164" s="185">
        <f t="shared" si="51"/>
        <v>0.2610446448440662</v>
      </c>
      <c r="M164" s="184">
        <v>3.1713917525773194</v>
      </c>
      <c r="N164" s="185">
        <f t="shared" si="52"/>
        <v>0.41260955117216724</v>
      </c>
      <c r="O164" s="185">
        <f>IFERROR(M164-C164,"-")</f>
        <v>0.27610379446213607</v>
      </c>
    </row>
    <row r="165" spans="2:15" x14ac:dyDescent="0.25">
      <c r="B165" s="114" t="s">
        <v>75</v>
      </c>
      <c r="C165" s="184">
        <v>2.7114754098360656</v>
      </c>
      <c r="D165" s="185">
        <v>-0.28852459016393439</v>
      </c>
      <c r="E165" s="184">
        <v>2.3419023136246788</v>
      </c>
      <c r="F165" s="185">
        <f t="shared" si="50"/>
        <v>-0.36957309621138679</v>
      </c>
      <c r="G165" s="184">
        <v>1.9816176470588236</v>
      </c>
      <c r="H165" s="185">
        <f t="shared" si="50"/>
        <v>-0.36028466656585523</v>
      </c>
      <c r="I165" s="184">
        <v>3.1100217864923749</v>
      </c>
      <c r="J165" s="185">
        <f t="shared" si="50"/>
        <v>1.1284041394335513</v>
      </c>
      <c r="K165" s="184">
        <v>2.9254201680672267</v>
      </c>
      <c r="L165" s="185">
        <f t="shared" si="51"/>
        <v>-0.18460161842514822</v>
      </c>
      <c r="M165" s="184">
        <v>3.0355220667384284</v>
      </c>
      <c r="N165" s="185">
        <f t="shared" si="52"/>
        <v>0.11010189867120168</v>
      </c>
      <c r="O165" s="185">
        <f t="shared" ref="O165:O168" si="54">IFERROR(M165-C165,"-")</f>
        <v>0.32404665690236278</v>
      </c>
    </row>
    <row r="166" spans="2:15" x14ac:dyDescent="0.25">
      <c r="B166" s="114" t="s">
        <v>77</v>
      </c>
      <c r="C166" s="184">
        <v>3.0480349344978164</v>
      </c>
      <c r="D166" s="185">
        <v>0.48402109366736656</v>
      </c>
      <c r="E166" s="184" t="s">
        <v>227</v>
      </c>
      <c r="F166" s="185" t="str">
        <f>IFERROR(E166-C166,"-")</f>
        <v>-</v>
      </c>
      <c r="G166" s="184">
        <v>2.4818840579710146</v>
      </c>
      <c r="H166" s="185" t="str">
        <f>IFERROR(G166-E166,"-")</f>
        <v>-</v>
      </c>
      <c r="I166" s="184">
        <v>3.3536379018612523</v>
      </c>
      <c r="J166" s="185">
        <f>IFERROR(I166-G166,"-")</f>
        <v>0.87175384389023769</v>
      </c>
      <c r="K166" s="184">
        <v>2.8601626016260164</v>
      </c>
      <c r="L166" s="185">
        <f>IFERROR(K166-I166,"-")</f>
        <v>-0.49347530023523589</v>
      </c>
      <c r="M166" s="184">
        <v>3.2119658119658121</v>
      </c>
      <c r="N166" s="185">
        <f>IFERROR(M166-K166,"-")</f>
        <v>0.35180321033979567</v>
      </c>
      <c r="O166" s="185">
        <f t="shared" si="54"/>
        <v>0.16393087746799573</v>
      </c>
    </row>
    <row r="167" spans="2:15" x14ac:dyDescent="0.25">
      <c r="B167" s="114" t="s">
        <v>79</v>
      </c>
      <c r="C167" s="184">
        <v>2.3481012658227849</v>
      </c>
      <c r="D167" s="185">
        <v>-0.33104311920395313</v>
      </c>
      <c r="E167" s="184" t="s">
        <v>227</v>
      </c>
      <c r="F167" s="185" t="str">
        <f t="shared" ref="F167:J175" si="55">IFERROR(E167-C167,"-")</f>
        <v>-</v>
      </c>
      <c r="G167" s="184">
        <v>2.5666251556662516</v>
      </c>
      <c r="H167" s="185" t="str">
        <f t="shared" si="55"/>
        <v>-</v>
      </c>
      <c r="I167" s="184">
        <v>2.7726495726495726</v>
      </c>
      <c r="J167" s="185">
        <f t="shared" si="55"/>
        <v>0.20602441698332097</v>
      </c>
      <c r="K167" s="184">
        <v>3.4193548387096775</v>
      </c>
      <c r="L167" s="185">
        <f t="shared" ref="L167:L175" si="56">IFERROR(K167-I167,"-")</f>
        <v>0.64670526606010492</v>
      </c>
      <c r="M167" s="184">
        <v>3.05</v>
      </c>
      <c r="N167" s="185">
        <f t="shared" ref="N167:N174" si="57">IFERROR(M167-K167,"-")</f>
        <v>-0.36935483870967767</v>
      </c>
      <c r="O167" s="185">
        <f t="shared" si="54"/>
        <v>0.70189873417721493</v>
      </c>
    </row>
    <row r="168" spans="2:15" x14ac:dyDescent="0.25">
      <c r="B168" s="114" t="s">
        <v>81</v>
      </c>
      <c r="C168" s="184">
        <v>2.7462686567164178</v>
      </c>
      <c r="D168" s="185">
        <v>-2.4159358847784418E-2</v>
      </c>
      <c r="E168" s="184" t="s">
        <v>227</v>
      </c>
      <c r="F168" s="185" t="str">
        <f t="shared" si="55"/>
        <v>-</v>
      </c>
      <c r="G168" s="184">
        <v>2.5984848484848486</v>
      </c>
      <c r="H168" s="185" t="str">
        <f t="shared" si="55"/>
        <v>-</v>
      </c>
      <c r="I168" s="184">
        <v>2.6290726817042605</v>
      </c>
      <c r="J168" s="185">
        <f t="shared" si="55"/>
        <v>3.0587833219411831E-2</v>
      </c>
      <c r="K168" s="184">
        <v>3.8049886621315192</v>
      </c>
      <c r="L168" s="185">
        <f t="shared" si="56"/>
        <v>1.1759159804272588</v>
      </c>
      <c r="M168" s="184">
        <v>2.4794520547945207</v>
      </c>
      <c r="N168" s="185">
        <f t="shared" si="57"/>
        <v>-1.3255366073369985</v>
      </c>
      <c r="O168" s="185">
        <f t="shared" si="54"/>
        <v>-0.26681660192189716</v>
      </c>
    </row>
    <row r="169" spans="2:15" x14ac:dyDescent="0.25">
      <c r="B169" s="114" t="s">
        <v>83</v>
      </c>
      <c r="C169" s="184">
        <v>3.5330188679245285</v>
      </c>
      <c r="D169" s="185">
        <v>0.59569693060259121</v>
      </c>
      <c r="E169" s="184" t="s">
        <v>227</v>
      </c>
      <c r="F169" s="185" t="str">
        <f t="shared" si="55"/>
        <v>-</v>
      </c>
      <c r="G169" s="184">
        <v>2.5320623916811091</v>
      </c>
      <c r="H169" s="185" t="str">
        <f t="shared" si="55"/>
        <v>-</v>
      </c>
      <c r="I169" s="184">
        <v>3.0395061728395061</v>
      </c>
      <c r="J169" s="185">
        <f t="shared" si="55"/>
        <v>0.50744378115839694</v>
      </c>
      <c r="K169" s="184">
        <v>3.221294363256785</v>
      </c>
      <c r="L169" s="185">
        <f t="shared" si="56"/>
        <v>0.18178819041727889</v>
      </c>
      <c r="M169" s="184">
        <v>2.9655963302752295</v>
      </c>
      <c r="N169" s="185">
        <f t="shared" si="57"/>
        <v>-0.25569803298155547</v>
      </c>
      <c r="O169" s="185">
        <f>IFERROR(M169-C169,"-")</f>
        <v>-0.56742253764929895</v>
      </c>
    </row>
    <row r="170" spans="2:15" x14ac:dyDescent="0.25">
      <c r="B170" s="114" t="s">
        <v>85</v>
      </c>
      <c r="C170" s="184">
        <v>3.7300509337860781</v>
      </c>
      <c r="D170" s="185">
        <v>0.6460444717505367</v>
      </c>
      <c r="E170" s="184">
        <v>2.5263157894736841</v>
      </c>
      <c r="F170" s="185">
        <f t="shared" si="55"/>
        <v>-1.203735144312394</v>
      </c>
      <c r="G170" s="184">
        <v>3.0444444444444443</v>
      </c>
      <c r="H170" s="185">
        <f t="shared" si="55"/>
        <v>0.51812865497076022</v>
      </c>
      <c r="I170" s="184">
        <v>3.2798634812286691</v>
      </c>
      <c r="J170" s="185">
        <f t="shared" si="55"/>
        <v>0.23541903678422482</v>
      </c>
      <c r="K170" s="184">
        <v>3.7811735941320292</v>
      </c>
      <c r="L170" s="185">
        <f t="shared" si="56"/>
        <v>0.50131011290336014</v>
      </c>
      <c r="M170" s="184">
        <v>3.7306967984934087</v>
      </c>
      <c r="N170" s="185">
        <f t="shared" si="57"/>
        <v>-5.0476795638620509E-2</v>
      </c>
      <c r="O170" s="185">
        <f>IFERROR(M170-C170,"-")</f>
        <v>6.458647073306345E-4</v>
      </c>
    </row>
    <row r="171" spans="2:15" x14ac:dyDescent="0.25">
      <c r="B171" s="114" t="s">
        <v>87</v>
      </c>
      <c r="C171" s="184">
        <v>3.6268656716417911</v>
      </c>
      <c r="D171" s="185">
        <v>-0.75502409213773669</v>
      </c>
      <c r="E171" s="184">
        <v>2.058252427184466</v>
      </c>
      <c r="F171" s="185">
        <f t="shared" si="55"/>
        <v>-1.5686132444573251</v>
      </c>
      <c r="G171" s="184">
        <v>2.6835443037974684</v>
      </c>
      <c r="H171" s="185">
        <f t="shared" si="55"/>
        <v>0.62529187661300245</v>
      </c>
      <c r="I171" s="184">
        <v>2.7576301615798924</v>
      </c>
      <c r="J171" s="185">
        <f t="shared" si="55"/>
        <v>7.4085857782423936E-2</v>
      </c>
      <c r="K171" s="184">
        <v>2.4781021897810218</v>
      </c>
      <c r="L171" s="185">
        <f t="shared" si="56"/>
        <v>-0.27952797179887057</v>
      </c>
      <c r="M171" s="184">
        <v>3.4807370184254607</v>
      </c>
      <c r="N171" s="185">
        <f t="shared" si="57"/>
        <v>1.0026348286444389</v>
      </c>
      <c r="O171" s="185">
        <f t="shared" ref="O171:O174" si="58">IFERROR(M171-C171,"-")</f>
        <v>-0.1461286532163304</v>
      </c>
    </row>
    <row r="172" spans="2:15" x14ac:dyDescent="0.25">
      <c r="B172" s="114" t="s">
        <v>89</v>
      </c>
      <c r="C172" s="184">
        <v>3.0652557319223988</v>
      </c>
      <c r="D172" s="185">
        <v>0.53227890482792439</v>
      </c>
      <c r="E172" s="184">
        <v>1.7537688442211055</v>
      </c>
      <c r="F172" s="185">
        <f t="shared" si="55"/>
        <v>-1.3114868877012933</v>
      </c>
      <c r="G172" s="184">
        <v>2.5418641390205372</v>
      </c>
      <c r="H172" s="185">
        <f t="shared" si="55"/>
        <v>0.78809529479943174</v>
      </c>
      <c r="I172" s="184">
        <v>2.6530303030303028</v>
      </c>
      <c r="J172" s="185">
        <f t="shared" si="55"/>
        <v>0.11116616400976564</v>
      </c>
      <c r="K172" s="184">
        <v>2.3209366391184574</v>
      </c>
      <c r="L172" s="185">
        <f t="shared" si="56"/>
        <v>-0.33209366391184547</v>
      </c>
      <c r="M172" s="184">
        <v>2.5513196480938416</v>
      </c>
      <c r="N172" s="185">
        <f t="shared" si="57"/>
        <v>0.23038300897538422</v>
      </c>
      <c r="O172" s="185">
        <f t="shared" si="58"/>
        <v>-0.51393608382855716</v>
      </c>
    </row>
    <row r="173" spans="2:15" x14ac:dyDescent="0.25">
      <c r="B173" s="114" t="s">
        <v>91</v>
      </c>
      <c r="C173" s="184">
        <v>2.943894389438944</v>
      </c>
      <c r="D173" s="185">
        <v>0.27968774737252344</v>
      </c>
      <c r="E173" s="184">
        <v>1.9065420560747663</v>
      </c>
      <c r="F173" s="185">
        <f t="shared" si="55"/>
        <v>-1.0373523333641776</v>
      </c>
      <c r="G173" s="184">
        <v>2.5369515011547343</v>
      </c>
      <c r="H173" s="185">
        <f t="shared" si="55"/>
        <v>0.63040944507996799</v>
      </c>
      <c r="I173" s="184">
        <v>2.5677083333333335</v>
      </c>
      <c r="J173" s="185">
        <f t="shared" si="55"/>
        <v>3.0756832178599147E-2</v>
      </c>
      <c r="K173" s="184">
        <v>2.8983739837398375</v>
      </c>
      <c r="L173" s="185">
        <f t="shared" si="56"/>
        <v>0.33066565040650397</v>
      </c>
      <c r="M173" s="184">
        <v>2.5370138017565873</v>
      </c>
      <c r="N173" s="185">
        <f t="shared" si="57"/>
        <v>-0.36136018198325015</v>
      </c>
      <c r="O173" s="185">
        <f t="shared" si="58"/>
        <v>-0.40688058768235669</v>
      </c>
    </row>
    <row r="174" spans="2:15" x14ac:dyDescent="0.25">
      <c r="B174" s="114" t="s">
        <v>93</v>
      </c>
      <c r="C174" s="184">
        <v>3.1069692058346838</v>
      </c>
      <c r="D174" s="185">
        <v>0.31602843928416124</v>
      </c>
      <c r="E174" s="184">
        <v>2.4467213114754101</v>
      </c>
      <c r="F174" s="185">
        <f t="shared" si="55"/>
        <v>-0.66024789435927378</v>
      </c>
      <c r="G174" s="184">
        <v>2.8218085106382977</v>
      </c>
      <c r="H174" s="185">
        <f t="shared" si="55"/>
        <v>0.37508719916288769</v>
      </c>
      <c r="I174" s="184">
        <v>2.5267770204479065</v>
      </c>
      <c r="J174" s="185">
        <f t="shared" si="55"/>
        <v>-0.29503149019039121</v>
      </c>
      <c r="K174" s="184">
        <v>3.1310344827586207</v>
      </c>
      <c r="L174" s="185">
        <f t="shared" si="56"/>
        <v>0.6042574623107142</v>
      </c>
      <c r="M174" s="184">
        <v>2.7957497048406141</v>
      </c>
      <c r="N174" s="185">
        <f t="shared" si="57"/>
        <v>-0.33528477791800659</v>
      </c>
      <c r="O174" s="185">
        <f t="shared" si="58"/>
        <v>-0.3112195009940697</v>
      </c>
    </row>
    <row r="175" spans="2:15" ht="15.75" x14ac:dyDescent="0.25">
      <c r="B175" s="117" t="s">
        <v>30</v>
      </c>
      <c r="C175" s="186">
        <v>3.0272767923684603</v>
      </c>
      <c r="D175" s="187">
        <v>0.16919451679115483</v>
      </c>
      <c r="E175" s="186">
        <v>2.4136269786648312</v>
      </c>
      <c r="F175" s="187">
        <f t="shared" si="55"/>
        <v>-0.61364981370362903</v>
      </c>
      <c r="G175" s="186">
        <v>2.5581721334454723</v>
      </c>
      <c r="H175" s="187">
        <f t="shared" si="55"/>
        <v>0.14454515478064112</v>
      </c>
      <c r="I175" s="186">
        <v>2.8007977475363681</v>
      </c>
      <c r="J175" s="187">
        <f t="shared" si="55"/>
        <v>0.24262561409089578</v>
      </c>
      <c r="K175" s="186">
        <v>3.0535632708999545</v>
      </c>
      <c r="L175" s="187">
        <f t="shared" si="56"/>
        <v>0.25276552336358638</v>
      </c>
      <c r="M175" s="186">
        <v>3.078673981557138</v>
      </c>
      <c r="N175" s="187">
        <v>2.511071065718351E-2</v>
      </c>
      <c r="O175" s="187">
        <v>5.139718918867775E-2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6" t="s">
        <v>296</v>
      </c>
      <c r="C180" s="266"/>
      <c r="D180" s="266"/>
      <c r="E180" s="266"/>
      <c r="F180" s="266"/>
      <c r="G180" s="266"/>
      <c r="H180" s="266"/>
      <c r="I180" s="266"/>
      <c r="J180" s="266"/>
      <c r="K180" s="266"/>
      <c r="L180" s="266"/>
      <c r="M180" s="266"/>
      <c r="N180" s="266"/>
      <c r="O180" s="266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88" t="s">
        <v>119</v>
      </c>
      <c r="D182" s="289"/>
      <c r="E182" s="289"/>
      <c r="F182" s="289"/>
      <c r="G182" s="289"/>
      <c r="H182" s="289"/>
      <c r="I182" s="289"/>
      <c r="J182" s="289"/>
      <c r="K182" s="289"/>
      <c r="L182" s="289"/>
      <c r="M182" s="289"/>
      <c r="N182" s="289"/>
      <c r="O182" s="290"/>
    </row>
    <row r="183" spans="1:16" ht="22.5" thickTop="1" thickBot="1" x14ac:dyDescent="0.3">
      <c r="B183" s="109"/>
      <c r="C183" s="291">
        <f>2019</f>
        <v>2019</v>
      </c>
      <c r="D183" s="292"/>
      <c r="E183" s="293">
        <v>2020</v>
      </c>
      <c r="F183" s="292"/>
      <c r="G183" s="293">
        <v>2021</v>
      </c>
      <c r="H183" s="292"/>
      <c r="I183" s="293">
        <v>2022</v>
      </c>
      <c r="J183" s="292"/>
      <c r="K183" s="293">
        <v>2023</v>
      </c>
      <c r="L183" s="292"/>
      <c r="M183" s="293">
        <v>2024</v>
      </c>
      <c r="N183" s="294"/>
      <c r="O183" s="295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2.2275862068965515</v>
      </c>
      <c r="D185" s="185">
        <v>-0.73419723259389436</v>
      </c>
      <c r="E185" s="184">
        <v>2.3828828828828827</v>
      </c>
      <c r="F185" s="185">
        <f t="shared" ref="F185:J187" si="59">IFERROR(E185-C185,"-")</f>
        <v>0.15529667598633123</v>
      </c>
      <c r="G185" s="184">
        <v>1.6046511627906976</v>
      </c>
      <c r="H185" s="185">
        <f t="shared" si="59"/>
        <v>-0.77823172009218511</v>
      </c>
      <c r="I185" s="184">
        <v>2.4294117647058822</v>
      </c>
      <c r="J185" s="185">
        <f t="shared" si="59"/>
        <v>0.82476060191518452</v>
      </c>
      <c r="K185" s="184">
        <v>2.5857740585774058</v>
      </c>
      <c r="L185" s="185">
        <f t="shared" ref="L185:L187" si="60">IFERROR(K185-I185,"-")</f>
        <v>0.15636229387152367</v>
      </c>
      <c r="M185" s="184">
        <v>2.8736462093862816</v>
      </c>
      <c r="N185" s="185">
        <f t="shared" ref="N185:N187" si="61">IFERROR(M185-K185,"-")</f>
        <v>0.28787215080887574</v>
      </c>
      <c r="O185" s="185">
        <f t="shared" ref="O185" si="62">IFERROR(M185-C185,"-")</f>
        <v>0.64606000248973006</v>
      </c>
    </row>
    <row r="186" spans="1:16" x14ac:dyDescent="0.25">
      <c r="B186" s="114" t="s">
        <v>73</v>
      </c>
      <c r="C186" s="184">
        <v>2.5797101449275361</v>
      </c>
      <c r="D186" s="185">
        <v>0.27444698703279924</v>
      </c>
      <c r="E186" s="184">
        <v>2.25</v>
      </c>
      <c r="F186" s="185">
        <f t="shared" si="59"/>
        <v>-0.32971014492753614</v>
      </c>
      <c r="G186" s="184">
        <v>2.2702702702702702</v>
      </c>
      <c r="H186" s="185">
        <f t="shared" si="59"/>
        <v>2.0270270270270174E-2</v>
      </c>
      <c r="I186" s="184">
        <v>2.8324022346368714</v>
      </c>
      <c r="J186" s="185">
        <f t="shared" si="59"/>
        <v>0.56213196436660118</v>
      </c>
      <c r="K186" s="184">
        <v>2.5750000000000002</v>
      </c>
      <c r="L186" s="185">
        <f t="shared" si="60"/>
        <v>-0.25740223463687117</v>
      </c>
      <c r="M186" s="184">
        <v>2.9292929292929295</v>
      </c>
      <c r="N186" s="185">
        <f t="shared" si="61"/>
        <v>0.35429292929292933</v>
      </c>
      <c r="O186" s="185">
        <f>IFERROR(M186-C186,"-")</f>
        <v>0.34958278436539336</v>
      </c>
    </row>
    <row r="187" spans="1:16" x14ac:dyDescent="0.25">
      <c r="B187" s="114" t="s">
        <v>75</v>
      </c>
      <c r="C187" s="184">
        <v>3.0507246376811592</v>
      </c>
      <c r="D187" s="185">
        <v>0.37859349014017551</v>
      </c>
      <c r="E187" s="184">
        <v>3.0352941176470587</v>
      </c>
      <c r="F187" s="185">
        <f t="shared" si="59"/>
        <v>-1.5430520034100503E-2</v>
      </c>
      <c r="G187" s="184">
        <v>1.65625</v>
      </c>
      <c r="H187" s="185">
        <f t="shared" si="59"/>
        <v>-1.3790441176470587</v>
      </c>
      <c r="I187" s="184">
        <v>2.5076142131979697</v>
      </c>
      <c r="J187" s="185">
        <f t="shared" si="59"/>
        <v>0.85136421319796973</v>
      </c>
      <c r="K187" s="184">
        <v>4.1359223300970873</v>
      </c>
      <c r="L187" s="185">
        <f t="shared" si="60"/>
        <v>1.6283081168991176</v>
      </c>
      <c r="M187" s="184">
        <v>2.9226519337016574</v>
      </c>
      <c r="N187" s="185">
        <f t="shared" si="61"/>
        <v>-1.2132703963954299</v>
      </c>
      <c r="O187" s="185">
        <f t="shared" ref="O187:O190" si="63">IFERROR(M187-C187,"-")</f>
        <v>-0.12807270397950177</v>
      </c>
    </row>
    <row r="188" spans="1:16" x14ac:dyDescent="0.25">
      <c r="B188" s="114" t="s">
        <v>77</v>
      </c>
      <c r="C188" s="184">
        <v>2.5083333333333333</v>
      </c>
      <c r="D188" s="185">
        <v>-0.20740270727580379</v>
      </c>
      <c r="E188" s="184" t="s">
        <v>227</v>
      </c>
      <c r="F188" s="185" t="str">
        <f>IFERROR(E188-C188,"-")</f>
        <v>-</v>
      </c>
      <c r="G188" s="184">
        <v>1.8064516129032258</v>
      </c>
      <c r="H188" s="185" t="str">
        <f>IFERROR(G188-E188,"-")</f>
        <v>-</v>
      </c>
      <c r="I188" s="184">
        <v>2.7118644067796609</v>
      </c>
      <c r="J188" s="185">
        <f>IFERROR(I188-G188,"-")</f>
        <v>0.90541279387643514</v>
      </c>
      <c r="K188" s="184">
        <v>3.5714285714285716</v>
      </c>
      <c r="L188" s="185">
        <f>IFERROR(K188-I188,"-")</f>
        <v>0.85956416464891072</v>
      </c>
      <c r="M188" s="184">
        <v>4.037383177570093</v>
      </c>
      <c r="N188" s="185">
        <f>IFERROR(M188-K188,"-")</f>
        <v>0.4659546061415214</v>
      </c>
      <c r="O188" s="185">
        <f t="shared" si="63"/>
        <v>1.5290498442367597</v>
      </c>
    </row>
    <row r="189" spans="1:16" x14ac:dyDescent="0.25">
      <c r="B189" s="114" t="s">
        <v>79</v>
      </c>
      <c r="C189" s="184">
        <v>2.0384615384615383</v>
      </c>
      <c r="D189" s="185">
        <v>-0.97023411371237467</v>
      </c>
      <c r="E189" s="184" t="s">
        <v>227</v>
      </c>
      <c r="F189" s="185" t="str">
        <f t="shared" ref="F189:J197" si="64">IFERROR(E189-C189,"-")</f>
        <v>-</v>
      </c>
      <c r="G189" s="184">
        <v>2.2323232323232323</v>
      </c>
      <c r="H189" s="185" t="str">
        <f t="shared" si="64"/>
        <v>-</v>
      </c>
      <c r="I189" s="184">
        <v>2.7777777777777777</v>
      </c>
      <c r="J189" s="185">
        <f t="shared" si="64"/>
        <v>0.54545454545454541</v>
      </c>
      <c r="K189" s="184">
        <v>2.8666666666666667</v>
      </c>
      <c r="L189" s="185">
        <f t="shared" ref="L189:L197" si="65">IFERROR(K189-I189,"-")</f>
        <v>8.8888888888889017E-2</v>
      </c>
      <c r="M189" s="184">
        <v>2.7593984962406015</v>
      </c>
      <c r="N189" s="185">
        <f t="shared" ref="N189:N196" si="66">IFERROR(M189-K189,"-")</f>
        <v>-0.10726817042606518</v>
      </c>
      <c r="O189" s="185">
        <f t="shared" si="63"/>
        <v>0.72093695777906319</v>
      </c>
    </row>
    <row r="190" spans="1:16" x14ac:dyDescent="0.25">
      <c r="B190" s="114" t="s">
        <v>120</v>
      </c>
      <c r="C190" s="184">
        <v>2.5299999999999998</v>
      </c>
      <c r="D190" s="185">
        <v>-0.49127659574468119</v>
      </c>
      <c r="E190" s="184" t="s">
        <v>227</v>
      </c>
      <c r="F190" s="185" t="str">
        <f t="shared" si="64"/>
        <v>-</v>
      </c>
      <c r="G190" s="184">
        <v>2.5396825396825395</v>
      </c>
      <c r="H190" s="185" t="str">
        <f t="shared" si="64"/>
        <v>-</v>
      </c>
      <c r="I190" s="184">
        <v>2.7916666666666665</v>
      </c>
      <c r="J190" s="185">
        <f t="shared" si="64"/>
        <v>0.25198412698412698</v>
      </c>
      <c r="K190" s="184">
        <v>2.5697674418604652</v>
      </c>
      <c r="L190" s="185">
        <f t="shared" si="65"/>
        <v>-0.22189922480620128</v>
      </c>
      <c r="M190" s="184">
        <v>2.324786324786325</v>
      </c>
      <c r="N190" s="185">
        <f t="shared" si="66"/>
        <v>-0.24498111707414028</v>
      </c>
      <c r="O190" s="185">
        <f t="shared" si="63"/>
        <v>-0.20521367521367484</v>
      </c>
    </row>
    <row r="191" spans="1:16" x14ac:dyDescent="0.25">
      <c r="B191" s="114" t="s">
        <v>83</v>
      </c>
      <c r="C191" s="184">
        <v>3.5844155844155843</v>
      </c>
      <c r="D191" s="185">
        <v>-3.5053442133088364E-2</v>
      </c>
      <c r="E191" s="184" t="s">
        <v>227</v>
      </c>
      <c r="F191" s="185" t="str">
        <f t="shared" si="64"/>
        <v>-</v>
      </c>
      <c r="G191" s="184">
        <v>2.5662650602409638</v>
      </c>
      <c r="H191" s="185" t="str">
        <f t="shared" si="64"/>
        <v>-</v>
      </c>
      <c r="I191" s="184">
        <v>3.7247706422018347</v>
      </c>
      <c r="J191" s="185">
        <f t="shared" si="64"/>
        <v>1.1585055819608709</v>
      </c>
      <c r="K191" s="184">
        <v>2.5481481481481483</v>
      </c>
      <c r="L191" s="185">
        <f t="shared" si="65"/>
        <v>-1.1766224940536865</v>
      </c>
      <c r="M191" s="184">
        <v>2.6422764227642275</v>
      </c>
      <c r="N191" s="185">
        <f t="shared" si="66"/>
        <v>9.4128274616079199E-2</v>
      </c>
      <c r="O191" s="185">
        <f>IFERROR(M191-C191,"-")</f>
        <v>-0.9421391616513568</v>
      </c>
    </row>
    <row r="192" spans="1:16" x14ac:dyDescent="0.25">
      <c r="B192" s="114" t="s">
        <v>85</v>
      </c>
      <c r="C192" s="184">
        <v>2.8250000000000002</v>
      </c>
      <c r="D192" s="185">
        <v>-0.62738095238095237</v>
      </c>
      <c r="E192" s="184">
        <v>2.5714285714285716</v>
      </c>
      <c r="F192" s="185">
        <f t="shared" si="64"/>
        <v>-0.25357142857142856</v>
      </c>
      <c r="G192" s="184">
        <v>2.8058252427184467</v>
      </c>
      <c r="H192" s="185">
        <f t="shared" si="64"/>
        <v>0.23439667128987507</v>
      </c>
      <c r="I192" s="184">
        <v>2.5</v>
      </c>
      <c r="J192" s="185">
        <f t="shared" si="64"/>
        <v>-0.30582524271844669</v>
      </c>
      <c r="K192" s="184">
        <v>3.4957983193277311</v>
      </c>
      <c r="L192" s="185">
        <f t="shared" si="65"/>
        <v>0.99579831932773111</v>
      </c>
      <c r="M192" s="184">
        <v>4.1339285714285712</v>
      </c>
      <c r="N192" s="185">
        <f t="shared" si="66"/>
        <v>0.63813025210084007</v>
      </c>
      <c r="O192" s="185">
        <f>IFERROR(M192-C192,"-")</f>
        <v>1.308928571428571</v>
      </c>
    </row>
    <row r="193" spans="2:16" x14ac:dyDescent="0.25">
      <c r="B193" s="114" t="s">
        <v>87</v>
      </c>
      <c r="C193" s="184">
        <v>3.0654205607476634</v>
      </c>
      <c r="D193" s="185">
        <v>-0.76185216652506371</v>
      </c>
      <c r="E193" s="184">
        <v>1.8918918918918919</v>
      </c>
      <c r="F193" s="185">
        <f t="shared" si="64"/>
        <v>-1.1735286688557716</v>
      </c>
      <c r="G193" s="184">
        <v>2.9885057471264367</v>
      </c>
      <c r="H193" s="185">
        <f t="shared" si="64"/>
        <v>1.0966138552345448</v>
      </c>
      <c r="I193" s="184">
        <v>2.5051546391752577</v>
      </c>
      <c r="J193" s="185">
        <f t="shared" si="64"/>
        <v>-0.48335110795117897</v>
      </c>
      <c r="K193" s="184">
        <v>2.8235294117647061</v>
      </c>
      <c r="L193" s="185">
        <f t="shared" si="65"/>
        <v>0.31837477258944835</v>
      </c>
      <c r="M193" s="184">
        <v>3.06993006993007</v>
      </c>
      <c r="N193" s="185">
        <f t="shared" si="66"/>
        <v>0.24640065816536394</v>
      </c>
      <c r="O193" s="185">
        <f t="shared" ref="O193:O196" si="67">IFERROR(M193-C193,"-")</f>
        <v>4.509509182406557E-3</v>
      </c>
    </row>
    <row r="194" spans="2:16" x14ac:dyDescent="0.25">
      <c r="B194" s="114" t="s">
        <v>89</v>
      </c>
      <c r="C194" s="184">
        <v>2.8217821782178216</v>
      </c>
      <c r="D194" s="185">
        <v>0.84129437333977286</v>
      </c>
      <c r="E194" s="184">
        <v>2.7872340425531914</v>
      </c>
      <c r="F194" s="185">
        <f t="shared" si="64"/>
        <v>-3.454813566463022E-2</v>
      </c>
      <c r="G194" s="184">
        <v>2.3220338983050848</v>
      </c>
      <c r="H194" s="185">
        <f t="shared" si="64"/>
        <v>-0.46520014424810663</v>
      </c>
      <c r="I194" s="184">
        <v>2.6454545454545455</v>
      </c>
      <c r="J194" s="185">
        <f t="shared" si="64"/>
        <v>0.32342064714946073</v>
      </c>
      <c r="K194" s="184">
        <v>2.8175182481751824</v>
      </c>
      <c r="L194" s="185">
        <f t="shared" si="65"/>
        <v>0.17206370272063687</v>
      </c>
      <c r="M194" s="184">
        <v>2.3806451612903228</v>
      </c>
      <c r="N194" s="185">
        <f t="shared" si="66"/>
        <v>-0.4368730868848596</v>
      </c>
      <c r="O194" s="185">
        <f t="shared" si="67"/>
        <v>-0.44113701692749885</v>
      </c>
    </row>
    <row r="195" spans="2:16" x14ac:dyDescent="0.25">
      <c r="B195" s="114" t="s">
        <v>91</v>
      </c>
      <c r="C195" s="184">
        <v>2.8579234972677594</v>
      </c>
      <c r="D195" s="185">
        <v>0.10792349726775941</v>
      </c>
      <c r="E195" s="184">
        <v>1.7192982456140351</v>
      </c>
      <c r="F195" s="185">
        <f t="shared" si="64"/>
        <v>-1.1386252516537243</v>
      </c>
      <c r="G195" s="184">
        <v>2.6972704714640199</v>
      </c>
      <c r="H195" s="185">
        <f t="shared" si="64"/>
        <v>0.97797222584998478</v>
      </c>
      <c r="I195" s="184">
        <v>2.5934065934065935</v>
      </c>
      <c r="J195" s="185">
        <f t="shared" si="64"/>
        <v>-0.10386387805742636</v>
      </c>
      <c r="K195" s="184">
        <v>3.5201465201465201</v>
      </c>
      <c r="L195" s="185">
        <f t="shared" si="65"/>
        <v>0.92673992673992656</v>
      </c>
      <c r="M195" s="184">
        <v>2.2638297872340427</v>
      </c>
      <c r="N195" s="185">
        <f t="shared" si="66"/>
        <v>-1.2563167329124774</v>
      </c>
      <c r="O195" s="185">
        <f t="shared" si="67"/>
        <v>-0.59409371003371669</v>
      </c>
    </row>
    <row r="196" spans="2:16" x14ac:dyDescent="0.25">
      <c r="B196" s="114" t="s">
        <v>93</v>
      </c>
      <c r="C196" s="184">
        <v>2.2181818181818183</v>
      </c>
      <c r="D196" s="185">
        <v>-0.45032646911099938</v>
      </c>
      <c r="E196" s="184">
        <v>2.6081081081081079</v>
      </c>
      <c r="F196" s="185">
        <f t="shared" si="64"/>
        <v>0.38992628992628964</v>
      </c>
      <c r="G196" s="184">
        <v>2.7487437185929648</v>
      </c>
      <c r="H196" s="185">
        <f t="shared" si="64"/>
        <v>0.14063561048485695</v>
      </c>
      <c r="I196" s="184">
        <v>2.3558718861209966</v>
      </c>
      <c r="J196" s="185">
        <f t="shared" si="64"/>
        <v>-0.39287183247196822</v>
      </c>
      <c r="K196" s="184">
        <v>2.9561403508771931</v>
      </c>
      <c r="L196" s="185">
        <f t="shared" si="65"/>
        <v>0.60026846475619644</v>
      </c>
      <c r="M196" s="184">
        <v>2.6193548387096772</v>
      </c>
      <c r="N196" s="185">
        <f t="shared" si="66"/>
        <v>-0.33678551216751584</v>
      </c>
      <c r="O196" s="185">
        <f t="shared" si="67"/>
        <v>0.40117302052785897</v>
      </c>
    </row>
    <row r="197" spans="2:16" ht="15.75" x14ac:dyDescent="0.25">
      <c r="B197" s="117" t="s">
        <v>30</v>
      </c>
      <c r="C197" s="186">
        <v>2.6435309973045822</v>
      </c>
      <c r="D197" s="187">
        <v>-0.15457273944946115</v>
      </c>
      <c r="E197" s="186">
        <v>2.3633004926108376</v>
      </c>
      <c r="F197" s="187">
        <f t="shared" si="64"/>
        <v>-0.28023050469374455</v>
      </c>
      <c r="G197" s="186">
        <v>2.5423728813559321</v>
      </c>
      <c r="H197" s="187">
        <f t="shared" si="64"/>
        <v>0.17907238874509446</v>
      </c>
      <c r="I197" s="186">
        <v>2.642156862745098</v>
      </c>
      <c r="J197" s="187">
        <f t="shared" si="64"/>
        <v>9.9783981389165888E-2</v>
      </c>
      <c r="K197" s="186">
        <v>3.0806618407445709</v>
      </c>
      <c r="L197" s="187">
        <f t="shared" si="65"/>
        <v>0.43850497799947297</v>
      </c>
      <c r="M197" s="186">
        <v>2.8292682926829267</v>
      </c>
      <c r="N197" s="187">
        <v>-0.25139354806164427</v>
      </c>
      <c r="O197" s="187">
        <v>0.18573729537834449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6" t="s">
        <v>297</v>
      </c>
      <c r="C202" s="266"/>
      <c r="D202" s="266"/>
      <c r="E202" s="266"/>
      <c r="F202" s="266"/>
      <c r="G202" s="266"/>
      <c r="H202" s="266"/>
      <c r="I202" s="266"/>
      <c r="J202" s="266"/>
      <c r="K202" s="266"/>
      <c r="L202" s="266"/>
      <c r="M202" s="266"/>
      <c r="N202" s="266"/>
      <c r="O202" s="266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88" t="s">
        <v>123</v>
      </c>
      <c r="D204" s="289"/>
      <c r="E204" s="289"/>
      <c r="F204" s="289"/>
      <c r="G204" s="289"/>
      <c r="H204" s="289"/>
      <c r="I204" s="289"/>
      <c r="J204" s="289"/>
      <c r="K204" s="289"/>
      <c r="L204" s="289"/>
      <c r="M204" s="289"/>
      <c r="N204" s="289"/>
      <c r="O204" s="290"/>
    </row>
    <row r="205" spans="2:16" ht="22.5" thickTop="1" thickBot="1" x14ac:dyDescent="0.3">
      <c r="B205" s="109"/>
      <c r="C205" s="291">
        <f>2019</f>
        <v>2019</v>
      </c>
      <c r="D205" s="292"/>
      <c r="E205" s="293">
        <v>2020</v>
      </c>
      <c r="F205" s="292"/>
      <c r="G205" s="293">
        <v>2021</v>
      </c>
      <c r="H205" s="292"/>
      <c r="I205" s="293">
        <v>2022</v>
      </c>
      <c r="J205" s="292"/>
      <c r="K205" s="293">
        <v>2023</v>
      </c>
      <c r="L205" s="292"/>
      <c r="M205" s="293">
        <v>2024</v>
      </c>
      <c r="N205" s="294"/>
      <c r="O205" s="295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2.5</v>
      </c>
      <c r="D207" s="185">
        <v>-0.66814159292035402</v>
      </c>
      <c r="E207" s="184">
        <v>2.8614718614718613</v>
      </c>
      <c r="F207" s="185">
        <f t="shared" ref="F207:J209" si="68">IFERROR(E207-C207,"-")</f>
        <v>0.36147186147186128</v>
      </c>
      <c r="G207" s="184">
        <v>2.1052631578947367</v>
      </c>
      <c r="H207" s="185">
        <f t="shared" si="68"/>
        <v>-0.75620870357712455</v>
      </c>
      <c r="I207" s="184">
        <v>3.1148148148148147</v>
      </c>
      <c r="J207" s="185">
        <f t="shared" si="68"/>
        <v>1.009551656920078</v>
      </c>
      <c r="K207" s="184">
        <v>2.8249158249158248</v>
      </c>
      <c r="L207" s="185">
        <f t="shared" ref="L207:L209" si="69">IFERROR(K207-I207,"-")</f>
        <v>-0.28989898989898988</v>
      </c>
      <c r="M207" s="184">
        <v>3.3443223443223444</v>
      </c>
      <c r="N207" s="185">
        <f t="shared" ref="N207:N209" si="70">IFERROR(M207-K207,"-")</f>
        <v>0.51940651940651961</v>
      </c>
      <c r="O207" s="185">
        <f t="shared" ref="O207" si="71">IFERROR(M207-C207,"-")</f>
        <v>0.84432234432234443</v>
      </c>
    </row>
    <row r="208" spans="2:16" x14ac:dyDescent="0.25">
      <c r="B208" s="114" t="s">
        <v>73</v>
      </c>
      <c r="C208" s="184">
        <v>2.7361963190184051</v>
      </c>
      <c r="D208" s="185">
        <v>5.6421038119528699E-2</v>
      </c>
      <c r="E208" s="184">
        <v>2.0930232558139537</v>
      </c>
      <c r="F208" s="185">
        <f t="shared" si="68"/>
        <v>-0.64317306320445145</v>
      </c>
      <c r="G208" s="184">
        <v>1.4772727272727273</v>
      </c>
      <c r="H208" s="185">
        <f t="shared" si="68"/>
        <v>-0.61575052854122636</v>
      </c>
      <c r="I208" s="184">
        <v>2.414814814814815</v>
      </c>
      <c r="J208" s="185">
        <f t="shared" si="68"/>
        <v>0.93754208754208768</v>
      </c>
      <c r="K208" s="184">
        <v>2.4600760456273765</v>
      </c>
      <c r="L208" s="185">
        <f t="shared" si="69"/>
        <v>4.5261230812561504E-2</v>
      </c>
      <c r="M208" s="184">
        <v>2.4355828220858897</v>
      </c>
      <c r="N208" s="185">
        <f t="shared" si="70"/>
        <v>-2.4493223541486753E-2</v>
      </c>
      <c r="O208" s="185">
        <f>IFERROR(M208-C208,"-")</f>
        <v>-0.30061349693251538</v>
      </c>
    </row>
    <row r="209" spans="2:16" x14ac:dyDescent="0.25">
      <c r="B209" s="114" t="s">
        <v>75</v>
      </c>
      <c r="C209" s="184">
        <v>2.6315789473684212</v>
      </c>
      <c r="D209" s="185">
        <v>-0.29999999999999982</v>
      </c>
      <c r="E209" s="184">
        <v>2.4691358024691357</v>
      </c>
      <c r="F209" s="185">
        <f t="shared" si="68"/>
        <v>-0.16244314489928557</v>
      </c>
      <c r="G209" s="184">
        <v>2.4565217391304346</v>
      </c>
      <c r="H209" s="185">
        <f t="shared" si="68"/>
        <v>-1.2614063338701076E-2</v>
      </c>
      <c r="I209" s="184">
        <v>2.5943396226415096</v>
      </c>
      <c r="J209" s="185">
        <f t="shared" si="68"/>
        <v>0.13781788351107505</v>
      </c>
      <c r="K209" s="184">
        <v>2.6113360323886639</v>
      </c>
      <c r="L209" s="185">
        <f t="shared" si="69"/>
        <v>1.6996409747154217E-2</v>
      </c>
      <c r="M209" s="184">
        <v>3.1333333333333333</v>
      </c>
      <c r="N209" s="185">
        <f t="shared" si="70"/>
        <v>0.52199730094466945</v>
      </c>
      <c r="O209" s="185">
        <f t="shared" ref="O209:O212" si="72">IFERROR(M209-C209,"-")</f>
        <v>0.50175438596491206</v>
      </c>
    </row>
    <row r="210" spans="2:16" x14ac:dyDescent="0.25">
      <c r="B210" s="114" t="s">
        <v>77</v>
      </c>
      <c r="C210" s="184">
        <v>2.0109890109890109</v>
      </c>
      <c r="D210" s="185">
        <v>-2.5374625374625204E-2</v>
      </c>
      <c r="E210" s="184" t="s">
        <v>227</v>
      </c>
      <c r="F210" s="185" t="str">
        <f>IFERROR(E210-C210,"-")</f>
        <v>-</v>
      </c>
      <c r="G210" s="184">
        <v>1.8571428571428572</v>
      </c>
      <c r="H210" s="185" t="str">
        <f>IFERROR(G210-E210,"-")</f>
        <v>-</v>
      </c>
      <c r="I210" s="184">
        <v>2.4713375796178343</v>
      </c>
      <c r="J210" s="185">
        <f>IFERROR(I210-G210,"-")</f>
        <v>0.61419472247497708</v>
      </c>
      <c r="K210" s="184">
        <v>3.0125000000000002</v>
      </c>
      <c r="L210" s="185">
        <f>IFERROR(K210-I210,"-")</f>
        <v>0.54116242038216589</v>
      </c>
      <c r="M210" s="184">
        <v>2.8167539267015709</v>
      </c>
      <c r="N210" s="185">
        <f>IFERROR(M210-K210,"-")</f>
        <v>-0.1957460732984293</v>
      </c>
      <c r="O210" s="185">
        <f t="shared" si="72"/>
        <v>0.80576491571255993</v>
      </c>
    </row>
    <row r="211" spans="2:16" x14ac:dyDescent="0.25">
      <c r="B211" s="114" t="s">
        <v>79</v>
      </c>
      <c r="C211" s="184">
        <v>2.4673913043478262</v>
      </c>
      <c r="D211" s="185">
        <v>0.43368343917928698</v>
      </c>
      <c r="E211" s="184" t="s">
        <v>227</v>
      </c>
      <c r="F211" s="185" t="str">
        <f t="shared" ref="F211:J219" si="73">IFERROR(E211-C211,"-")</f>
        <v>-</v>
      </c>
      <c r="G211" s="184">
        <v>1.6206896551724137</v>
      </c>
      <c r="H211" s="185" t="str">
        <f t="shared" si="73"/>
        <v>-</v>
      </c>
      <c r="I211" s="184">
        <v>3.0419580419580421</v>
      </c>
      <c r="J211" s="185">
        <f t="shared" si="73"/>
        <v>1.4212683867856284</v>
      </c>
      <c r="K211" s="184">
        <v>2.6937500000000001</v>
      </c>
      <c r="L211" s="185">
        <f t="shared" ref="L211:L219" si="74">IFERROR(K211-I211,"-")</f>
        <v>-0.348208041958042</v>
      </c>
      <c r="M211" s="184">
        <v>3.6575342465753424</v>
      </c>
      <c r="N211" s="185">
        <f t="shared" ref="N211:N218" si="75">IFERROR(M211-K211,"-")</f>
        <v>0.96378424657534234</v>
      </c>
      <c r="O211" s="185">
        <f t="shared" si="72"/>
        <v>1.1901429422275163</v>
      </c>
    </row>
    <row r="212" spans="2:16" x14ac:dyDescent="0.25">
      <c r="B212" s="114" t="s">
        <v>81</v>
      </c>
      <c r="C212" s="184">
        <v>3.2727272727272729</v>
      </c>
      <c r="D212" s="185">
        <v>0.25757575757575779</v>
      </c>
      <c r="E212" s="184" t="s">
        <v>227</v>
      </c>
      <c r="F212" s="185" t="str">
        <f t="shared" si="73"/>
        <v>-</v>
      </c>
      <c r="G212" s="184">
        <v>2.5921052631578947</v>
      </c>
      <c r="H212" s="185" t="str">
        <f t="shared" si="73"/>
        <v>-</v>
      </c>
      <c r="I212" s="184">
        <v>2.984</v>
      </c>
      <c r="J212" s="185">
        <f t="shared" si="73"/>
        <v>0.3918947368421053</v>
      </c>
      <c r="K212" s="184">
        <v>2.6162790697674421</v>
      </c>
      <c r="L212" s="185">
        <f t="shared" si="74"/>
        <v>-0.36772093023255792</v>
      </c>
      <c r="M212" s="184">
        <v>2.592233009708738</v>
      </c>
      <c r="N212" s="185">
        <f t="shared" si="75"/>
        <v>-2.4046060058704022E-2</v>
      </c>
      <c r="O212" s="185">
        <f t="shared" si="72"/>
        <v>-0.68049426301853488</v>
      </c>
    </row>
    <row r="213" spans="2:16" x14ac:dyDescent="0.25">
      <c r="B213" s="114" t="s">
        <v>83</v>
      </c>
      <c r="C213" s="184">
        <v>3.6952380952380954</v>
      </c>
      <c r="D213" s="185">
        <v>0.37793040293040292</v>
      </c>
      <c r="E213" s="184" t="s">
        <v>227</v>
      </c>
      <c r="F213" s="185" t="str">
        <f t="shared" si="73"/>
        <v>-</v>
      </c>
      <c r="G213" s="184">
        <v>3.2180451127819549</v>
      </c>
      <c r="H213" s="185" t="str">
        <f t="shared" si="73"/>
        <v>-</v>
      </c>
      <c r="I213" s="184">
        <v>2.489795918367347</v>
      </c>
      <c r="J213" s="185">
        <f t="shared" si="73"/>
        <v>-0.72824919441460789</v>
      </c>
      <c r="K213" s="184">
        <v>1.8778877887788779</v>
      </c>
      <c r="L213" s="185">
        <f t="shared" si="74"/>
        <v>-0.61190812958846919</v>
      </c>
      <c r="M213" s="184">
        <v>2.952054794520548</v>
      </c>
      <c r="N213" s="185">
        <f t="shared" si="75"/>
        <v>1.0741670057416701</v>
      </c>
      <c r="O213" s="185">
        <f>IFERROR(M213-C213,"-")</f>
        <v>-0.74318330071754746</v>
      </c>
    </row>
    <row r="214" spans="2:16" x14ac:dyDescent="0.25">
      <c r="B214" s="114" t="s">
        <v>85</v>
      </c>
      <c r="C214" s="184">
        <v>4.1226415094339623</v>
      </c>
      <c r="D214" s="185">
        <v>-0.27375488696243444</v>
      </c>
      <c r="E214" s="184">
        <v>1.6041666666666667</v>
      </c>
      <c r="F214" s="185">
        <f t="shared" si="73"/>
        <v>-2.5184748427672954</v>
      </c>
      <c r="G214" s="184">
        <v>4.07</v>
      </c>
      <c r="H214" s="185">
        <f t="shared" si="73"/>
        <v>2.4658333333333333</v>
      </c>
      <c r="I214" s="184">
        <v>1.7235772357723578</v>
      </c>
      <c r="J214" s="185">
        <f t="shared" si="73"/>
        <v>-2.3464227642276425</v>
      </c>
      <c r="K214" s="184">
        <v>3.0769230769230771</v>
      </c>
      <c r="L214" s="185">
        <f t="shared" si="74"/>
        <v>1.3533458411507193</v>
      </c>
      <c r="M214" s="184">
        <v>5.062176165803109</v>
      </c>
      <c r="N214" s="185">
        <f t="shared" si="75"/>
        <v>1.9852530888800319</v>
      </c>
      <c r="O214" s="185">
        <f>IFERROR(M214-C214,"-")</f>
        <v>0.93953465636914668</v>
      </c>
    </row>
    <row r="215" spans="2:16" x14ac:dyDescent="0.25">
      <c r="B215" s="114" t="s">
        <v>87</v>
      </c>
      <c r="C215" s="184">
        <v>3.0593220338983049</v>
      </c>
      <c r="D215" s="185">
        <v>-0.2962335216572507</v>
      </c>
      <c r="E215" s="184">
        <v>1.5263157894736843</v>
      </c>
      <c r="F215" s="185">
        <f t="shared" si="73"/>
        <v>-1.5330062444246206</v>
      </c>
      <c r="G215" s="184">
        <v>2.6967213114754101</v>
      </c>
      <c r="H215" s="185">
        <f t="shared" si="73"/>
        <v>1.1704055220017258</v>
      </c>
      <c r="I215" s="184">
        <v>1.7846889952153111</v>
      </c>
      <c r="J215" s="185">
        <f t="shared" si="73"/>
        <v>-0.91203231626009895</v>
      </c>
      <c r="K215" s="184">
        <v>3.9452054794520546</v>
      </c>
      <c r="L215" s="185">
        <f t="shared" si="74"/>
        <v>2.1605164842367435</v>
      </c>
      <c r="M215" s="184">
        <v>3.4752475247524752</v>
      </c>
      <c r="N215" s="185">
        <f t="shared" si="75"/>
        <v>-0.46995795469957935</v>
      </c>
      <c r="O215" s="185">
        <f t="shared" ref="O215:O218" si="76">IFERROR(M215-C215,"-")</f>
        <v>0.4159254908541703</v>
      </c>
    </row>
    <row r="216" spans="2:16" x14ac:dyDescent="0.25">
      <c r="B216" s="114" t="s">
        <v>89</v>
      </c>
      <c r="C216" s="184">
        <v>2.8598130841121496</v>
      </c>
      <c r="D216" s="185">
        <v>-0.2074138066441531</v>
      </c>
      <c r="E216" s="184">
        <v>1.5666666666666667</v>
      </c>
      <c r="F216" s="185">
        <f t="shared" si="73"/>
        <v>-1.293146417445483</v>
      </c>
      <c r="G216" s="184">
        <v>2.4550898203592815</v>
      </c>
      <c r="H216" s="185">
        <f t="shared" si="73"/>
        <v>0.88842315369261482</v>
      </c>
      <c r="I216" s="184">
        <v>2.9919354838709675</v>
      </c>
      <c r="J216" s="185">
        <f t="shared" si="73"/>
        <v>0.53684566351168606</v>
      </c>
      <c r="K216" s="184">
        <v>2.8269230769230771</v>
      </c>
      <c r="L216" s="185">
        <f t="shared" si="74"/>
        <v>-0.16501240694789043</v>
      </c>
      <c r="M216" s="184">
        <v>4.169354838709677</v>
      </c>
      <c r="N216" s="185">
        <f t="shared" si="75"/>
        <v>1.3424317617866</v>
      </c>
      <c r="O216" s="185">
        <f t="shared" si="76"/>
        <v>1.3095417545975274</v>
      </c>
    </row>
    <row r="217" spans="2:16" x14ac:dyDescent="0.25">
      <c r="B217" s="114" t="s">
        <v>91</v>
      </c>
      <c r="C217" s="184">
        <v>2.4144736842105261</v>
      </c>
      <c r="D217" s="185">
        <v>0.14174641148325318</v>
      </c>
      <c r="E217" s="184">
        <v>2.6875</v>
      </c>
      <c r="F217" s="185">
        <f t="shared" si="73"/>
        <v>0.27302631578947389</v>
      </c>
      <c r="G217" s="184">
        <v>2.8636363636363638</v>
      </c>
      <c r="H217" s="185">
        <f t="shared" si="73"/>
        <v>0.17613636363636376</v>
      </c>
      <c r="I217" s="184">
        <v>2.5331125827814569</v>
      </c>
      <c r="J217" s="185">
        <f t="shared" si="73"/>
        <v>-0.33052378085490686</v>
      </c>
      <c r="K217" s="184">
        <v>2.8129251700680271</v>
      </c>
      <c r="L217" s="185">
        <f t="shared" si="74"/>
        <v>0.27981258728657021</v>
      </c>
      <c r="M217" s="184">
        <v>2.3783783783783785</v>
      </c>
      <c r="N217" s="185">
        <f t="shared" si="75"/>
        <v>-0.4345467916896486</v>
      </c>
      <c r="O217" s="185">
        <f t="shared" si="76"/>
        <v>-3.6095305832147595E-2</v>
      </c>
    </row>
    <row r="218" spans="2:16" x14ac:dyDescent="0.25">
      <c r="B218" s="114" t="s">
        <v>93</v>
      </c>
      <c r="C218" s="184">
        <v>1.9793814432989691</v>
      </c>
      <c r="D218" s="185">
        <v>-1.1129262490087233</v>
      </c>
      <c r="E218" s="184">
        <v>2.3488372093023258</v>
      </c>
      <c r="F218" s="185">
        <f t="shared" si="73"/>
        <v>0.36945576600335661</v>
      </c>
      <c r="G218" s="184">
        <v>2.9883720930232558</v>
      </c>
      <c r="H218" s="185">
        <f t="shared" si="73"/>
        <v>0.63953488372093004</v>
      </c>
      <c r="I218" s="184">
        <v>2.8401360544217686</v>
      </c>
      <c r="J218" s="185">
        <f t="shared" si="73"/>
        <v>-0.14823603860148715</v>
      </c>
      <c r="K218" s="184">
        <v>3.3711340206185567</v>
      </c>
      <c r="L218" s="185">
        <f t="shared" si="74"/>
        <v>0.53099796619678807</v>
      </c>
      <c r="M218" s="184">
        <v>3.0121457489878543</v>
      </c>
      <c r="N218" s="185">
        <f t="shared" si="75"/>
        <v>-0.35898827163070246</v>
      </c>
      <c r="O218" s="185">
        <f t="shared" si="76"/>
        <v>1.0327643056888851</v>
      </c>
    </row>
    <row r="219" spans="2:16" ht="15.75" x14ac:dyDescent="0.25">
      <c r="B219" s="117" t="s">
        <v>30</v>
      </c>
      <c r="C219" s="186">
        <v>2.642015005359057</v>
      </c>
      <c r="D219" s="187">
        <v>-0.29450252789366349</v>
      </c>
      <c r="E219" s="186">
        <v>2.4005102040816326</v>
      </c>
      <c r="F219" s="187">
        <f t="shared" si="73"/>
        <v>-0.24150480127742435</v>
      </c>
      <c r="G219" s="186">
        <v>2.7591897974493622</v>
      </c>
      <c r="H219" s="187">
        <f t="shared" si="73"/>
        <v>0.35867959336772959</v>
      </c>
      <c r="I219" s="186">
        <v>2.511853867081228</v>
      </c>
      <c r="J219" s="187">
        <f t="shared" si="73"/>
        <v>-0.24733593036813417</v>
      </c>
      <c r="K219" s="186">
        <v>2.7997724687144481</v>
      </c>
      <c r="L219" s="187">
        <f t="shared" si="74"/>
        <v>0.28791860163322003</v>
      </c>
      <c r="M219" s="186">
        <v>3.1528013582342953</v>
      </c>
      <c r="N219" s="187">
        <v>0.35302888951984723</v>
      </c>
      <c r="O219" s="187">
        <v>0.51078635287523833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6" t="s">
        <v>296</v>
      </c>
      <c r="C224" s="266"/>
      <c r="D224" s="266"/>
      <c r="E224" s="266"/>
      <c r="F224" s="266"/>
      <c r="G224" s="266"/>
      <c r="H224" s="266"/>
      <c r="I224" s="266"/>
      <c r="J224" s="266"/>
      <c r="K224" s="266"/>
      <c r="L224" s="266"/>
      <c r="M224" s="266"/>
      <c r="N224" s="266"/>
      <c r="O224" s="266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88" t="s">
        <v>119</v>
      </c>
      <c r="D226" s="289"/>
      <c r="E226" s="289"/>
      <c r="F226" s="289"/>
      <c r="G226" s="289"/>
      <c r="H226" s="289"/>
      <c r="I226" s="289"/>
      <c r="J226" s="289"/>
      <c r="K226" s="289"/>
      <c r="L226" s="289"/>
      <c r="M226" s="289"/>
      <c r="N226" s="289"/>
      <c r="O226" s="290"/>
    </row>
    <row r="227" spans="2:16" ht="22.5" thickTop="1" thickBot="1" x14ac:dyDescent="0.3">
      <c r="B227" s="109"/>
      <c r="C227" s="291">
        <f>2019</f>
        <v>2019</v>
      </c>
      <c r="D227" s="292"/>
      <c r="E227" s="293">
        <v>2020</v>
      </c>
      <c r="F227" s="292"/>
      <c r="G227" s="293">
        <v>2021</v>
      </c>
      <c r="H227" s="292"/>
      <c r="I227" s="293">
        <v>2022</v>
      </c>
      <c r="J227" s="292"/>
      <c r="K227" s="293">
        <v>2023</v>
      </c>
      <c r="L227" s="292"/>
      <c r="M227" s="293">
        <v>2024</v>
      </c>
      <c r="N227" s="294"/>
      <c r="O227" s="295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2.2275862068965515</v>
      </c>
      <c r="D229" s="185">
        <v>-0.73419723259389436</v>
      </c>
      <c r="E229" s="184">
        <v>2.3828828828828827</v>
      </c>
      <c r="F229" s="185">
        <f t="shared" ref="F229:J231" si="77">IFERROR(E229-C229,"-")</f>
        <v>0.15529667598633123</v>
      </c>
      <c r="G229" s="184">
        <v>1.6046511627906976</v>
      </c>
      <c r="H229" s="185">
        <f t="shared" si="77"/>
        <v>-0.77823172009218511</v>
      </c>
      <c r="I229" s="184">
        <v>2.4294117647058822</v>
      </c>
      <c r="J229" s="185">
        <f t="shared" si="77"/>
        <v>0.82476060191518452</v>
      </c>
      <c r="K229" s="184">
        <v>2.5857740585774058</v>
      </c>
      <c r="L229" s="185">
        <f t="shared" ref="L229:L231" si="78">IFERROR(K229-I229,"-")</f>
        <v>0.15636229387152367</v>
      </c>
      <c r="M229" s="184">
        <v>2.8736462093862816</v>
      </c>
      <c r="N229" s="185">
        <f t="shared" ref="N229:N231" si="79">IFERROR(M229-K229,"-")</f>
        <v>0.28787215080887574</v>
      </c>
      <c r="O229" s="185">
        <f t="shared" ref="O229" si="80">IFERROR(M229-C229,"-")</f>
        <v>0.64606000248973006</v>
      </c>
    </row>
    <row r="230" spans="2:16" x14ac:dyDescent="0.25">
      <c r="B230" s="114" t="s">
        <v>73</v>
      </c>
      <c r="C230" s="184">
        <v>2.5797101449275361</v>
      </c>
      <c r="D230" s="185">
        <v>0.27444698703279924</v>
      </c>
      <c r="E230" s="184">
        <v>2.25</v>
      </c>
      <c r="F230" s="185">
        <f t="shared" si="77"/>
        <v>-0.32971014492753614</v>
      </c>
      <c r="G230" s="184">
        <v>2.2702702702702702</v>
      </c>
      <c r="H230" s="185">
        <f t="shared" si="77"/>
        <v>2.0270270270270174E-2</v>
      </c>
      <c r="I230" s="184">
        <v>2.8324022346368714</v>
      </c>
      <c r="J230" s="185">
        <f t="shared" si="77"/>
        <v>0.56213196436660118</v>
      </c>
      <c r="K230" s="184">
        <v>2.5750000000000002</v>
      </c>
      <c r="L230" s="185">
        <f t="shared" si="78"/>
        <v>-0.25740223463687117</v>
      </c>
      <c r="M230" s="184">
        <v>2.9292929292929295</v>
      </c>
      <c r="N230" s="185">
        <f t="shared" si="79"/>
        <v>0.35429292929292933</v>
      </c>
      <c r="O230" s="185">
        <f>IFERROR(M230-C230,"-")</f>
        <v>0.34958278436539336</v>
      </c>
    </row>
    <row r="231" spans="2:16" x14ac:dyDescent="0.25">
      <c r="B231" s="114" t="s">
        <v>75</v>
      </c>
      <c r="C231" s="184">
        <v>3.0507246376811592</v>
      </c>
      <c r="D231" s="185">
        <v>0.37859349014017551</v>
      </c>
      <c r="E231" s="184">
        <v>3.0352941176470587</v>
      </c>
      <c r="F231" s="185">
        <f t="shared" si="77"/>
        <v>-1.5430520034100503E-2</v>
      </c>
      <c r="G231" s="184">
        <v>1.65625</v>
      </c>
      <c r="H231" s="185">
        <f t="shared" si="77"/>
        <v>-1.3790441176470587</v>
      </c>
      <c r="I231" s="184">
        <v>2.5076142131979697</v>
      </c>
      <c r="J231" s="185">
        <f t="shared" si="77"/>
        <v>0.85136421319796973</v>
      </c>
      <c r="K231" s="184">
        <v>4.1359223300970873</v>
      </c>
      <c r="L231" s="185">
        <f t="shared" si="78"/>
        <v>1.6283081168991176</v>
      </c>
      <c r="M231" s="184">
        <v>2.9226519337016574</v>
      </c>
      <c r="N231" s="185">
        <f t="shared" si="79"/>
        <v>-1.2132703963954299</v>
      </c>
      <c r="O231" s="185">
        <f t="shared" ref="O231:O234" si="81">IFERROR(M231-C231,"-")</f>
        <v>-0.12807270397950177</v>
      </c>
    </row>
    <row r="232" spans="2:16" x14ac:dyDescent="0.25">
      <c r="B232" s="114" t="s">
        <v>77</v>
      </c>
      <c r="C232" s="184">
        <v>2.5083333333333333</v>
      </c>
      <c r="D232" s="185">
        <v>-0.20740270727580379</v>
      </c>
      <c r="E232" s="184" t="s">
        <v>227</v>
      </c>
      <c r="F232" s="185" t="str">
        <f>IFERROR(E232-C232,"-")</f>
        <v>-</v>
      </c>
      <c r="G232" s="184">
        <v>1.8064516129032258</v>
      </c>
      <c r="H232" s="185" t="str">
        <f>IFERROR(G232-E232,"-")</f>
        <v>-</v>
      </c>
      <c r="I232" s="184">
        <v>2.7118644067796609</v>
      </c>
      <c r="J232" s="185">
        <f>IFERROR(I232-G232,"-")</f>
        <v>0.90541279387643514</v>
      </c>
      <c r="K232" s="184">
        <v>3.5714285714285716</v>
      </c>
      <c r="L232" s="185">
        <f>IFERROR(K232-I232,"-")</f>
        <v>0.85956416464891072</v>
      </c>
      <c r="M232" s="184">
        <v>4.037383177570093</v>
      </c>
      <c r="N232" s="185">
        <f>IFERROR(M232-K232,"-")</f>
        <v>0.4659546061415214</v>
      </c>
      <c r="O232" s="185">
        <f t="shared" si="81"/>
        <v>1.5290498442367597</v>
      </c>
    </row>
    <row r="233" spans="2:16" x14ac:dyDescent="0.25">
      <c r="B233" s="114" t="s">
        <v>79</v>
      </c>
      <c r="C233" s="184">
        <v>2.0384615384615383</v>
      </c>
      <c r="D233" s="185">
        <v>-0.97023411371237467</v>
      </c>
      <c r="E233" s="184" t="s">
        <v>227</v>
      </c>
      <c r="F233" s="185" t="str">
        <f t="shared" ref="F233:J241" si="82">IFERROR(E233-C233,"-")</f>
        <v>-</v>
      </c>
      <c r="G233" s="184">
        <v>2.2323232323232323</v>
      </c>
      <c r="H233" s="185" t="str">
        <f t="shared" si="82"/>
        <v>-</v>
      </c>
      <c r="I233" s="184">
        <v>2.7777777777777777</v>
      </c>
      <c r="J233" s="185">
        <f t="shared" si="82"/>
        <v>0.54545454545454541</v>
      </c>
      <c r="K233" s="184">
        <v>2.8666666666666667</v>
      </c>
      <c r="L233" s="185">
        <f t="shared" ref="L233:L241" si="83">IFERROR(K233-I233,"-")</f>
        <v>8.8888888888889017E-2</v>
      </c>
      <c r="M233" s="184">
        <v>2.7593984962406015</v>
      </c>
      <c r="N233" s="185">
        <f t="shared" ref="N233:N240" si="84">IFERROR(M233-K233,"-")</f>
        <v>-0.10726817042606518</v>
      </c>
      <c r="O233" s="185">
        <f t="shared" si="81"/>
        <v>0.72093695777906319</v>
      </c>
    </row>
    <row r="234" spans="2:16" x14ac:dyDescent="0.25">
      <c r="B234" s="114" t="s">
        <v>81</v>
      </c>
      <c r="C234" s="184">
        <v>2.5299999999999998</v>
      </c>
      <c r="D234" s="185">
        <v>-0.49127659574468119</v>
      </c>
      <c r="E234" s="184" t="s">
        <v>227</v>
      </c>
      <c r="F234" s="185" t="str">
        <f t="shared" si="82"/>
        <v>-</v>
      </c>
      <c r="G234" s="184">
        <v>2.5396825396825395</v>
      </c>
      <c r="H234" s="185" t="str">
        <f t="shared" si="82"/>
        <v>-</v>
      </c>
      <c r="I234" s="184">
        <v>2.7916666666666665</v>
      </c>
      <c r="J234" s="185">
        <f t="shared" si="82"/>
        <v>0.25198412698412698</v>
      </c>
      <c r="K234" s="184">
        <v>2.5697674418604652</v>
      </c>
      <c r="L234" s="185">
        <f t="shared" si="83"/>
        <v>-0.22189922480620128</v>
      </c>
      <c r="M234" s="184">
        <v>2.324786324786325</v>
      </c>
      <c r="N234" s="185">
        <f t="shared" si="84"/>
        <v>-0.24498111707414028</v>
      </c>
      <c r="O234" s="185">
        <f t="shared" si="81"/>
        <v>-0.20521367521367484</v>
      </c>
    </row>
    <row r="235" spans="2:16" x14ac:dyDescent="0.25">
      <c r="B235" s="114" t="s">
        <v>83</v>
      </c>
      <c r="C235" s="184">
        <v>3.5844155844155843</v>
      </c>
      <c r="D235" s="185">
        <v>-3.5053442133088364E-2</v>
      </c>
      <c r="E235" s="184" t="s">
        <v>227</v>
      </c>
      <c r="F235" s="185" t="str">
        <f t="shared" si="82"/>
        <v>-</v>
      </c>
      <c r="G235" s="184">
        <v>2.5662650602409638</v>
      </c>
      <c r="H235" s="185" t="str">
        <f t="shared" si="82"/>
        <v>-</v>
      </c>
      <c r="I235" s="184">
        <v>3.7247706422018347</v>
      </c>
      <c r="J235" s="185">
        <f t="shared" si="82"/>
        <v>1.1585055819608709</v>
      </c>
      <c r="K235" s="184">
        <v>2.5481481481481483</v>
      </c>
      <c r="L235" s="185">
        <f t="shared" si="83"/>
        <v>-1.1766224940536865</v>
      </c>
      <c r="M235" s="184">
        <v>2.6422764227642275</v>
      </c>
      <c r="N235" s="185">
        <f t="shared" si="84"/>
        <v>9.4128274616079199E-2</v>
      </c>
      <c r="O235" s="185">
        <f>IFERROR(M235-C235,"-")</f>
        <v>-0.9421391616513568</v>
      </c>
    </row>
    <row r="236" spans="2:16" x14ac:dyDescent="0.25">
      <c r="B236" s="114" t="s">
        <v>85</v>
      </c>
      <c r="C236" s="184">
        <v>2.8250000000000002</v>
      </c>
      <c r="D236" s="185">
        <v>-0.62738095238095237</v>
      </c>
      <c r="E236" s="184">
        <v>2.5714285714285716</v>
      </c>
      <c r="F236" s="185">
        <f t="shared" si="82"/>
        <v>-0.25357142857142856</v>
      </c>
      <c r="G236" s="184">
        <v>2.8058252427184467</v>
      </c>
      <c r="H236" s="185">
        <f t="shared" si="82"/>
        <v>0.23439667128987507</v>
      </c>
      <c r="I236" s="184">
        <v>2.5</v>
      </c>
      <c r="J236" s="185">
        <f t="shared" si="82"/>
        <v>-0.30582524271844669</v>
      </c>
      <c r="K236" s="184">
        <v>3.4957983193277311</v>
      </c>
      <c r="L236" s="185">
        <f t="shared" si="83"/>
        <v>0.99579831932773111</v>
      </c>
      <c r="M236" s="184">
        <v>4.1339285714285712</v>
      </c>
      <c r="N236" s="185">
        <f t="shared" si="84"/>
        <v>0.63813025210084007</v>
      </c>
      <c r="O236" s="185">
        <f>IFERROR(M236-C236,"-")</f>
        <v>1.308928571428571</v>
      </c>
    </row>
    <row r="237" spans="2:16" x14ac:dyDescent="0.25">
      <c r="B237" s="114" t="s">
        <v>87</v>
      </c>
      <c r="C237" s="184">
        <v>3.0654205607476634</v>
      </c>
      <c r="D237" s="185">
        <v>-0.76185216652506371</v>
      </c>
      <c r="E237" s="184">
        <v>1.8918918918918919</v>
      </c>
      <c r="F237" s="185">
        <f t="shared" si="82"/>
        <v>-1.1735286688557716</v>
      </c>
      <c r="G237" s="184">
        <v>2.9885057471264367</v>
      </c>
      <c r="H237" s="185">
        <f t="shared" si="82"/>
        <v>1.0966138552345448</v>
      </c>
      <c r="I237" s="184">
        <v>2.5051546391752577</v>
      </c>
      <c r="J237" s="185">
        <f t="shared" si="82"/>
        <v>-0.48335110795117897</v>
      </c>
      <c r="K237" s="184">
        <v>2.8235294117647061</v>
      </c>
      <c r="L237" s="185">
        <f t="shared" si="83"/>
        <v>0.31837477258944835</v>
      </c>
      <c r="M237" s="184">
        <v>3.06993006993007</v>
      </c>
      <c r="N237" s="185">
        <f t="shared" si="84"/>
        <v>0.24640065816536394</v>
      </c>
      <c r="O237" s="185">
        <f t="shared" ref="O237:O240" si="85">IFERROR(M237-C237,"-")</f>
        <v>4.509509182406557E-3</v>
      </c>
    </row>
    <row r="238" spans="2:16" x14ac:dyDescent="0.25">
      <c r="B238" s="114" t="s">
        <v>89</v>
      </c>
      <c r="C238" s="184">
        <v>2.8217821782178216</v>
      </c>
      <c r="D238" s="185">
        <v>0.84129437333977286</v>
      </c>
      <c r="E238" s="184">
        <v>2.7872340425531914</v>
      </c>
      <c r="F238" s="185">
        <f t="shared" si="82"/>
        <v>-3.454813566463022E-2</v>
      </c>
      <c r="G238" s="184">
        <v>2.3220338983050848</v>
      </c>
      <c r="H238" s="185">
        <f t="shared" si="82"/>
        <v>-0.46520014424810663</v>
      </c>
      <c r="I238" s="184">
        <v>2.6454545454545455</v>
      </c>
      <c r="J238" s="185">
        <f t="shared" si="82"/>
        <v>0.32342064714946073</v>
      </c>
      <c r="K238" s="184">
        <v>2.8175182481751824</v>
      </c>
      <c r="L238" s="185">
        <f t="shared" si="83"/>
        <v>0.17206370272063687</v>
      </c>
      <c r="M238" s="184">
        <v>2.3806451612903228</v>
      </c>
      <c r="N238" s="185">
        <f t="shared" si="84"/>
        <v>-0.4368730868848596</v>
      </c>
      <c r="O238" s="185">
        <f t="shared" si="85"/>
        <v>-0.44113701692749885</v>
      </c>
    </row>
    <row r="239" spans="2:16" x14ac:dyDescent="0.25">
      <c r="B239" s="114" t="s">
        <v>91</v>
      </c>
      <c r="C239" s="184">
        <v>2.8579234972677594</v>
      </c>
      <c r="D239" s="185">
        <v>0.10792349726775941</v>
      </c>
      <c r="E239" s="184">
        <v>1.7192982456140351</v>
      </c>
      <c r="F239" s="185">
        <f t="shared" si="82"/>
        <v>-1.1386252516537243</v>
      </c>
      <c r="G239" s="184">
        <v>2.6972704714640199</v>
      </c>
      <c r="H239" s="185">
        <f t="shared" si="82"/>
        <v>0.97797222584998478</v>
      </c>
      <c r="I239" s="184">
        <v>2.5934065934065935</v>
      </c>
      <c r="J239" s="185">
        <f t="shared" si="82"/>
        <v>-0.10386387805742636</v>
      </c>
      <c r="K239" s="184">
        <v>3.5201465201465201</v>
      </c>
      <c r="L239" s="185">
        <f t="shared" si="83"/>
        <v>0.92673992673992656</v>
      </c>
      <c r="M239" s="184">
        <v>2.2638297872340427</v>
      </c>
      <c r="N239" s="185">
        <f t="shared" si="84"/>
        <v>-1.2563167329124774</v>
      </c>
      <c r="O239" s="185">
        <f t="shared" si="85"/>
        <v>-0.59409371003371669</v>
      </c>
    </row>
    <row r="240" spans="2:16" x14ac:dyDescent="0.25">
      <c r="B240" s="114" t="s">
        <v>93</v>
      </c>
      <c r="C240" s="184">
        <v>2.2181818181818183</v>
      </c>
      <c r="D240" s="185">
        <v>-0.45032646911099938</v>
      </c>
      <c r="E240" s="184">
        <v>2.6081081081081079</v>
      </c>
      <c r="F240" s="185">
        <f t="shared" si="82"/>
        <v>0.38992628992628964</v>
      </c>
      <c r="G240" s="184">
        <v>2.7487437185929648</v>
      </c>
      <c r="H240" s="185">
        <f t="shared" si="82"/>
        <v>0.14063561048485695</v>
      </c>
      <c r="I240" s="184">
        <v>2.3558718861209966</v>
      </c>
      <c r="J240" s="185">
        <f t="shared" si="82"/>
        <v>-0.39287183247196822</v>
      </c>
      <c r="K240" s="184">
        <v>2.9561403508771931</v>
      </c>
      <c r="L240" s="185">
        <f t="shared" si="83"/>
        <v>0.60026846475619644</v>
      </c>
      <c r="M240" s="184">
        <v>2.6193548387096772</v>
      </c>
      <c r="N240" s="185">
        <f t="shared" si="84"/>
        <v>-0.33678551216751584</v>
      </c>
      <c r="O240" s="185">
        <f t="shared" si="85"/>
        <v>0.40117302052785897</v>
      </c>
    </row>
    <row r="241" spans="2:16" ht="15.75" x14ac:dyDescent="0.25">
      <c r="B241" s="117" t="s">
        <v>30</v>
      </c>
      <c r="C241" s="186">
        <v>2.6435309973045822</v>
      </c>
      <c r="D241" s="187">
        <v>-0.15457273944946115</v>
      </c>
      <c r="E241" s="186">
        <v>2.3633004926108376</v>
      </c>
      <c r="F241" s="187">
        <f t="shared" si="82"/>
        <v>-0.28023050469374455</v>
      </c>
      <c r="G241" s="186">
        <v>2.5423728813559321</v>
      </c>
      <c r="H241" s="187">
        <f t="shared" si="82"/>
        <v>0.17907238874509446</v>
      </c>
      <c r="I241" s="186">
        <v>2.642156862745098</v>
      </c>
      <c r="J241" s="187">
        <f t="shared" si="82"/>
        <v>9.9783981389165888E-2</v>
      </c>
      <c r="K241" s="186">
        <v>3.0806618407445709</v>
      </c>
      <c r="L241" s="187">
        <f t="shared" si="83"/>
        <v>0.43850497799947297</v>
      </c>
      <c r="M241" s="186">
        <v>2.8292682926829267</v>
      </c>
      <c r="N241" s="187">
        <v>-0.25139354806164427</v>
      </c>
      <c r="O241" s="187">
        <v>0.18573729537834449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6" t="s">
        <v>298</v>
      </c>
      <c r="C246" s="266"/>
      <c r="D246" s="266"/>
      <c r="E246" s="266"/>
      <c r="F246" s="266"/>
      <c r="G246" s="266"/>
      <c r="H246" s="266"/>
      <c r="I246" s="266"/>
      <c r="J246" s="266"/>
      <c r="K246" s="266"/>
      <c r="L246" s="266"/>
      <c r="M246" s="266"/>
      <c r="N246" s="266"/>
      <c r="O246" s="266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88" t="s">
        <v>128</v>
      </c>
      <c r="D248" s="289"/>
      <c r="E248" s="289"/>
      <c r="F248" s="289"/>
      <c r="G248" s="289"/>
      <c r="H248" s="289"/>
      <c r="I248" s="289"/>
      <c r="J248" s="289"/>
      <c r="K248" s="289"/>
      <c r="L248" s="289"/>
      <c r="M248" s="289"/>
      <c r="N248" s="289"/>
      <c r="O248" s="290"/>
    </row>
    <row r="249" spans="2:16" ht="22.5" thickTop="1" thickBot="1" x14ac:dyDescent="0.3">
      <c r="B249" s="109"/>
      <c r="C249" s="291">
        <f>2019</f>
        <v>2019</v>
      </c>
      <c r="D249" s="292"/>
      <c r="E249" s="293">
        <v>2020</v>
      </c>
      <c r="F249" s="292"/>
      <c r="G249" s="293">
        <v>2021</v>
      </c>
      <c r="H249" s="292"/>
      <c r="I249" s="293">
        <v>2022</v>
      </c>
      <c r="J249" s="292"/>
      <c r="K249" s="293">
        <v>2023</v>
      </c>
      <c r="L249" s="292"/>
      <c r="M249" s="293">
        <v>2024</v>
      </c>
      <c r="N249" s="294"/>
      <c r="O249" s="295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2.8432055749128922</v>
      </c>
      <c r="D251" s="185">
        <v>-0.58634768969191864</v>
      </c>
      <c r="E251" s="184">
        <v>2.4518272425249168</v>
      </c>
      <c r="F251" s="185">
        <f t="shared" ref="F251:J253" si="86">IFERROR(E251-C251,"-")</f>
        <v>-0.39137833238797537</v>
      </c>
      <c r="G251" s="184">
        <v>2</v>
      </c>
      <c r="H251" s="185">
        <f t="shared" si="86"/>
        <v>-0.45182724252491679</v>
      </c>
      <c r="I251" s="184">
        <v>3.0178571428571428</v>
      </c>
      <c r="J251" s="185">
        <f t="shared" si="86"/>
        <v>1.0178571428571428</v>
      </c>
      <c r="K251" s="184">
        <v>2.7947368421052632</v>
      </c>
      <c r="L251" s="185">
        <f t="shared" ref="L251:L253" si="87">IFERROR(K251-I251,"-")</f>
        <v>-0.22312030075187961</v>
      </c>
      <c r="M251" s="184">
        <v>3.1305970149253732</v>
      </c>
      <c r="N251" s="185">
        <f t="shared" ref="N251:N253" si="88">IFERROR(M251-K251,"-")</f>
        <v>0.33586017282011005</v>
      </c>
      <c r="O251" s="185">
        <f t="shared" ref="O251" si="89">IFERROR(M251-C251,"-")</f>
        <v>0.28739144001248107</v>
      </c>
    </row>
    <row r="252" spans="2:16" x14ac:dyDescent="0.25">
      <c r="B252" s="114" t="s">
        <v>73</v>
      </c>
      <c r="C252" s="184">
        <v>2.6195121951219513</v>
      </c>
      <c r="D252" s="185">
        <v>0.48850782830972417</v>
      </c>
      <c r="E252" s="184">
        <v>2.4299065420560746</v>
      </c>
      <c r="F252" s="185">
        <f t="shared" si="86"/>
        <v>-0.18960565306587673</v>
      </c>
      <c r="G252" s="184">
        <v>2</v>
      </c>
      <c r="H252" s="185">
        <f t="shared" si="86"/>
        <v>-0.42990654205607459</v>
      </c>
      <c r="I252" s="184">
        <v>1.9818181818181819</v>
      </c>
      <c r="J252" s="185">
        <f t="shared" si="86"/>
        <v>-1.8181818181818077E-2</v>
      </c>
      <c r="K252" s="184">
        <v>2.5424836601307188</v>
      </c>
      <c r="L252" s="185">
        <f t="shared" si="87"/>
        <v>0.56066547831253688</v>
      </c>
      <c r="M252" s="184">
        <v>2.8382978723404255</v>
      </c>
      <c r="N252" s="185">
        <f t="shared" si="88"/>
        <v>0.29581421220970672</v>
      </c>
      <c r="O252" s="185">
        <f>IFERROR(M252-C252,"-")</f>
        <v>0.21878567721847419</v>
      </c>
    </row>
    <row r="253" spans="2:16" x14ac:dyDescent="0.25">
      <c r="B253" s="114" t="s">
        <v>75</v>
      </c>
      <c r="C253" s="184">
        <v>3.0032467532467533</v>
      </c>
      <c r="D253" s="185">
        <v>3.0914737436476436E-2</v>
      </c>
      <c r="E253" s="184">
        <v>2.8</v>
      </c>
      <c r="F253" s="185">
        <f t="shared" si="86"/>
        <v>-0.20324675324675345</v>
      </c>
      <c r="G253" s="184">
        <v>2.25</v>
      </c>
      <c r="H253" s="185">
        <f t="shared" si="86"/>
        <v>-0.54999999999999982</v>
      </c>
      <c r="I253" s="184">
        <v>2.4596774193548385</v>
      </c>
      <c r="J253" s="185">
        <f t="shared" si="86"/>
        <v>0.20967741935483852</v>
      </c>
      <c r="K253" s="184">
        <v>2.0378787878787881</v>
      </c>
      <c r="L253" s="185">
        <f t="shared" si="87"/>
        <v>-0.42179863147605046</v>
      </c>
      <c r="M253" s="184">
        <v>2.6414141414141414</v>
      </c>
      <c r="N253" s="185">
        <f t="shared" si="88"/>
        <v>0.60353535353535337</v>
      </c>
      <c r="O253" s="185">
        <f t="shared" ref="O253:O256" si="90">IFERROR(M253-C253,"-")</f>
        <v>-0.36183261183261184</v>
      </c>
    </row>
    <row r="254" spans="2:16" x14ac:dyDescent="0.25">
      <c r="B254" s="114" t="s">
        <v>77</v>
      </c>
      <c r="C254" s="184">
        <v>2.12</v>
      </c>
      <c r="D254" s="185">
        <v>-0.58796460176991161</v>
      </c>
      <c r="E254" s="184" t="s">
        <v>227</v>
      </c>
      <c r="F254" s="185" t="str">
        <f>IFERROR(E254-C254,"-")</f>
        <v>-</v>
      </c>
      <c r="G254" s="184">
        <v>2.1111111111111112</v>
      </c>
      <c r="H254" s="185" t="str">
        <f>IFERROR(G254-E254,"-")</f>
        <v>-</v>
      </c>
      <c r="I254" s="184">
        <v>2.4851485148514851</v>
      </c>
      <c r="J254" s="185">
        <f>IFERROR(I254-G254,"-")</f>
        <v>0.37403740374037397</v>
      </c>
      <c r="K254" s="184">
        <v>1.7355371900826446</v>
      </c>
      <c r="L254" s="185">
        <f>IFERROR(K254-I254,"-")</f>
        <v>-0.74961132476884051</v>
      </c>
      <c r="M254" s="184">
        <v>2.0952380952380953</v>
      </c>
      <c r="N254" s="185">
        <f>IFERROR(M254-K254,"-")</f>
        <v>0.35970090515545072</v>
      </c>
      <c r="O254" s="185">
        <f t="shared" si="90"/>
        <v>-2.4761904761904763E-2</v>
      </c>
    </row>
    <row r="255" spans="2:16" x14ac:dyDescent="0.25">
      <c r="B255" s="114" t="s">
        <v>79</v>
      </c>
      <c r="C255" s="184">
        <v>3.2692307692307692</v>
      </c>
      <c r="D255" s="185">
        <v>0.83589743589743604</v>
      </c>
      <c r="E255" s="184" t="s">
        <v>227</v>
      </c>
      <c r="F255" s="185" t="str">
        <f t="shared" ref="F255:J263" si="91">IFERROR(E255-C255,"-")</f>
        <v>-</v>
      </c>
      <c r="G255" s="184">
        <v>1.3571428571428572</v>
      </c>
      <c r="H255" s="185" t="str">
        <f t="shared" si="91"/>
        <v>-</v>
      </c>
      <c r="I255" s="184">
        <v>2.6666666666666665</v>
      </c>
      <c r="J255" s="185">
        <f t="shared" si="91"/>
        <v>1.3095238095238093</v>
      </c>
      <c r="K255" s="184">
        <v>2.4285714285714284</v>
      </c>
      <c r="L255" s="185">
        <f t="shared" ref="L255:L263" si="92">IFERROR(K255-I255,"-")</f>
        <v>-0.23809523809523814</v>
      </c>
      <c r="M255" s="184">
        <v>2.8461538461538463</v>
      </c>
      <c r="N255" s="185">
        <f t="shared" ref="N255:N262" si="93">IFERROR(M255-K255,"-")</f>
        <v>0.41758241758241788</v>
      </c>
      <c r="O255" s="185">
        <f t="shared" si="90"/>
        <v>-0.42307692307692291</v>
      </c>
    </row>
    <row r="256" spans="2:16" x14ac:dyDescent="0.25">
      <c r="B256" s="114" t="s">
        <v>81</v>
      </c>
      <c r="C256" s="184">
        <v>4.3571428571428568</v>
      </c>
      <c r="D256" s="185">
        <v>2.0844155844155838</v>
      </c>
      <c r="E256" s="184" t="s">
        <v>227</v>
      </c>
      <c r="F256" s="185" t="str">
        <f t="shared" si="91"/>
        <v>-</v>
      </c>
      <c r="G256" s="184">
        <v>5</v>
      </c>
      <c r="H256" s="185" t="str">
        <f t="shared" si="91"/>
        <v>-</v>
      </c>
      <c r="I256" s="184">
        <v>2.5277777777777777</v>
      </c>
      <c r="J256" s="185">
        <f t="shared" si="91"/>
        <v>-2.4722222222222223</v>
      </c>
      <c r="K256" s="184">
        <v>6.2307692307692308</v>
      </c>
      <c r="L256" s="185">
        <f t="shared" si="92"/>
        <v>3.7029914529914532</v>
      </c>
      <c r="M256" s="184">
        <v>5.8461538461538458</v>
      </c>
      <c r="N256" s="185">
        <f t="shared" si="93"/>
        <v>-0.38461538461538503</v>
      </c>
      <c r="O256" s="185">
        <f t="shared" si="90"/>
        <v>1.4890109890109891</v>
      </c>
    </row>
    <row r="257" spans="2:16" x14ac:dyDescent="0.25">
      <c r="B257" s="114" t="s">
        <v>83</v>
      </c>
      <c r="C257" s="184">
        <v>4.0571428571428569</v>
      </c>
      <c r="D257" s="185">
        <v>-0.75535714285714306</v>
      </c>
      <c r="E257" s="184" t="s">
        <v>227</v>
      </c>
      <c r="F257" s="185" t="str">
        <f t="shared" si="91"/>
        <v>-</v>
      </c>
      <c r="G257" s="184">
        <v>4.0370370370370372</v>
      </c>
      <c r="H257" s="185" t="str">
        <f t="shared" si="91"/>
        <v>-</v>
      </c>
      <c r="I257" s="184">
        <v>3.9333333333333331</v>
      </c>
      <c r="J257" s="185">
        <f t="shared" si="91"/>
        <v>-0.10370370370370408</v>
      </c>
      <c r="K257" s="184">
        <v>5.76</v>
      </c>
      <c r="L257" s="185">
        <f t="shared" si="92"/>
        <v>1.8266666666666667</v>
      </c>
      <c r="M257" s="184">
        <v>6.9347826086956523</v>
      </c>
      <c r="N257" s="185">
        <f t="shared" si="93"/>
        <v>1.1747826086956525</v>
      </c>
      <c r="O257" s="185">
        <f>IFERROR(M257-C257,"-")</f>
        <v>2.8776397515527954</v>
      </c>
    </row>
    <row r="258" spans="2:16" x14ac:dyDescent="0.25">
      <c r="B258" s="114" t="s">
        <v>85</v>
      </c>
      <c r="C258" s="184">
        <v>5.4444444444444446</v>
      </c>
      <c r="D258" s="185">
        <v>1.2005420054200542</v>
      </c>
      <c r="E258" s="184">
        <v>1.5714285714285714</v>
      </c>
      <c r="F258" s="185">
        <f t="shared" si="91"/>
        <v>-3.8730158730158735</v>
      </c>
      <c r="G258" s="184">
        <v>3.6</v>
      </c>
      <c r="H258" s="185">
        <f t="shared" si="91"/>
        <v>2.0285714285714285</v>
      </c>
      <c r="I258" s="184">
        <v>3.5714285714285716</v>
      </c>
      <c r="J258" s="185">
        <f t="shared" si="91"/>
        <v>-2.857142857142847E-2</v>
      </c>
      <c r="K258" s="184">
        <v>7.0909090909090908</v>
      </c>
      <c r="L258" s="185">
        <f t="shared" si="92"/>
        <v>3.5194805194805192</v>
      </c>
      <c r="M258" s="184">
        <v>5.666666666666667</v>
      </c>
      <c r="N258" s="185">
        <f t="shared" si="93"/>
        <v>-1.4242424242424239</v>
      </c>
      <c r="O258" s="185">
        <f>IFERROR(M258-C258,"-")</f>
        <v>0.22222222222222232</v>
      </c>
    </row>
    <row r="259" spans="2:16" x14ac:dyDescent="0.25">
      <c r="B259" s="114" t="s">
        <v>87</v>
      </c>
      <c r="C259" s="184">
        <v>4.74</v>
      </c>
      <c r="D259" s="185">
        <v>1.8089655172413797</v>
      </c>
      <c r="E259" s="184" t="s">
        <v>227</v>
      </c>
      <c r="F259" s="185" t="str">
        <f t="shared" si="91"/>
        <v>-</v>
      </c>
      <c r="G259" s="184">
        <v>3.4117647058823528</v>
      </c>
      <c r="H259" s="185" t="str">
        <f t="shared" si="91"/>
        <v>-</v>
      </c>
      <c r="I259" s="184">
        <v>1.5625</v>
      </c>
      <c r="J259" s="185">
        <f t="shared" si="91"/>
        <v>-1.8492647058823528</v>
      </c>
      <c r="K259" s="184">
        <v>4.8571428571428568</v>
      </c>
      <c r="L259" s="185">
        <f t="shared" si="92"/>
        <v>3.2946428571428568</v>
      </c>
      <c r="M259" s="184">
        <v>2.2916666666666665</v>
      </c>
      <c r="N259" s="185">
        <f t="shared" si="93"/>
        <v>-2.5654761904761902</v>
      </c>
      <c r="O259" s="185">
        <f t="shared" ref="O259:O262" si="94">IFERROR(M259-C259,"-")</f>
        <v>-2.4483333333333337</v>
      </c>
    </row>
    <row r="260" spans="2:16" x14ac:dyDescent="0.25">
      <c r="B260" s="114" t="s">
        <v>89</v>
      </c>
      <c r="C260" s="184">
        <v>1.68</v>
      </c>
      <c r="D260" s="185">
        <v>-0.34222222222222221</v>
      </c>
      <c r="E260" s="184">
        <v>3</v>
      </c>
      <c r="F260" s="185">
        <f t="shared" si="91"/>
        <v>1.32</v>
      </c>
      <c r="G260" s="184">
        <v>2.2935779816513762</v>
      </c>
      <c r="H260" s="185">
        <f t="shared" si="91"/>
        <v>-0.70642201834862384</v>
      </c>
      <c r="I260" s="184">
        <v>2.1153846153846154</v>
      </c>
      <c r="J260" s="185">
        <f t="shared" si="91"/>
        <v>-0.17819336626676074</v>
      </c>
      <c r="K260" s="184">
        <v>1.9391304347826086</v>
      </c>
      <c r="L260" s="185">
        <f t="shared" si="92"/>
        <v>-0.17625418060200682</v>
      </c>
      <c r="M260" s="184">
        <v>2.2410714285714284</v>
      </c>
      <c r="N260" s="185">
        <f t="shared" si="93"/>
        <v>0.30194099378881978</v>
      </c>
      <c r="O260" s="185">
        <f t="shared" si="94"/>
        <v>0.56107142857142844</v>
      </c>
    </row>
    <row r="261" spans="2:16" x14ac:dyDescent="0.25">
      <c r="B261" s="114" t="s">
        <v>91</v>
      </c>
      <c r="C261" s="184">
        <v>1.7513812154696133</v>
      </c>
      <c r="D261" s="185">
        <v>0.15838930172298271</v>
      </c>
      <c r="E261" s="184">
        <v>1.6363636363636365</v>
      </c>
      <c r="F261" s="185">
        <f t="shared" si="91"/>
        <v>-0.11501757910597687</v>
      </c>
      <c r="G261" s="184">
        <v>2.5089820359281436</v>
      </c>
      <c r="H261" s="185">
        <f t="shared" si="91"/>
        <v>0.87261839956450715</v>
      </c>
      <c r="I261" s="184">
        <v>2.9285714285714284</v>
      </c>
      <c r="J261" s="185">
        <f t="shared" si="91"/>
        <v>0.41958939264328476</v>
      </c>
      <c r="K261" s="184">
        <v>2.5141242937853105</v>
      </c>
      <c r="L261" s="185">
        <f t="shared" si="92"/>
        <v>-0.41444713478611783</v>
      </c>
      <c r="M261" s="184">
        <v>2.1355932203389831</v>
      </c>
      <c r="N261" s="185">
        <f t="shared" si="93"/>
        <v>-0.37853107344632742</v>
      </c>
      <c r="O261" s="185">
        <f t="shared" si="94"/>
        <v>0.38421200486936979</v>
      </c>
    </row>
    <row r="262" spans="2:16" x14ac:dyDescent="0.25">
      <c r="B262" s="114" t="s">
        <v>93</v>
      </c>
      <c r="C262" s="184">
        <v>2.174757281553398</v>
      </c>
      <c r="D262" s="185">
        <v>-0.25280455590243234</v>
      </c>
      <c r="E262" s="184">
        <v>1.625</v>
      </c>
      <c r="F262" s="185">
        <f t="shared" si="91"/>
        <v>-0.54975728155339798</v>
      </c>
      <c r="G262" s="184">
        <v>2.5635359116022101</v>
      </c>
      <c r="H262" s="185">
        <f t="shared" si="91"/>
        <v>0.93853591160221006</v>
      </c>
      <c r="I262" s="184">
        <v>2.4390243902439024</v>
      </c>
      <c r="J262" s="185">
        <f t="shared" si="91"/>
        <v>-0.12451152135830768</v>
      </c>
      <c r="K262" s="184">
        <v>2.3510638297872339</v>
      </c>
      <c r="L262" s="185">
        <f t="shared" si="92"/>
        <v>-8.7960560456668446E-2</v>
      </c>
      <c r="M262" s="184">
        <v>2.3860759493670884</v>
      </c>
      <c r="N262" s="185">
        <f t="shared" si="93"/>
        <v>3.5012119579854506E-2</v>
      </c>
      <c r="O262" s="185">
        <f t="shared" si="94"/>
        <v>0.21131866781369046</v>
      </c>
    </row>
    <row r="263" spans="2:16" ht="15.75" x14ac:dyDescent="0.25">
      <c r="B263" s="117" t="s">
        <v>30</v>
      </c>
      <c r="C263" s="186">
        <v>2.6512630930375849</v>
      </c>
      <c r="D263" s="187">
        <v>0.13794455807643047</v>
      </c>
      <c r="E263" s="186">
        <v>2.5088495575221237</v>
      </c>
      <c r="F263" s="187">
        <f t="shared" si="91"/>
        <v>-0.14241353551546121</v>
      </c>
      <c r="G263" s="186">
        <v>2.5981981981981983</v>
      </c>
      <c r="H263" s="187">
        <f t="shared" si="91"/>
        <v>8.934864067607462E-2</v>
      </c>
      <c r="I263" s="186">
        <v>2.5553488372093023</v>
      </c>
      <c r="J263" s="187">
        <f t="shared" si="91"/>
        <v>-4.2849360988896024E-2</v>
      </c>
      <c r="K263" s="186">
        <v>2.6137211036539894</v>
      </c>
      <c r="L263" s="187">
        <f t="shared" si="92"/>
        <v>5.8372266444687071E-2</v>
      </c>
      <c r="M263" s="186">
        <v>2.901049475262369</v>
      </c>
      <c r="N263" s="187">
        <v>0.28732837160837965</v>
      </c>
      <c r="O263" s="187">
        <v>0.24978638222478411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6" t="s">
        <v>299</v>
      </c>
      <c r="C268" s="266"/>
      <c r="D268" s="266"/>
      <c r="E268" s="266"/>
      <c r="F268" s="266"/>
      <c r="G268" s="266"/>
      <c r="H268" s="266"/>
      <c r="I268" s="266"/>
      <c r="J268" s="266"/>
      <c r="K268" s="266"/>
      <c r="L268" s="266"/>
      <c r="M268" s="266"/>
      <c r="N268" s="266"/>
      <c r="O268" s="266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88" t="s">
        <v>131</v>
      </c>
      <c r="D270" s="289"/>
      <c r="E270" s="289"/>
      <c r="F270" s="289"/>
      <c r="G270" s="289"/>
      <c r="H270" s="289"/>
      <c r="I270" s="289"/>
      <c r="J270" s="289"/>
      <c r="K270" s="289"/>
      <c r="L270" s="289"/>
      <c r="M270" s="289"/>
      <c r="N270" s="289"/>
      <c r="O270" s="290"/>
    </row>
    <row r="271" spans="2:16" ht="22.5" thickTop="1" thickBot="1" x14ac:dyDescent="0.3">
      <c r="B271" s="109"/>
      <c r="C271" s="291">
        <f>2019</f>
        <v>2019</v>
      </c>
      <c r="D271" s="292"/>
      <c r="E271" s="293">
        <v>2020</v>
      </c>
      <c r="F271" s="292"/>
      <c r="G271" s="293">
        <v>2021</v>
      </c>
      <c r="H271" s="292"/>
      <c r="I271" s="293">
        <v>2022</v>
      </c>
      <c r="J271" s="292"/>
      <c r="K271" s="293">
        <v>2023</v>
      </c>
      <c r="L271" s="292"/>
      <c r="M271" s="293">
        <v>2024</v>
      </c>
      <c r="N271" s="294"/>
      <c r="O271" s="295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2.5046082949308754</v>
      </c>
      <c r="D273" s="185">
        <v>-0.95567683745201659</v>
      </c>
      <c r="E273" s="184">
        <v>2.1088082901554404</v>
      </c>
      <c r="F273" s="185">
        <f t="shared" ref="F273:J275" si="95">IFERROR(E273-C273,"-")</f>
        <v>-0.39580000477543509</v>
      </c>
      <c r="G273" s="184">
        <v>1.6</v>
      </c>
      <c r="H273" s="185">
        <f t="shared" si="95"/>
        <v>-0.50880829015544027</v>
      </c>
      <c r="I273" s="184">
        <v>2.0763636363636362</v>
      </c>
      <c r="J273" s="185">
        <f t="shared" si="95"/>
        <v>0.4763636363636361</v>
      </c>
      <c r="K273" s="184">
        <v>2.2141280353200883</v>
      </c>
      <c r="L273" s="185">
        <f t="shared" ref="L273:L275" si="96">IFERROR(K273-I273,"-")</f>
        <v>0.13776439895645209</v>
      </c>
      <c r="M273" s="184">
        <v>2.3753280839895012</v>
      </c>
      <c r="N273" s="185">
        <f t="shared" ref="N273:N275" si="97">IFERROR(M273-K273,"-")</f>
        <v>0.16120004866941295</v>
      </c>
      <c r="O273" s="185">
        <f t="shared" ref="O273" si="98">IFERROR(M273-C273,"-")</f>
        <v>-0.12928021094137421</v>
      </c>
    </row>
    <row r="274" spans="2:15" x14ac:dyDescent="0.25">
      <c r="B274" s="114" t="s">
        <v>73</v>
      </c>
      <c r="C274" s="184">
        <v>2.5240641711229945</v>
      </c>
      <c r="D274" s="185">
        <v>0.43117879562892325</v>
      </c>
      <c r="E274" s="184">
        <v>1.8259803921568627</v>
      </c>
      <c r="F274" s="185">
        <f t="shared" si="95"/>
        <v>-0.69808377896613183</v>
      </c>
      <c r="G274" s="184">
        <v>1.7</v>
      </c>
      <c r="H274" s="185">
        <f t="shared" si="95"/>
        <v>-0.12598039215686274</v>
      </c>
      <c r="I274" s="184">
        <v>2.2489795918367346</v>
      </c>
      <c r="J274" s="185">
        <f t="shared" si="95"/>
        <v>0.54897959183673462</v>
      </c>
      <c r="K274" s="184">
        <v>1.9424920127795526</v>
      </c>
      <c r="L274" s="185">
        <f t="shared" si="96"/>
        <v>-0.30648757905718194</v>
      </c>
      <c r="M274" s="184">
        <v>2.3452380952380953</v>
      </c>
      <c r="N274" s="185">
        <f t="shared" si="97"/>
        <v>0.40274608245854271</v>
      </c>
      <c r="O274" s="185">
        <f>IFERROR(M274-C274,"-")</f>
        <v>-0.17882607588489918</v>
      </c>
    </row>
    <row r="275" spans="2:15" x14ac:dyDescent="0.25">
      <c r="B275" s="114" t="s">
        <v>75</v>
      </c>
      <c r="C275" s="184">
        <v>1.8194130925507901</v>
      </c>
      <c r="D275" s="185">
        <v>-0.62951802383875854</v>
      </c>
      <c r="E275" s="184">
        <v>1.9261363636363635</v>
      </c>
      <c r="F275" s="185">
        <f t="shared" si="95"/>
        <v>0.10672327108557345</v>
      </c>
      <c r="G275" s="184">
        <v>2</v>
      </c>
      <c r="H275" s="185">
        <f t="shared" si="95"/>
        <v>7.3863636363636465E-2</v>
      </c>
      <c r="I275" s="184">
        <v>1.892156862745098</v>
      </c>
      <c r="J275" s="185">
        <f t="shared" si="95"/>
        <v>-0.10784313725490202</v>
      </c>
      <c r="K275" s="184">
        <v>1.9501557632398754</v>
      </c>
      <c r="L275" s="185">
        <f t="shared" si="96"/>
        <v>5.7998900494777406E-2</v>
      </c>
      <c r="M275" s="184">
        <v>2.1419753086419755</v>
      </c>
      <c r="N275" s="185">
        <f t="shared" si="97"/>
        <v>0.19181954540210011</v>
      </c>
      <c r="O275" s="185">
        <f t="shared" ref="O275:O278" si="99">IFERROR(M275-C275,"-")</f>
        <v>0.32256221609118541</v>
      </c>
    </row>
    <row r="276" spans="2:15" x14ac:dyDescent="0.25">
      <c r="B276" s="114" t="s">
        <v>77</v>
      </c>
      <c r="C276" s="184">
        <v>1.8577235772357723</v>
      </c>
      <c r="D276" s="185">
        <v>-0.14629248702125586</v>
      </c>
      <c r="E276" s="184" t="s">
        <v>227</v>
      </c>
      <c r="F276" s="185" t="str">
        <f>IFERROR(E276-C276,"-")</f>
        <v>-</v>
      </c>
      <c r="G276" s="184">
        <v>3</v>
      </c>
      <c r="H276" s="185" t="str">
        <f>IFERROR(G276-E276,"-")</f>
        <v>-</v>
      </c>
      <c r="I276" s="184">
        <v>1.5960591133004927</v>
      </c>
      <c r="J276" s="185">
        <f>IFERROR(I276-G276,"-")</f>
        <v>-1.4039408866995073</v>
      </c>
      <c r="K276" s="184">
        <v>1.4731182795698925</v>
      </c>
      <c r="L276" s="185">
        <f>IFERROR(K276-I276,"-")</f>
        <v>-0.12294083373060016</v>
      </c>
      <c r="M276" s="184">
        <v>2.8341463414634145</v>
      </c>
      <c r="N276" s="185">
        <f>IFERROR(M276-K276,"-")</f>
        <v>1.361028061893522</v>
      </c>
      <c r="O276" s="185">
        <f t="shared" si="99"/>
        <v>0.97642276422764218</v>
      </c>
    </row>
    <row r="277" spans="2:15" x14ac:dyDescent="0.25">
      <c r="B277" s="114" t="s">
        <v>79</v>
      </c>
      <c r="C277" s="184">
        <v>3.3103448275862069</v>
      </c>
      <c r="D277" s="185">
        <v>0.39197748064743143</v>
      </c>
      <c r="E277" s="184" t="s">
        <v>227</v>
      </c>
      <c r="F277" s="185" t="str">
        <f t="shared" ref="F277:J285" si="100">IFERROR(E277-C277,"-")</f>
        <v>-</v>
      </c>
      <c r="G277" s="184">
        <v>2.2400000000000002</v>
      </c>
      <c r="H277" s="185" t="str">
        <f t="shared" si="100"/>
        <v>-</v>
      </c>
      <c r="I277" s="184">
        <v>3.7692307692307692</v>
      </c>
      <c r="J277" s="185">
        <f t="shared" si="100"/>
        <v>1.5292307692307689</v>
      </c>
      <c r="K277" s="184">
        <v>1.7272727272727273</v>
      </c>
      <c r="L277" s="185">
        <f t="shared" ref="L277:L285" si="101">IFERROR(K277-I277,"-")</f>
        <v>-2.0419580419580416</v>
      </c>
      <c r="M277" s="184">
        <v>1.6956521739130435</v>
      </c>
      <c r="N277" s="185">
        <f t="shared" ref="N277:N284" si="102">IFERROR(M277-K277,"-")</f>
        <v>-3.1620553359683834E-2</v>
      </c>
      <c r="O277" s="185">
        <f t="shared" si="99"/>
        <v>-1.6146926536731634</v>
      </c>
    </row>
    <row r="278" spans="2:15" x14ac:dyDescent="0.25">
      <c r="B278" s="114" t="s">
        <v>81</v>
      </c>
      <c r="C278" s="184">
        <v>2.1052631578947367</v>
      </c>
      <c r="D278" s="185">
        <v>-2.0336257309941526</v>
      </c>
      <c r="E278" s="184" t="s">
        <v>227</v>
      </c>
      <c r="F278" s="185" t="str">
        <f t="shared" si="100"/>
        <v>-</v>
      </c>
      <c r="G278" s="184">
        <v>2.2592592592592591</v>
      </c>
      <c r="H278" s="185" t="str">
        <f t="shared" si="100"/>
        <v>-</v>
      </c>
      <c r="I278" s="184">
        <v>6.7254901960784315</v>
      </c>
      <c r="J278" s="185">
        <f t="shared" si="100"/>
        <v>4.4662309368191728</v>
      </c>
      <c r="K278" s="184">
        <v>2.3636363636363638</v>
      </c>
      <c r="L278" s="185">
        <f t="shared" si="101"/>
        <v>-4.3618538324420673</v>
      </c>
      <c r="M278" s="184">
        <v>2.1923076923076925</v>
      </c>
      <c r="N278" s="185">
        <f t="shared" si="102"/>
        <v>-0.17132867132867124</v>
      </c>
      <c r="O278" s="185">
        <f t="shared" si="99"/>
        <v>8.7044534412955787E-2</v>
      </c>
    </row>
    <row r="279" spans="2:15" x14ac:dyDescent="0.25">
      <c r="B279" s="114" t="s">
        <v>83</v>
      </c>
      <c r="C279" s="184">
        <v>3.6153846153846154</v>
      </c>
      <c r="D279" s="185">
        <v>0.91538461538461524</v>
      </c>
      <c r="E279" s="184" t="s">
        <v>227</v>
      </c>
      <c r="F279" s="185" t="str">
        <f t="shared" si="100"/>
        <v>-</v>
      </c>
      <c r="G279" s="184">
        <v>3.76</v>
      </c>
      <c r="H279" s="185" t="str">
        <f t="shared" si="100"/>
        <v>-</v>
      </c>
      <c r="I279" s="184">
        <v>2.4615384615384617</v>
      </c>
      <c r="J279" s="185">
        <f t="shared" si="100"/>
        <v>-1.2984615384615381</v>
      </c>
      <c r="K279" s="184">
        <v>3.6153846153846154</v>
      </c>
      <c r="L279" s="185">
        <f t="shared" si="101"/>
        <v>1.1538461538461537</v>
      </c>
      <c r="M279" s="184">
        <v>3.7234042553191489</v>
      </c>
      <c r="N279" s="185">
        <f t="shared" si="102"/>
        <v>0.10801963993453345</v>
      </c>
      <c r="O279" s="185">
        <f>IFERROR(M279-C279,"-")</f>
        <v>0.10801963993453345</v>
      </c>
    </row>
    <row r="280" spans="2:15" x14ac:dyDescent="0.25">
      <c r="B280" s="114" t="s">
        <v>85</v>
      </c>
      <c r="C280" s="184">
        <v>4.7647058823529411</v>
      </c>
      <c r="D280" s="185">
        <v>2.1902377972465583</v>
      </c>
      <c r="E280" s="184">
        <v>1.6</v>
      </c>
      <c r="F280" s="185">
        <f t="shared" si="100"/>
        <v>-3.164705882352941</v>
      </c>
      <c r="G280" s="184">
        <v>2.2142857142857144</v>
      </c>
      <c r="H280" s="185">
        <f t="shared" si="100"/>
        <v>0.61428571428571432</v>
      </c>
      <c r="I280" s="184">
        <v>1.6666666666666667</v>
      </c>
      <c r="J280" s="185">
        <f t="shared" si="100"/>
        <v>-0.54761904761904767</v>
      </c>
      <c r="K280" s="184">
        <v>3</v>
      </c>
      <c r="L280" s="185">
        <f t="shared" si="101"/>
        <v>1.3333333333333333</v>
      </c>
      <c r="M280" s="184">
        <v>4.4210526315789478</v>
      </c>
      <c r="N280" s="185">
        <f t="shared" si="102"/>
        <v>1.4210526315789478</v>
      </c>
      <c r="O280" s="185">
        <f>IFERROR(M280-C280,"-")</f>
        <v>-0.34365325077399334</v>
      </c>
    </row>
    <row r="281" spans="2:15" x14ac:dyDescent="0.25">
      <c r="B281" s="114" t="s">
        <v>87</v>
      </c>
      <c r="C281" s="184">
        <v>2.6578947368421053</v>
      </c>
      <c r="D281" s="185">
        <v>0.13706140350877183</v>
      </c>
      <c r="E281" s="184">
        <v>2.52</v>
      </c>
      <c r="F281" s="185">
        <f t="shared" si="100"/>
        <v>-0.13789473684210529</v>
      </c>
      <c r="G281" s="184">
        <v>3.4242424242424243</v>
      </c>
      <c r="H281" s="185">
        <f t="shared" si="100"/>
        <v>0.90424242424242429</v>
      </c>
      <c r="I281" s="184">
        <v>2.1470588235294117</v>
      </c>
      <c r="J281" s="185">
        <f t="shared" si="100"/>
        <v>-1.2771836007130126</v>
      </c>
      <c r="K281" s="184">
        <v>2.8378378378378377</v>
      </c>
      <c r="L281" s="185">
        <f t="shared" si="101"/>
        <v>0.69077901430842603</v>
      </c>
      <c r="M281" s="184">
        <v>2</v>
      </c>
      <c r="N281" s="185">
        <f t="shared" si="102"/>
        <v>-0.83783783783783772</v>
      </c>
      <c r="O281" s="185">
        <f t="shared" ref="O281:O284" si="103">IFERROR(M281-C281,"-")</f>
        <v>-0.65789473684210531</v>
      </c>
    </row>
    <row r="282" spans="2:15" x14ac:dyDescent="0.25">
      <c r="B282" s="114" t="s">
        <v>89</v>
      </c>
      <c r="C282" s="184">
        <v>1.8509803921568628</v>
      </c>
      <c r="D282" s="185">
        <v>3.0911188004613788E-2</v>
      </c>
      <c r="E282" s="184">
        <v>1.65</v>
      </c>
      <c r="F282" s="185">
        <f t="shared" si="100"/>
        <v>-0.20098039215686292</v>
      </c>
      <c r="G282" s="184">
        <v>1.8473282442748091</v>
      </c>
      <c r="H282" s="185">
        <f t="shared" si="100"/>
        <v>0.19732824427480922</v>
      </c>
      <c r="I282" s="184">
        <v>1.7763975155279503</v>
      </c>
      <c r="J282" s="185">
        <f t="shared" si="100"/>
        <v>-7.0930728746858795E-2</v>
      </c>
      <c r="K282" s="184">
        <v>1.8677685950413223</v>
      </c>
      <c r="L282" s="185">
        <f t="shared" si="101"/>
        <v>9.1371079513371978E-2</v>
      </c>
      <c r="M282" s="184">
        <v>1.6622807017543859</v>
      </c>
      <c r="N282" s="185">
        <f t="shared" si="102"/>
        <v>-0.2054878932869364</v>
      </c>
      <c r="O282" s="185">
        <f t="shared" si="103"/>
        <v>-0.18869969040247692</v>
      </c>
    </row>
    <row r="283" spans="2:15" x14ac:dyDescent="0.25">
      <c r="B283" s="114" t="s">
        <v>91</v>
      </c>
      <c r="C283" s="184">
        <v>1.84375</v>
      </c>
      <c r="D283" s="185">
        <v>-0.92207278481012667</v>
      </c>
      <c r="E283" s="184">
        <v>1.8148148148148149</v>
      </c>
      <c r="F283" s="185">
        <f t="shared" si="100"/>
        <v>-2.8935185185185119E-2</v>
      </c>
      <c r="G283" s="184">
        <v>1.9113924050632911</v>
      </c>
      <c r="H283" s="185">
        <f t="shared" si="100"/>
        <v>9.6577590248476231E-2</v>
      </c>
      <c r="I283" s="184">
        <v>2.0648854961832059</v>
      </c>
      <c r="J283" s="185">
        <f t="shared" si="100"/>
        <v>0.15349309111991483</v>
      </c>
      <c r="K283" s="184">
        <v>2.1746575342465753</v>
      </c>
      <c r="L283" s="185">
        <f t="shared" si="101"/>
        <v>0.10977203806336933</v>
      </c>
      <c r="M283" s="184">
        <v>1.7654986522911051</v>
      </c>
      <c r="N283" s="185">
        <f t="shared" si="102"/>
        <v>-0.40915888195547012</v>
      </c>
      <c r="O283" s="185">
        <f t="shared" si="103"/>
        <v>-7.8251347708894858E-2</v>
      </c>
    </row>
    <row r="284" spans="2:15" x14ac:dyDescent="0.25">
      <c r="B284" s="114" t="s">
        <v>93</v>
      </c>
      <c r="C284" s="184">
        <v>2.1683937823834198</v>
      </c>
      <c r="D284" s="185">
        <v>-0.19561439757568033</v>
      </c>
      <c r="E284" s="184">
        <v>1.9583333333333333</v>
      </c>
      <c r="F284" s="185">
        <f t="shared" si="100"/>
        <v>-0.21006044905008658</v>
      </c>
      <c r="G284" s="184">
        <v>2.2438271604938271</v>
      </c>
      <c r="H284" s="185">
        <f t="shared" si="100"/>
        <v>0.28549382716049387</v>
      </c>
      <c r="I284" s="184">
        <v>1.8543417366946779</v>
      </c>
      <c r="J284" s="185">
        <f t="shared" si="100"/>
        <v>-0.38948542379914919</v>
      </c>
      <c r="K284" s="184">
        <v>1.8375350140056022</v>
      </c>
      <c r="L284" s="185">
        <f t="shared" si="101"/>
        <v>-1.6806722689075793E-2</v>
      </c>
      <c r="M284" s="184">
        <v>1.9036402569593147</v>
      </c>
      <c r="N284" s="185">
        <f t="shared" si="102"/>
        <v>6.6105242953712562E-2</v>
      </c>
      <c r="O284" s="185">
        <f t="shared" si="103"/>
        <v>-0.26475352542410513</v>
      </c>
    </row>
    <row r="285" spans="2:15" ht="15.75" x14ac:dyDescent="0.25">
      <c r="B285" s="117" t="s">
        <v>30</v>
      </c>
      <c r="C285" s="186">
        <v>2.1928384930995897</v>
      </c>
      <c r="D285" s="187">
        <v>-0.33121375283860699</v>
      </c>
      <c r="E285" s="186">
        <v>1.9644484958979034</v>
      </c>
      <c r="F285" s="187">
        <f t="shared" si="100"/>
        <v>-0.22838999720168629</v>
      </c>
      <c r="G285" s="186">
        <v>2.1871599564744288</v>
      </c>
      <c r="H285" s="187">
        <f t="shared" si="100"/>
        <v>0.22271146057652547</v>
      </c>
      <c r="I285" s="186">
        <v>2.1336870026525201</v>
      </c>
      <c r="J285" s="187">
        <f t="shared" si="100"/>
        <v>-5.3472953821908753E-2</v>
      </c>
      <c r="K285" s="186">
        <v>2.00081466395112</v>
      </c>
      <c r="L285" s="187">
        <f t="shared" si="101"/>
        <v>-0.13287233870140014</v>
      </c>
      <c r="M285" s="186">
        <v>2.1728840754111514</v>
      </c>
      <c r="N285" s="187">
        <v>0.17206941146003141</v>
      </c>
      <c r="O285" s="187">
        <v>-1.9954417688438308E-2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64BFF-30A0-49BB-BDE9-84DC5005D9C5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66" t="s">
        <v>288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0" t="s">
        <v>132</v>
      </c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  <c r="O6" s="302"/>
    </row>
    <row r="7" spans="1:16" ht="22.5" thickTop="1" thickBot="1" x14ac:dyDescent="0.3">
      <c r="B7" s="109"/>
      <c r="C7" s="291">
        <v>2019</v>
      </c>
      <c r="D7" s="292"/>
      <c r="E7" s="293" t="s">
        <v>281</v>
      </c>
      <c r="F7" s="292"/>
      <c r="G7" s="293" t="s">
        <v>282</v>
      </c>
      <c r="H7" s="292"/>
      <c r="I7" s="293" t="s">
        <v>283</v>
      </c>
      <c r="J7" s="292"/>
      <c r="K7" s="293">
        <v>2023</v>
      </c>
      <c r="L7" s="292"/>
      <c r="M7" s="293">
        <v>2024</v>
      </c>
      <c r="N7" s="294"/>
      <c r="O7" s="295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2.4375030409186005</v>
      </c>
      <c r="D9" s="185">
        <v>-0.13328604427593271</v>
      </c>
      <c r="E9" s="184">
        <v>2.2460468058191019</v>
      </c>
      <c r="F9" s="185">
        <f t="shared" ref="F9:J21" si="0">IFERROR(E9-C9,"-")</f>
        <v>-0.19145623509949861</v>
      </c>
      <c r="G9" s="184">
        <v>1.9022445982798406</v>
      </c>
      <c r="H9" s="185">
        <f t="shared" si="0"/>
        <v>-0.34380220753926127</v>
      </c>
      <c r="I9" s="184">
        <v>2.8322493991234272</v>
      </c>
      <c r="J9" s="185">
        <f t="shared" si="0"/>
        <v>0.93000480084358661</v>
      </c>
      <c r="K9" s="184">
        <v>2.5235291626074803</v>
      </c>
      <c r="L9" s="185">
        <f t="shared" ref="L9:L21" si="1">IFERROR(K9-I9,"-")</f>
        <v>-0.30872023651594693</v>
      </c>
      <c r="M9" s="184">
        <v>2.6250052373570201</v>
      </c>
      <c r="N9" s="185">
        <f t="shared" ref="N9:N14" si="2">IFERROR(M9-K9,"-")</f>
        <v>0.10147607474953979</v>
      </c>
      <c r="O9" s="185">
        <f>IFERROR(M9-C9,"-")</f>
        <v>0.18750219643841959</v>
      </c>
    </row>
    <row r="10" spans="1:16" x14ac:dyDescent="0.25">
      <c r="A10" s="1" t="s">
        <v>72</v>
      </c>
      <c r="B10" s="114" t="s">
        <v>73</v>
      </c>
      <c r="C10" s="184">
        <v>2.2594008313822926</v>
      </c>
      <c r="D10" s="185">
        <v>2.8036745418800191E-2</v>
      </c>
      <c r="E10" s="184">
        <v>2.2190549563430921</v>
      </c>
      <c r="F10" s="185">
        <f t="shared" si="0"/>
        <v>-4.0345875039200507E-2</v>
      </c>
      <c r="G10" s="184">
        <v>1.8830991170252456</v>
      </c>
      <c r="H10" s="185">
        <f t="shared" si="0"/>
        <v>-0.33595583931784656</v>
      </c>
      <c r="I10" s="184">
        <v>2.4567090685268771</v>
      </c>
      <c r="J10" s="185">
        <f t="shared" si="0"/>
        <v>0.57360995150163152</v>
      </c>
      <c r="K10" s="184">
        <v>2.2917233809001099</v>
      </c>
      <c r="L10" s="185">
        <f t="shared" si="1"/>
        <v>-0.16498568762676724</v>
      </c>
      <c r="M10" s="184">
        <v>2.4732375690607733</v>
      </c>
      <c r="N10" s="185">
        <f t="shared" si="2"/>
        <v>0.18151418816066345</v>
      </c>
      <c r="O10" s="185">
        <f>IFERROR(M10-C10,"-")</f>
        <v>0.21383673767848066</v>
      </c>
    </row>
    <row r="11" spans="1:16" x14ac:dyDescent="0.25">
      <c r="A11" s="1" t="s">
        <v>74</v>
      </c>
      <c r="B11" s="114" t="s">
        <v>75</v>
      </c>
      <c r="C11" s="184">
        <v>2.2686073740759447</v>
      </c>
      <c r="D11" s="185">
        <v>-5.2755050823544813E-2</v>
      </c>
      <c r="E11" s="184">
        <v>2.2663384064458372</v>
      </c>
      <c r="F11" s="185">
        <f t="shared" si="0"/>
        <v>-2.2689676301075323E-3</v>
      </c>
      <c r="G11" s="184">
        <v>2.1653413498836307</v>
      </c>
      <c r="H11" s="185">
        <f t="shared" si="0"/>
        <v>-0.10099705656220648</v>
      </c>
      <c r="I11" s="184">
        <v>2.3488082178119076</v>
      </c>
      <c r="J11" s="185">
        <f t="shared" si="0"/>
        <v>0.18346686792827693</v>
      </c>
      <c r="K11" s="184">
        <v>2.3180265353142131</v>
      </c>
      <c r="L11" s="185">
        <f t="shared" si="1"/>
        <v>-3.0781682497694529E-2</v>
      </c>
      <c r="M11" s="184">
        <v>2.5529145444255801</v>
      </c>
      <c r="N11" s="185">
        <f t="shared" si="2"/>
        <v>0.23488800911136698</v>
      </c>
      <c r="O11" s="185">
        <f t="shared" ref="O11:O14" si="3">IFERROR(M11-C11,"-")</f>
        <v>0.28430717034963537</v>
      </c>
    </row>
    <row r="12" spans="1:16" x14ac:dyDescent="0.25">
      <c r="A12" s="1" t="s">
        <v>76</v>
      </c>
      <c r="B12" s="114" t="s">
        <v>77</v>
      </c>
      <c r="C12" s="184">
        <v>2.2437044993435973</v>
      </c>
      <c r="D12" s="185">
        <v>0.12826639085959179</v>
      </c>
      <c r="E12" s="184" t="s">
        <v>227</v>
      </c>
      <c r="F12" s="185" t="str">
        <f t="shared" si="0"/>
        <v>-</v>
      </c>
      <c r="G12" s="184">
        <v>2.0378243201000314</v>
      </c>
      <c r="H12" s="185" t="str">
        <f t="shared" si="0"/>
        <v>-</v>
      </c>
      <c r="I12" s="184">
        <v>2.5104382929642446</v>
      </c>
      <c r="J12" s="185">
        <f t="shared" si="0"/>
        <v>0.47261397286421314</v>
      </c>
      <c r="K12" s="184">
        <v>2.2301869061292678</v>
      </c>
      <c r="L12" s="185">
        <f t="shared" si="1"/>
        <v>-0.28025138683497675</v>
      </c>
      <c r="M12" s="184">
        <v>2.4243523043775292</v>
      </c>
      <c r="N12" s="185">
        <f t="shared" si="2"/>
        <v>0.1941653982482614</v>
      </c>
      <c r="O12" s="185">
        <f>IFERROR(M12-C12,"-")</f>
        <v>0.18064780503393196</v>
      </c>
    </row>
    <row r="13" spans="1:16" x14ac:dyDescent="0.25">
      <c r="A13" s="1" t="s">
        <v>78</v>
      </c>
      <c r="B13" s="114" t="s">
        <v>79</v>
      </c>
      <c r="C13" s="184">
        <v>2.0568508838902919</v>
      </c>
      <c r="D13" s="185">
        <v>5.1461035643300956E-2</v>
      </c>
      <c r="E13" s="184" t="s">
        <v>227</v>
      </c>
      <c r="F13" s="185" t="str">
        <f t="shared" si="0"/>
        <v>-</v>
      </c>
      <c r="G13" s="184">
        <v>1.9151056197688323</v>
      </c>
      <c r="H13" s="185" t="str">
        <f t="shared" si="0"/>
        <v>-</v>
      </c>
      <c r="I13" s="184">
        <v>2.4632700120786208</v>
      </c>
      <c r="J13" s="185">
        <f t="shared" si="0"/>
        <v>0.54816439230978853</v>
      </c>
      <c r="K13" s="184">
        <v>2.3830322688887646</v>
      </c>
      <c r="L13" s="185">
        <f t="shared" si="1"/>
        <v>-8.0237743189856214E-2</v>
      </c>
      <c r="M13" s="184">
        <v>2.197144331670394</v>
      </c>
      <c r="N13" s="185">
        <f t="shared" si="2"/>
        <v>-0.1858879372183706</v>
      </c>
      <c r="O13" s="185">
        <f>IFERROR(M13-C13,"-")</f>
        <v>0.14029344778010211</v>
      </c>
    </row>
    <row r="14" spans="1:16" x14ac:dyDescent="0.25">
      <c r="A14" s="1" t="s">
        <v>80</v>
      </c>
      <c r="B14" s="114" t="s">
        <v>81</v>
      </c>
      <c r="C14" s="184">
        <v>2.0880498971534736</v>
      </c>
      <c r="D14" s="185">
        <v>5.2550532056582E-2</v>
      </c>
      <c r="E14" s="184" t="s">
        <v>227</v>
      </c>
      <c r="F14" s="185" t="str">
        <f t="shared" si="0"/>
        <v>-</v>
      </c>
      <c r="G14" s="184">
        <v>1.9788051104054354</v>
      </c>
      <c r="H14" s="185" t="str">
        <f t="shared" si="0"/>
        <v>-</v>
      </c>
      <c r="I14" s="184">
        <v>2.2983870967741935</v>
      </c>
      <c r="J14" s="185">
        <f t="shared" si="0"/>
        <v>0.31958198636875812</v>
      </c>
      <c r="K14" s="184">
        <v>2.1486403825835509</v>
      </c>
      <c r="L14" s="185">
        <f t="shared" si="1"/>
        <v>-0.14974671419064256</v>
      </c>
      <c r="M14" s="184">
        <v>2.0572924688125673</v>
      </c>
      <c r="N14" s="185">
        <f t="shared" si="2"/>
        <v>-9.1347913770983613E-2</v>
      </c>
      <c r="O14" s="185">
        <f t="shared" si="3"/>
        <v>-3.0757428340906223E-2</v>
      </c>
    </row>
    <row r="15" spans="1:16" x14ac:dyDescent="0.25">
      <c r="A15" s="1" t="s">
        <v>82</v>
      </c>
      <c r="B15" s="114" t="s">
        <v>83</v>
      </c>
      <c r="C15" s="184">
        <v>2.3600534014395169</v>
      </c>
      <c r="D15" s="185">
        <v>0.1226836243587508</v>
      </c>
      <c r="E15" s="184" t="s">
        <v>227</v>
      </c>
      <c r="F15" s="185" t="str">
        <f t="shared" si="0"/>
        <v>-</v>
      </c>
      <c r="G15" s="184">
        <v>2.1686345325739684</v>
      </c>
      <c r="H15" s="185" t="str">
        <f t="shared" si="0"/>
        <v>-</v>
      </c>
      <c r="I15" s="184">
        <v>2.3937399767737655</v>
      </c>
      <c r="J15" s="185">
        <f t="shared" si="0"/>
        <v>0.22510544419979706</v>
      </c>
      <c r="K15" s="184">
        <v>2.4037477691850091</v>
      </c>
      <c r="L15" s="185">
        <f t="shared" si="1"/>
        <v>1.000779241124361E-2</v>
      </c>
      <c r="M15" s="184">
        <v>2.0914386094674557</v>
      </c>
      <c r="N15" s="185">
        <f>IFERROR(M15-K15,"-")</f>
        <v>-0.31230915971755335</v>
      </c>
      <c r="O15" s="185">
        <f>IFERROR(M15-C15,"-")</f>
        <v>-0.26861479197206117</v>
      </c>
    </row>
    <row r="16" spans="1:16" x14ac:dyDescent="0.25">
      <c r="A16" s="1" t="s">
        <v>84</v>
      </c>
      <c r="B16" s="114" t="s">
        <v>85</v>
      </c>
      <c r="C16" s="184">
        <v>2.8067860508953819</v>
      </c>
      <c r="D16" s="185">
        <v>3.7496196834911455E-2</v>
      </c>
      <c r="E16" s="184">
        <v>2.2469008264462809</v>
      </c>
      <c r="F16" s="185">
        <f t="shared" si="0"/>
        <v>-0.55988522444910105</v>
      </c>
      <c r="G16" s="184">
        <v>2.5961220825852784</v>
      </c>
      <c r="H16" s="185">
        <f t="shared" si="0"/>
        <v>0.34922125613899757</v>
      </c>
      <c r="I16" s="184">
        <v>2.6865335051546393</v>
      </c>
      <c r="J16" s="185">
        <f t="shared" si="0"/>
        <v>9.0411422569360855E-2</v>
      </c>
      <c r="K16" s="184">
        <v>2.8928833455612621</v>
      </c>
      <c r="L16" s="185">
        <f t="shared" si="1"/>
        <v>0.20634984040662285</v>
      </c>
      <c r="M16" s="184">
        <v>2.8021182816919938</v>
      </c>
      <c r="N16" s="185">
        <f>IFERROR(M16-K16,"-")</f>
        <v>-9.0765063869268303E-2</v>
      </c>
      <c r="O16" s="185">
        <f>IFERROR(M16-C16,"-")</f>
        <v>-4.6677692033880724E-3</v>
      </c>
    </row>
    <row r="17" spans="1:16" x14ac:dyDescent="0.25">
      <c r="A17" s="1" t="s">
        <v>86</v>
      </c>
      <c r="B17" s="114" t="s">
        <v>87</v>
      </c>
      <c r="C17" s="184">
        <v>2.2805777888944472</v>
      </c>
      <c r="D17" s="185">
        <v>-0.34084849828176011</v>
      </c>
      <c r="E17" s="184">
        <v>1.9535228344335174</v>
      </c>
      <c r="F17" s="185">
        <f t="shared" si="0"/>
        <v>-0.3270549544609298</v>
      </c>
      <c r="G17" s="184">
        <v>2.197656771687003</v>
      </c>
      <c r="H17" s="185">
        <f t="shared" si="0"/>
        <v>0.24413393725348564</v>
      </c>
      <c r="I17" s="184">
        <v>2.1155368505436143</v>
      </c>
      <c r="J17" s="185">
        <f t="shared" si="0"/>
        <v>-8.211992114338873E-2</v>
      </c>
      <c r="K17" s="184">
        <v>2.5199899579489111</v>
      </c>
      <c r="L17" s="185">
        <f t="shared" si="1"/>
        <v>0.40445310740529683</v>
      </c>
      <c r="M17" s="184">
        <v>2.2043213975583593</v>
      </c>
      <c r="N17" s="185">
        <f t="shared" ref="N17:N20" si="4">IFERROR(M17-K17,"-")</f>
        <v>-0.3156685603905518</v>
      </c>
      <c r="O17" s="185">
        <f t="shared" ref="O17:O20" si="5">IFERROR(M17-C17,"-")</f>
        <v>-7.6256391336087859E-2</v>
      </c>
    </row>
    <row r="18" spans="1:16" x14ac:dyDescent="0.25">
      <c r="A18" s="1" t="s">
        <v>88</v>
      </c>
      <c r="B18" s="114" t="s">
        <v>89</v>
      </c>
      <c r="C18" s="184">
        <v>2.147882422230551</v>
      </c>
      <c r="D18" s="185">
        <v>-5.1010124911023524E-2</v>
      </c>
      <c r="E18" s="184">
        <v>1.8614755861475587</v>
      </c>
      <c r="F18" s="185">
        <f t="shared" si="0"/>
        <v>-0.28640683608299233</v>
      </c>
      <c r="G18" s="184">
        <v>2.1695147304903402</v>
      </c>
      <c r="H18" s="185">
        <f t="shared" si="0"/>
        <v>0.30803914434278146</v>
      </c>
      <c r="I18" s="184">
        <v>2.1997993799015139</v>
      </c>
      <c r="J18" s="185">
        <f t="shared" si="0"/>
        <v>3.0284649411173703E-2</v>
      </c>
      <c r="K18" s="184">
        <v>2.3996983408748114</v>
      </c>
      <c r="L18" s="185">
        <f t="shared" si="1"/>
        <v>0.19989896097329751</v>
      </c>
      <c r="M18" s="184">
        <v>2.2301287686818019</v>
      </c>
      <c r="N18" s="185">
        <f t="shared" si="4"/>
        <v>-0.1695695721930095</v>
      </c>
      <c r="O18" s="185">
        <f t="shared" si="5"/>
        <v>8.224634645125084E-2</v>
      </c>
    </row>
    <row r="19" spans="1:16" x14ac:dyDescent="0.25">
      <c r="A19" s="1" t="s">
        <v>90</v>
      </c>
      <c r="B19" s="114" t="s">
        <v>91</v>
      </c>
      <c r="C19" s="184">
        <v>2.1971869956190915</v>
      </c>
      <c r="D19" s="185">
        <v>-9.3617289057742248E-2</v>
      </c>
      <c r="E19" s="184">
        <v>1.8271224086870681</v>
      </c>
      <c r="F19" s="185">
        <f t="shared" si="0"/>
        <v>-0.37006458693202338</v>
      </c>
      <c r="G19" s="184">
        <v>2.1612137203166228</v>
      </c>
      <c r="H19" s="185">
        <f t="shared" si="0"/>
        <v>0.33409131162955474</v>
      </c>
      <c r="I19" s="184">
        <v>2.2195556611619343</v>
      </c>
      <c r="J19" s="185">
        <f t="shared" si="0"/>
        <v>5.8341940845311413E-2</v>
      </c>
      <c r="K19" s="184">
        <v>2.3657835805129506</v>
      </c>
      <c r="L19" s="185">
        <f t="shared" si="1"/>
        <v>0.14622791935101631</v>
      </c>
      <c r="M19" s="184">
        <v>2.1195535180386686</v>
      </c>
      <c r="N19" s="185">
        <f t="shared" si="4"/>
        <v>-0.24623006247428192</v>
      </c>
      <c r="O19" s="185">
        <f t="shared" si="5"/>
        <v>-7.7633477580422827E-2</v>
      </c>
    </row>
    <row r="20" spans="1:16" x14ac:dyDescent="0.25">
      <c r="A20" s="1" t="s">
        <v>92</v>
      </c>
      <c r="B20" s="114" t="s">
        <v>93</v>
      </c>
      <c r="C20" s="184">
        <v>2.3393872771591071</v>
      </c>
      <c r="D20" s="185">
        <v>-5.170401504454869E-2</v>
      </c>
      <c r="E20" s="184">
        <v>1.945705257110026</v>
      </c>
      <c r="F20" s="185">
        <f t="shared" si="0"/>
        <v>-0.39368202004908115</v>
      </c>
      <c r="G20" s="184">
        <v>2.5686888669084516</v>
      </c>
      <c r="H20" s="185">
        <f t="shared" si="0"/>
        <v>0.6229836097984256</v>
      </c>
      <c r="I20" s="184">
        <v>2.2557062382641351</v>
      </c>
      <c r="J20" s="185">
        <f t="shared" si="0"/>
        <v>-0.31298262864431647</v>
      </c>
      <c r="K20" s="184">
        <v>2.5818146474218788</v>
      </c>
      <c r="L20" s="185">
        <f t="shared" si="1"/>
        <v>0.32610840915774375</v>
      </c>
      <c r="M20" s="184">
        <v>2.241869341020748</v>
      </c>
      <c r="N20" s="185">
        <f t="shared" si="4"/>
        <v>-0.33994530640113085</v>
      </c>
      <c r="O20" s="185">
        <f t="shared" si="5"/>
        <v>-9.7517936138359129E-2</v>
      </c>
    </row>
    <row r="21" spans="1:16" ht="15.75" x14ac:dyDescent="0.25">
      <c r="A21" s="1" t="s">
        <v>0</v>
      </c>
      <c r="B21" s="117" t="s">
        <v>30</v>
      </c>
      <c r="C21" s="186">
        <v>2.2840414672322664</v>
      </c>
      <c r="D21" s="187">
        <v>-1.9773709967067177E-2</v>
      </c>
      <c r="E21" s="186">
        <v>2.0931353607171839</v>
      </c>
      <c r="F21" s="187">
        <f t="shared" si="0"/>
        <v>-0.19090610651508255</v>
      </c>
      <c r="G21" s="186">
        <v>2.1866149593931499</v>
      </c>
      <c r="H21" s="187">
        <f t="shared" si="0"/>
        <v>9.3479598675966002E-2</v>
      </c>
      <c r="I21" s="186">
        <v>2.3720011696365835</v>
      </c>
      <c r="J21" s="187">
        <f t="shared" si="0"/>
        <v>0.1853862102434336</v>
      </c>
      <c r="K21" s="186">
        <v>2.410875374829053</v>
      </c>
      <c r="L21" s="187">
        <f t="shared" si="1"/>
        <v>3.8874205192469535E-2</v>
      </c>
      <c r="M21" s="186">
        <v>2.328977841201255</v>
      </c>
      <c r="N21" s="187">
        <v>-8.1897533627798058E-2</v>
      </c>
      <c r="O21" s="187">
        <v>4.493637396898853E-2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66" t="s">
        <v>300</v>
      </c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0" t="s">
        <v>137</v>
      </c>
      <c r="D28" s="301"/>
      <c r="E28" s="301"/>
      <c r="F28" s="301"/>
      <c r="G28" s="301"/>
      <c r="H28" s="301"/>
      <c r="I28" s="301"/>
      <c r="J28" s="301"/>
      <c r="K28" s="301"/>
      <c r="L28" s="301"/>
      <c r="M28" s="301"/>
      <c r="N28" s="301"/>
      <c r="O28" s="302"/>
    </row>
    <row r="29" spans="1:16" ht="22.5" thickTop="1" thickBot="1" x14ac:dyDescent="0.3">
      <c r="B29" s="109"/>
      <c r="C29" s="291">
        <v>2019</v>
      </c>
      <c r="D29" s="292"/>
      <c r="E29" s="293" t="s">
        <v>281</v>
      </c>
      <c r="F29" s="292"/>
      <c r="G29" s="293" t="s">
        <v>282</v>
      </c>
      <c r="H29" s="292"/>
      <c r="I29" s="293" t="s">
        <v>283</v>
      </c>
      <c r="J29" s="292"/>
      <c r="K29" s="293">
        <v>2023</v>
      </c>
      <c r="L29" s="292"/>
      <c r="M29" s="293">
        <v>2024</v>
      </c>
      <c r="N29" s="294"/>
      <c r="O29" s="295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2.4375030409186005</v>
      </c>
      <c r="D31" s="185">
        <v>-0.13328604427593271</v>
      </c>
      <c r="E31" s="184">
        <v>2.2460468058191019</v>
      </c>
      <c r="F31" s="185">
        <f t="shared" ref="F31:J43" si="6">IFERROR(E31-C31,"-")</f>
        <v>-0.19145623509949861</v>
      </c>
      <c r="G31" s="184">
        <v>1.9022445982798406</v>
      </c>
      <c r="H31" s="185">
        <f t="shared" si="6"/>
        <v>-0.34380220753926127</v>
      </c>
      <c r="I31" s="184">
        <v>2.8322493991234272</v>
      </c>
      <c r="J31" s="185">
        <f t="shared" si="6"/>
        <v>0.93000480084358661</v>
      </c>
      <c r="K31" s="184">
        <v>2.5235291626074803</v>
      </c>
      <c r="L31" s="185">
        <f t="shared" ref="L31:L43" si="7">IFERROR(K31-I31,"-")</f>
        <v>-0.30872023651594693</v>
      </c>
      <c r="M31" s="184">
        <v>2.6250052373570201</v>
      </c>
      <c r="N31" s="185">
        <f>IFERROR(M31-K31,"-")</f>
        <v>0.10147607474953979</v>
      </c>
      <c r="O31" s="185">
        <f>IFERROR(M31-C31,"-")</f>
        <v>0.18750219643841959</v>
      </c>
    </row>
    <row r="32" spans="1:16" x14ac:dyDescent="0.25">
      <c r="B32" s="114" t="s">
        <v>73</v>
      </c>
      <c r="C32" s="184">
        <v>2.2594008313822926</v>
      </c>
      <c r="D32" s="185">
        <v>2.8036745418800191E-2</v>
      </c>
      <c r="E32" s="184">
        <v>2.2190549563430921</v>
      </c>
      <c r="F32" s="185">
        <f t="shared" si="6"/>
        <v>-4.0345875039200507E-2</v>
      </c>
      <c r="G32" s="184">
        <v>1.8830991170252456</v>
      </c>
      <c r="H32" s="185">
        <f t="shared" si="6"/>
        <v>-0.33595583931784656</v>
      </c>
      <c r="I32" s="184">
        <v>2.4567090685268771</v>
      </c>
      <c r="J32" s="185">
        <f t="shared" si="6"/>
        <v>0.57360995150163152</v>
      </c>
      <c r="K32" s="184">
        <v>2.2917233809001099</v>
      </c>
      <c r="L32" s="185">
        <f t="shared" si="7"/>
        <v>-0.16498568762676724</v>
      </c>
      <c r="M32" s="184">
        <v>2.4732375690607733</v>
      </c>
      <c r="N32" s="185">
        <f t="shared" ref="N32:N39" si="8">IFERROR(M32-K32,"-")</f>
        <v>0.18151418816066345</v>
      </c>
      <c r="O32" s="185">
        <f t="shared" ref="O32:O42" si="9">IFERROR(M32-C32,"-")</f>
        <v>0.21383673767848066</v>
      </c>
    </row>
    <row r="33" spans="2:16" x14ac:dyDescent="0.25">
      <c r="B33" s="114" t="s">
        <v>75</v>
      </c>
      <c r="C33" s="184">
        <v>2.2686073740759447</v>
      </c>
      <c r="D33" s="185">
        <v>-5.2755050823544813E-2</v>
      </c>
      <c r="E33" s="184">
        <v>2.2663384064458372</v>
      </c>
      <c r="F33" s="185">
        <f t="shared" si="6"/>
        <v>-2.2689676301075323E-3</v>
      </c>
      <c r="G33" s="184">
        <v>2.1653413498836307</v>
      </c>
      <c r="H33" s="185">
        <f t="shared" si="6"/>
        <v>-0.10099705656220648</v>
      </c>
      <c r="I33" s="184">
        <v>2.3488082178119076</v>
      </c>
      <c r="J33" s="185">
        <f t="shared" si="6"/>
        <v>0.18346686792827693</v>
      </c>
      <c r="K33" s="184">
        <v>2.3180265353142131</v>
      </c>
      <c r="L33" s="185">
        <f t="shared" si="7"/>
        <v>-3.0781682497694529E-2</v>
      </c>
      <c r="M33" s="184">
        <v>2.5529145444255801</v>
      </c>
      <c r="N33" s="185">
        <f t="shared" si="8"/>
        <v>0.23488800911136698</v>
      </c>
      <c r="O33" s="185">
        <f t="shared" si="9"/>
        <v>0.28430717034963537</v>
      </c>
    </row>
    <row r="34" spans="2:16" x14ac:dyDescent="0.25">
      <c r="B34" s="114" t="s">
        <v>77</v>
      </c>
      <c r="C34" s="184">
        <v>2.2437044993435973</v>
      </c>
      <c r="D34" s="185">
        <v>0.12826639085959179</v>
      </c>
      <c r="E34" s="184" t="s">
        <v>227</v>
      </c>
      <c r="F34" s="185" t="str">
        <f t="shared" si="6"/>
        <v>-</v>
      </c>
      <c r="G34" s="184">
        <v>2.0378243201000314</v>
      </c>
      <c r="H34" s="185" t="str">
        <f t="shared" si="6"/>
        <v>-</v>
      </c>
      <c r="I34" s="184">
        <v>2.5104382929642446</v>
      </c>
      <c r="J34" s="185">
        <f t="shared" si="6"/>
        <v>0.47261397286421314</v>
      </c>
      <c r="K34" s="184">
        <v>2.2301869061292678</v>
      </c>
      <c r="L34" s="185">
        <f t="shared" si="7"/>
        <v>-0.28025138683497675</v>
      </c>
      <c r="M34" s="184">
        <v>2.4243523043775292</v>
      </c>
      <c r="N34" s="185">
        <f t="shared" si="8"/>
        <v>0.1941653982482614</v>
      </c>
      <c r="O34" s="185">
        <f t="shared" si="9"/>
        <v>0.18064780503393196</v>
      </c>
    </row>
    <row r="35" spans="2:16" x14ac:dyDescent="0.25">
      <c r="B35" s="114" t="s">
        <v>79</v>
      </c>
      <c r="C35" s="184">
        <v>2.0568508838902919</v>
      </c>
      <c r="D35" s="185">
        <v>5.1461035643300956E-2</v>
      </c>
      <c r="E35" s="184" t="s">
        <v>227</v>
      </c>
      <c r="F35" s="185" t="str">
        <f t="shared" si="6"/>
        <v>-</v>
      </c>
      <c r="G35" s="184">
        <v>1.9151056197688323</v>
      </c>
      <c r="H35" s="185" t="str">
        <f t="shared" si="6"/>
        <v>-</v>
      </c>
      <c r="I35" s="184">
        <v>2.4632700120786208</v>
      </c>
      <c r="J35" s="185">
        <f t="shared" si="6"/>
        <v>0.54816439230978853</v>
      </c>
      <c r="K35" s="184">
        <v>2.3830322688887646</v>
      </c>
      <c r="L35" s="185">
        <f t="shared" si="7"/>
        <v>-8.0237743189856214E-2</v>
      </c>
      <c r="M35" s="184">
        <v>2.197144331670394</v>
      </c>
      <c r="N35" s="185">
        <f t="shared" si="8"/>
        <v>-0.1858879372183706</v>
      </c>
      <c r="O35" s="185">
        <f t="shared" si="9"/>
        <v>0.14029344778010211</v>
      </c>
    </row>
    <row r="36" spans="2:16" x14ac:dyDescent="0.25">
      <c r="B36" s="114" t="s">
        <v>81</v>
      </c>
      <c r="C36" s="184">
        <v>2.0880498971534736</v>
      </c>
      <c r="D36" s="185">
        <v>5.2550532056582E-2</v>
      </c>
      <c r="E36" s="184" t="s">
        <v>227</v>
      </c>
      <c r="F36" s="185" t="str">
        <f t="shared" si="6"/>
        <v>-</v>
      </c>
      <c r="G36" s="184">
        <v>1.9788051104054354</v>
      </c>
      <c r="H36" s="185" t="str">
        <f t="shared" si="6"/>
        <v>-</v>
      </c>
      <c r="I36" s="184">
        <v>2.2983870967741935</v>
      </c>
      <c r="J36" s="185">
        <f t="shared" si="6"/>
        <v>0.31958198636875812</v>
      </c>
      <c r="K36" s="184">
        <v>2.1486403825835509</v>
      </c>
      <c r="L36" s="185">
        <f t="shared" si="7"/>
        <v>-0.14974671419064256</v>
      </c>
      <c r="M36" s="184">
        <v>2.0572924688125673</v>
      </c>
      <c r="N36" s="185">
        <f t="shared" si="8"/>
        <v>-9.1347913770983613E-2</v>
      </c>
      <c r="O36" s="185">
        <f t="shared" si="9"/>
        <v>-3.0757428340906223E-2</v>
      </c>
    </row>
    <row r="37" spans="2:16" x14ac:dyDescent="0.25">
      <c r="B37" s="114" t="s">
        <v>83</v>
      </c>
      <c r="C37" s="184">
        <v>2.3600534014395169</v>
      </c>
      <c r="D37" s="185">
        <v>0.1226836243587508</v>
      </c>
      <c r="E37" s="184" t="s">
        <v>227</v>
      </c>
      <c r="F37" s="185" t="str">
        <f t="shared" si="6"/>
        <v>-</v>
      </c>
      <c r="G37" s="184">
        <v>2.1686345325739684</v>
      </c>
      <c r="H37" s="185" t="str">
        <f t="shared" si="6"/>
        <v>-</v>
      </c>
      <c r="I37" s="184">
        <v>2.3937399767737655</v>
      </c>
      <c r="J37" s="185">
        <f t="shared" si="6"/>
        <v>0.22510544419979706</v>
      </c>
      <c r="K37" s="184">
        <v>2.4037477691850091</v>
      </c>
      <c r="L37" s="185">
        <f t="shared" si="7"/>
        <v>1.000779241124361E-2</v>
      </c>
      <c r="M37" s="184">
        <v>2.0914386094674557</v>
      </c>
      <c r="N37" s="185">
        <f t="shared" si="8"/>
        <v>-0.31230915971755335</v>
      </c>
      <c r="O37" s="185">
        <f t="shared" si="9"/>
        <v>-0.26861479197206117</v>
      </c>
    </row>
    <row r="38" spans="2:16" x14ac:dyDescent="0.25">
      <c r="B38" s="114" t="s">
        <v>85</v>
      </c>
      <c r="C38" s="184">
        <v>2.8067860508953819</v>
      </c>
      <c r="D38" s="185">
        <v>3.7496196834911455E-2</v>
      </c>
      <c r="E38" s="184">
        <v>2.2469008264462809</v>
      </c>
      <c r="F38" s="185">
        <f t="shared" si="6"/>
        <v>-0.55988522444910105</v>
      </c>
      <c r="G38" s="184">
        <v>2.5961220825852784</v>
      </c>
      <c r="H38" s="185">
        <f t="shared" si="6"/>
        <v>0.34922125613899757</v>
      </c>
      <c r="I38" s="184">
        <v>2.6865335051546393</v>
      </c>
      <c r="J38" s="185">
        <f t="shared" si="6"/>
        <v>9.0411422569360855E-2</v>
      </c>
      <c r="K38" s="184">
        <v>2.8928833455612621</v>
      </c>
      <c r="L38" s="185">
        <f t="shared" si="7"/>
        <v>0.20634984040662285</v>
      </c>
      <c r="M38" s="184">
        <v>2.8021182816919938</v>
      </c>
      <c r="N38" s="185">
        <f t="shared" si="8"/>
        <v>-9.0765063869268303E-2</v>
      </c>
      <c r="O38" s="185">
        <f t="shared" si="9"/>
        <v>-4.6677692033880724E-3</v>
      </c>
    </row>
    <row r="39" spans="2:16" x14ac:dyDescent="0.25">
      <c r="B39" s="114" t="s">
        <v>87</v>
      </c>
      <c r="C39" s="184">
        <v>2.2805777888944472</v>
      </c>
      <c r="D39" s="185">
        <v>-0.34084849828176011</v>
      </c>
      <c r="E39" s="184">
        <v>1.9535228344335174</v>
      </c>
      <c r="F39" s="185">
        <f t="shared" si="6"/>
        <v>-0.3270549544609298</v>
      </c>
      <c r="G39" s="184">
        <v>2.197656771687003</v>
      </c>
      <c r="H39" s="185">
        <f t="shared" si="6"/>
        <v>0.24413393725348564</v>
      </c>
      <c r="I39" s="184">
        <v>2.1155368505436143</v>
      </c>
      <c r="J39" s="185">
        <f t="shared" si="6"/>
        <v>-8.211992114338873E-2</v>
      </c>
      <c r="K39" s="184">
        <v>2.5199899579489111</v>
      </c>
      <c r="L39" s="185">
        <f t="shared" si="7"/>
        <v>0.40445310740529683</v>
      </c>
      <c r="M39" s="184">
        <v>2.2043213975583593</v>
      </c>
      <c r="N39" s="185">
        <f t="shared" si="8"/>
        <v>-0.3156685603905518</v>
      </c>
      <c r="O39" s="185">
        <f t="shared" si="9"/>
        <v>-7.6256391336087859E-2</v>
      </c>
    </row>
    <row r="40" spans="2:16" x14ac:dyDescent="0.25">
      <c r="B40" s="114" t="s">
        <v>89</v>
      </c>
      <c r="C40" s="184">
        <v>2.147882422230551</v>
      </c>
      <c r="D40" s="185">
        <v>-5.1010124911023524E-2</v>
      </c>
      <c r="E40" s="184">
        <v>1.8614755861475587</v>
      </c>
      <c r="F40" s="185">
        <f t="shared" si="6"/>
        <v>-0.28640683608299233</v>
      </c>
      <c r="G40" s="184">
        <v>2.1695147304903402</v>
      </c>
      <c r="H40" s="185">
        <f t="shared" si="6"/>
        <v>0.30803914434278146</v>
      </c>
      <c r="I40" s="184">
        <v>2.1997993799015139</v>
      </c>
      <c r="J40" s="185">
        <f t="shared" si="6"/>
        <v>3.0284649411173703E-2</v>
      </c>
      <c r="K40" s="184">
        <v>2.3996983408748114</v>
      </c>
      <c r="L40" s="185">
        <f t="shared" si="7"/>
        <v>0.19989896097329751</v>
      </c>
      <c r="M40" s="184">
        <v>2.2301287686818019</v>
      </c>
      <c r="N40" s="185">
        <f>IFERROR(M40-K40,"-")</f>
        <v>-0.1695695721930095</v>
      </c>
      <c r="O40" s="185">
        <f t="shared" si="9"/>
        <v>8.224634645125084E-2</v>
      </c>
    </row>
    <row r="41" spans="2:16" x14ac:dyDescent="0.25">
      <c r="B41" s="114" t="s">
        <v>91</v>
      </c>
      <c r="C41" s="184">
        <v>2.1971869956190915</v>
      </c>
      <c r="D41" s="185">
        <v>-9.3617289057742248E-2</v>
      </c>
      <c r="E41" s="184">
        <v>1.8271224086870681</v>
      </c>
      <c r="F41" s="185">
        <f t="shared" si="6"/>
        <v>-0.37006458693202338</v>
      </c>
      <c r="G41" s="184">
        <v>2.1612137203166228</v>
      </c>
      <c r="H41" s="185">
        <f t="shared" si="6"/>
        <v>0.33409131162955474</v>
      </c>
      <c r="I41" s="184">
        <v>2.2195556611619343</v>
      </c>
      <c r="J41" s="185">
        <f t="shared" si="6"/>
        <v>5.8341940845311413E-2</v>
      </c>
      <c r="K41" s="184">
        <v>2.3657835805129506</v>
      </c>
      <c r="L41" s="185">
        <f t="shared" si="7"/>
        <v>0.14622791935101631</v>
      </c>
      <c r="M41" s="184">
        <v>2.1195535180386686</v>
      </c>
      <c r="N41" s="185">
        <f>IFERROR(M41-K41,"-")</f>
        <v>-0.24623006247428192</v>
      </c>
      <c r="O41" s="185">
        <f t="shared" si="9"/>
        <v>-7.7633477580422827E-2</v>
      </c>
    </row>
    <row r="42" spans="2:16" x14ac:dyDescent="0.25">
      <c r="B42" s="114" t="s">
        <v>93</v>
      </c>
      <c r="C42" s="184">
        <v>2.3393872771591071</v>
      </c>
      <c r="D42" s="185">
        <v>-5.170401504454869E-2</v>
      </c>
      <c r="E42" s="184">
        <v>1.945705257110026</v>
      </c>
      <c r="F42" s="185">
        <f t="shared" si="6"/>
        <v>-0.39368202004908115</v>
      </c>
      <c r="G42" s="184">
        <v>2.5686888669084516</v>
      </c>
      <c r="H42" s="185">
        <f t="shared" si="6"/>
        <v>0.6229836097984256</v>
      </c>
      <c r="I42" s="184">
        <v>2.2557062382641351</v>
      </c>
      <c r="J42" s="185">
        <f t="shared" si="6"/>
        <v>-0.31298262864431647</v>
      </c>
      <c r="K42" s="184">
        <v>2.5818146474218788</v>
      </c>
      <c r="L42" s="185">
        <f t="shared" si="7"/>
        <v>0.32610840915774375</v>
      </c>
      <c r="M42" s="184">
        <v>2.241869341020748</v>
      </c>
      <c r="N42" s="185">
        <f>IFERROR(M42-K42,"-")</f>
        <v>-0.33994530640113085</v>
      </c>
      <c r="O42" s="185">
        <f t="shared" si="9"/>
        <v>-9.7517936138359129E-2</v>
      </c>
    </row>
    <row r="43" spans="2:16" ht="15.75" x14ac:dyDescent="0.25">
      <c r="B43" s="117" t="s">
        <v>30</v>
      </c>
      <c r="C43" s="186">
        <v>2.2840414672322664</v>
      </c>
      <c r="D43" s="187">
        <v>-1.9773709967067177E-2</v>
      </c>
      <c r="E43" s="186">
        <v>2.0931353607171839</v>
      </c>
      <c r="F43" s="187">
        <f t="shared" si="6"/>
        <v>-0.19090610651508255</v>
      </c>
      <c r="G43" s="186">
        <v>2.1866149593931499</v>
      </c>
      <c r="H43" s="187">
        <f t="shared" si="6"/>
        <v>9.3479598675966002E-2</v>
      </c>
      <c r="I43" s="186">
        <v>2.3720011696365835</v>
      </c>
      <c r="J43" s="187">
        <f t="shared" si="6"/>
        <v>0.1853862102434336</v>
      </c>
      <c r="K43" s="186">
        <v>2.410875374829053</v>
      </c>
      <c r="L43" s="187">
        <f t="shared" si="7"/>
        <v>3.8874205192469535E-2</v>
      </c>
      <c r="M43" s="186">
        <v>2.328977841201255</v>
      </c>
      <c r="N43" s="187">
        <v>-8.1897533627798058E-2</v>
      </c>
      <c r="O43" s="187">
        <v>4.493637396898853E-2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66" t="s">
        <v>301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0" t="s">
        <v>61</v>
      </c>
      <c r="D50" s="301"/>
      <c r="E50" s="301"/>
      <c r="F50" s="301"/>
      <c r="G50" s="301"/>
      <c r="H50" s="301"/>
      <c r="I50" s="301"/>
      <c r="J50" s="301"/>
      <c r="K50" s="301"/>
      <c r="L50" s="301"/>
      <c r="M50" s="301"/>
      <c r="N50" s="301"/>
      <c r="O50" s="302"/>
    </row>
    <row r="51" spans="1:16" ht="22.5" thickTop="1" thickBot="1" x14ac:dyDescent="0.3">
      <c r="B51" s="109"/>
      <c r="C51" s="291">
        <v>2019</v>
      </c>
      <c r="D51" s="292"/>
      <c r="E51" s="293" t="s">
        <v>281</v>
      </c>
      <c r="F51" s="292"/>
      <c r="G51" s="293" t="s">
        <v>282</v>
      </c>
      <c r="H51" s="292"/>
      <c r="I51" s="293" t="s">
        <v>283</v>
      </c>
      <c r="J51" s="292"/>
      <c r="K51" s="293">
        <v>2023</v>
      </c>
      <c r="L51" s="292"/>
      <c r="M51" s="293">
        <v>2024</v>
      </c>
      <c r="N51" s="294"/>
      <c r="O51" s="295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2.4552906110283161</v>
      </c>
      <c r="D53" s="185">
        <v>-0.20450127047538702</v>
      </c>
      <c r="E53" s="184">
        <v>2.4191376017690218</v>
      </c>
      <c r="F53" s="185">
        <f t="shared" ref="F53:J65" si="10">IFERROR(E53-C53,"-")</f>
        <v>-3.6153009259294322E-2</v>
      </c>
      <c r="G53" s="184">
        <v>1.8884439359267735</v>
      </c>
      <c r="H53" s="185">
        <f t="shared" si="10"/>
        <v>-0.53069366584224831</v>
      </c>
      <c r="I53" s="184">
        <v>3.0459280303030303</v>
      </c>
      <c r="J53" s="185">
        <f t="shared" si="10"/>
        <v>1.1574840943762568</v>
      </c>
      <c r="K53" s="184">
        <v>2.5357270326218861</v>
      </c>
      <c r="L53" s="185">
        <f t="shared" ref="L53:L65" si="11">IFERROR(K53-I53,"-")</f>
        <v>-0.51020099768114413</v>
      </c>
      <c r="M53" s="184">
        <v>2.677678115656676</v>
      </c>
      <c r="N53" s="185">
        <f>IFERROR(M53-K53,"-")</f>
        <v>0.14195108303478987</v>
      </c>
      <c r="O53" s="185">
        <f>IFERROR(M53-C53,"-")</f>
        <v>0.22238750462835988</v>
      </c>
    </row>
    <row r="54" spans="1:16" x14ac:dyDescent="0.25">
      <c r="A54" s="1"/>
      <c r="B54" s="114" t="s">
        <v>73</v>
      </c>
      <c r="C54" s="184">
        <v>2.3591097698981516</v>
      </c>
      <c r="D54" s="185">
        <v>4.5493068750888099E-2</v>
      </c>
      <c r="E54" s="184">
        <v>2.3082387594212941</v>
      </c>
      <c r="F54" s="185">
        <f t="shared" si="10"/>
        <v>-5.0871010476857492E-2</v>
      </c>
      <c r="G54" s="184">
        <v>1.9543461439257157</v>
      </c>
      <c r="H54" s="185">
        <f t="shared" si="10"/>
        <v>-0.35389261549557838</v>
      </c>
      <c r="I54" s="184">
        <v>2.5615745079662604</v>
      </c>
      <c r="J54" s="185">
        <f t="shared" si="10"/>
        <v>0.6072283640405447</v>
      </c>
      <c r="K54" s="184">
        <v>2.3779191670884248</v>
      </c>
      <c r="L54" s="185">
        <f t="shared" si="11"/>
        <v>-0.18365534087783564</v>
      </c>
      <c r="M54" s="184">
        <v>2.5754752996869512</v>
      </c>
      <c r="N54" s="185">
        <f t="shared" ref="N54:N64" si="12">IFERROR(M54-K54,"-")</f>
        <v>0.19755613259852645</v>
      </c>
      <c r="O54" s="185">
        <f t="shared" ref="O54:O64" si="13">IFERROR(M54-C54,"-")</f>
        <v>0.21636552978879964</v>
      </c>
    </row>
    <row r="55" spans="1:16" x14ac:dyDescent="0.25">
      <c r="A55" s="1"/>
      <c r="B55" s="114" t="s">
        <v>75</v>
      </c>
      <c r="C55" s="184">
        <v>2.3248919619706139</v>
      </c>
      <c r="D55" s="185">
        <v>-0.14351246141011265</v>
      </c>
      <c r="E55" s="184">
        <v>2.3149999999999999</v>
      </c>
      <c r="F55" s="185">
        <f t="shared" si="10"/>
        <v>-9.8919619706139272E-3</v>
      </c>
      <c r="G55" s="184">
        <v>2.4047530634979575</v>
      </c>
      <c r="H55" s="185">
        <f t="shared" si="10"/>
        <v>8.975306349795753E-2</v>
      </c>
      <c r="I55" s="184">
        <v>2.4389859864588255</v>
      </c>
      <c r="J55" s="185">
        <f t="shared" si="10"/>
        <v>3.4232922960867995E-2</v>
      </c>
      <c r="K55" s="184">
        <v>2.280765423952491</v>
      </c>
      <c r="L55" s="185">
        <f t="shared" si="11"/>
        <v>-0.15822056250633443</v>
      </c>
      <c r="M55" s="184">
        <v>2.5351388153415537</v>
      </c>
      <c r="N55" s="185">
        <f t="shared" si="12"/>
        <v>0.25437339138906268</v>
      </c>
      <c r="O55" s="185">
        <f t="shared" si="13"/>
        <v>0.21024685337093985</v>
      </c>
    </row>
    <row r="56" spans="1:16" x14ac:dyDescent="0.25">
      <c r="A56" s="1"/>
      <c r="B56" s="114" t="s">
        <v>77</v>
      </c>
      <c r="C56" s="184">
        <v>2.4152287654458422</v>
      </c>
      <c r="D56" s="185">
        <v>0.1921820146772637</v>
      </c>
      <c r="E56" s="184" t="s">
        <v>227</v>
      </c>
      <c r="F56" s="185" t="str">
        <f t="shared" si="10"/>
        <v>-</v>
      </c>
      <c r="G56" s="184">
        <v>2.0838247011952191</v>
      </c>
      <c r="H56" s="185" t="str">
        <f t="shared" si="10"/>
        <v>-</v>
      </c>
      <c r="I56" s="184">
        <v>2.5931468036125378</v>
      </c>
      <c r="J56" s="185">
        <f t="shared" si="10"/>
        <v>0.50932210241731868</v>
      </c>
      <c r="K56" s="184">
        <v>2.3284384871510286</v>
      </c>
      <c r="L56" s="185">
        <f t="shared" si="11"/>
        <v>-0.26470831646150916</v>
      </c>
      <c r="M56" s="184">
        <v>2.5466188983430365</v>
      </c>
      <c r="N56" s="185">
        <f t="shared" si="12"/>
        <v>0.21818041119200782</v>
      </c>
      <c r="O56" s="185">
        <f t="shared" si="13"/>
        <v>0.13139013289719426</v>
      </c>
    </row>
    <row r="57" spans="1:16" x14ac:dyDescent="0.25">
      <c r="A57" s="1"/>
      <c r="B57" s="114" t="s">
        <v>79</v>
      </c>
      <c r="C57" s="184">
        <v>2.1058795970953383</v>
      </c>
      <c r="D57" s="185">
        <v>8.1565521699398236E-2</v>
      </c>
      <c r="E57" s="184" t="s">
        <v>227</v>
      </c>
      <c r="F57" s="185" t="str">
        <f t="shared" si="10"/>
        <v>-</v>
      </c>
      <c r="G57" s="184">
        <v>1.9248753857108949</v>
      </c>
      <c r="H57" s="185" t="str">
        <f t="shared" si="10"/>
        <v>-</v>
      </c>
      <c r="I57" s="184">
        <v>2.4652253909843607</v>
      </c>
      <c r="J57" s="185">
        <f t="shared" si="10"/>
        <v>0.54035000527346577</v>
      </c>
      <c r="K57" s="184">
        <v>2.3221131369798971</v>
      </c>
      <c r="L57" s="185">
        <f t="shared" si="11"/>
        <v>-0.14311225400446359</v>
      </c>
      <c r="M57" s="184">
        <v>2.2173870526109916</v>
      </c>
      <c r="N57" s="185">
        <f t="shared" si="12"/>
        <v>-0.10472608436890551</v>
      </c>
      <c r="O57" s="185">
        <f t="shared" si="13"/>
        <v>0.11150745551565322</v>
      </c>
    </row>
    <row r="58" spans="1:16" x14ac:dyDescent="0.25">
      <c r="A58" s="1"/>
      <c r="B58" s="114" t="s">
        <v>81</v>
      </c>
      <c r="C58" s="184">
        <v>2.1897300855826201</v>
      </c>
      <c r="D58" s="185">
        <v>0.26105132012197974</v>
      </c>
      <c r="E58" s="184" t="s">
        <v>227</v>
      </c>
      <c r="F58" s="185" t="str">
        <f t="shared" si="10"/>
        <v>-</v>
      </c>
      <c r="G58" s="184">
        <v>1.9697433096668486</v>
      </c>
      <c r="H58" s="185" t="str">
        <f t="shared" si="10"/>
        <v>-</v>
      </c>
      <c r="I58" s="184">
        <v>2.4094270781974165</v>
      </c>
      <c r="J58" s="185">
        <f t="shared" si="10"/>
        <v>0.4396837685305679</v>
      </c>
      <c r="K58" s="184">
        <v>2.2037364798426746</v>
      </c>
      <c r="L58" s="185">
        <f t="shared" si="11"/>
        <v>-0.2056905983547419</v>
      </c>
      <c r="M58" s="184">
        <v>2.1963106971697259</v>
      </c>
      <c r="N58" s="185">
        <f t="shared" si="12"/>
        <v>-7.4257826729486887E-3</v>
      </c>
      <c r="O58" s="185">
        <f t="shared" si="13"/>
        <v>6.5806115871058779E-3</v>
      </c>
    </row>
    <row r="59" spans="1:16" x14ac:dyDescent="0.25">
      <c r="A59" s="1"/>
      <c r="B59" s="114" t="s">
        <v>83</v>
      </c>
      <c r="C59" s="184">
        <v>2.7054282563411345</v>
      </c>
      <c r="D59" s="185">
        <v>0.41887125123619962</v>
      </c>
      <c r="E59" s="184" t="s">
        <v>227</v>
      </c>
      <c r="F59" s="185" t="str">
        <f t="shared" si="10"/>
        <v>-</v>
      </c>
      <c r="G59" s="184">
        <v>2.2148355493351994</v>
      </c>
      <c r="H59" s="185" t="str">
        <f t="shared" si="10"/>
        <v>-</v>
      </c>
      <c r="I59" s="184">
        <v>2.5594205572983943</v>
      </c>
      <c r="J59" s="185">
        <f t="shared" si="10"/>
        <v>0.34458500796319491</v>
      </c>
      <c r="K59" s="184">
        <v>2.604031533779064</v>
      </c>
      <c r="L59" s="185">
        <f t="shared" si="11"/>
        <v>4.4610976480669695E-2</v>
      </c>
      <c r="M59" s="184">
        <v>2.2843620744511615</v>
      </c>
      <c r="N59" s="185">
        <f t="shared" si="12"/>
        <v>-0.31966945932790258</v>
      </c>
      <c r="O59" s="185">
        <f t="shared" si="13"/>
        <v>-0.42106618188997302</v>
      </c>
    </row>
    <row r="60" spans="1:16" x14ac:dyDescent="0.25">
      <c r="A60" s="1"/>
      <c r="B60" s="114" t="s">
        <v>85</v>
      </c>
      <c r="C60" s="184">
        <v>3.3449266596098592</v>
      </c>
      <c r="D60" s="185">
        <v>0.15864769550263524</v>
      </c>
      <c r="E60" s="184">
        <v>2.3061282123693871</v>
      </c>
      <c r="F60" s="185">
        <f t="shared" si="10"/>
        <v>-1.0387984472404721</v>
      </c>
      <c r="G60" s="184">
        <v>2.7658452598730228</v>
      </c>
      <c r="H60" s="185">
        <f t="shared" si="10"/>
        <v>0.45971704750363562</v>
      </c>
      <c r="I60" s="184">
        <v>3.04468764249886</v>
      </c>
      <c r="J60" s="185">
        <f t="shared" si="10"/>
        <v>0.27884238262583727</v>
      </c>
      <c r="K60" s="184">
        <v>3.0982964765633265</v>
      </c>
      <c r="L60" s="185">
        <f t="shared" si="11"/>
        <v>5.3608834064466482E-2</v>
      </c>
      <c r="M60" s="184">
        <v>3.2368137782561894</v>
      </c>
      <c r="N60" s="185">
        <f t="shared" si="12"/>
        <v>0.13851730169286292</v>
      </c>
      <c r="O60" s="185">
        <f t="shared" si="13"/>
        <v>-0.10811288135366981</v>
      </c>
    </row>
    <row r="61" spans="1:16" x14ac:dyDescent="0.25">
      <c r="A61" s="1"/>
      <c r="B61" s="114" t="s">
        <v>87</v>
      </c>
      <c r="C61" s="184">
        <v>2.3732576148683533</v>
      </c>
      <c r="D61" s="185">
        <v>-0.26964581999878856</v>
      </c>
      <c r="E61" s="184">
        <v>1.9505984211866565</v>
      </c>
      <c r="F61" s="185">
        <f t="shared" si="10"/>
        <v>-0.4226591936816968</v>
      </c>
      <c r="G61" s="184">
        <v>2.3052071455720258</v>
      </c>
      <c r="H61" s="185">
        <f t="shared" si="10"/>
        <v>0.35460872438536928</v>
      </c>
      <c r="I61" s="184">
        <v>2.1439809086088033</v>
      </c>
      <c r="J61" s="185">
        <f t="shared" si="10"/>
        <v>-0.16122623696322247</v>
      </c>
      <c r="K61" s="184">
        <v>2.7898680738786279</v>
      </c>
      <c r="L61" s="185">
        <f t="shared" si="11"/>
        <v>0.64588716526982459</v>
      </c>
      <c r="M61" s="184">
        <v>2.3288418350978506</v>
      </c>
      <c r="N61" s="185">
        <f t="shared" si="12"/>
        <v>-0.46102623878077731</v>
      </c>
      <c r="O61" s="185">
        <f t="shared" si="13"/>
        <v>-4.4415779770502706E-2</v>
      </c>
    </row>
    <row r="62" spans="1:16" x14ac:dyDescent="0.25">
      <c r="A62" s="1"/>
      <c r="B62" s="114" t="s">
        <v>89</v>
      </c>
      <c r="C62" s="184">
        <v>2.2553028646402797</v>
      </c>
      <c r="D62" s="185">
        <v>2.4756987752939441E-2</v>
      </c>
      <c r="E62" s="184">
        <v>1.797002997002997</v>
      </c>
      <c r="F62" s="185">
        <f t="shared" si="10"/>
        <v>-0.4582998676372827</v>
      </c>
      <c r="G62" s="184">
        <v>2.2930118188308084</v>
      </c>
      <c r="H62" s="185">
        <f t="shared" si="10"/>
        <v>0.49600882182781136</v>
      </c>
      <c r="I62" s="184">
        <v>2.1939564867042707</v>
      </c>
      <c r="J62" s="185">
        <f t="shared" si="10"/>
        <v>-9.9055332126537721E-2</v>
      </c>
      <c r="K62" s="184">
        <v>2.3949275362318843</v>
      </c>
      <c r="L62" s="185">
        <f t="shared" si="11"/>
        <v>0.20097104952761358</v>
      </c>
      <c r="M62" s="184">
        <v>2.3148834336884359</v>
      </c>
      <c r="N62" s="185">
        <f t="shared" si="12"/>
        <v>-8.0044102543448403E-2</v>
      </c>
      <c r="O62" s="185">
        <f t="shared" si="13"/>
        <v>5.9580569048156118E-2</v>
      </c>
    </row>
    <row r="63" spans="1:16" x14ac:dyDescent="0.25">
      <c r="A63" s="1"/>
      <c r="B63" s="114" t="s">
        <v>91</v>
      </c>
      <c r="C63" s="184">
        <v>2.2822129473403785</v>
      </c>
      <c r="D63" s="185">
        <v>6.0986979584537693E-2</v>
      </c>
      <c r="E63" s="184">
        <v>1.7940783615316118</v>
      </c>
      <c r="F63" s="185">
        <f t="shared" si="10"/>
        <v>-0.48813458580876667</v>
      </c>
      <c r="G63" s="184">
        <v>2.2350271608333907</v>
      </c>
      <c r="H63" s="185">
        <f t="shared" si="10"/>
        <v>0.44094879930177888</v>
      </c>
      <c r="I63" s="184">
        <v>2.2719651012200939</v>
      </c>
      <c r="J63" s="185">
        <f t="shared" si="10"/>
        <v>3.6937940386703172E-2</v>
      </c>
      <c r="K63" s="184">
        <v>2.2942457436980335</v>
      </c>
      <c r="L63" s="185">
        <f t="shared" si="11"/>
        <v>2.2280642477939594E-2</v>
      </c>
      <c r="M63" s="184">
        <v>2.2874057456222348</v>
      </c>
      <c r="N63" s="185">
        <f t="shared" si="12"/>
        <v>-6.8399980757987144E-3</v>
      </c>
      <c r="O63" s="185">
        <f t="shared" si="13"/>
        <v>5.192798281856259E-3</v>
      </c>
    </row>
    <row r="64" spans="1:16" x14ac:dyDescent="0.25">
      <c r="A64" s="1"/>
      <c r="B64" s="114" t="s">
        <v>93</v>
      </c>
      <c r="C64" s="184">
        <v>2.4495087612681048</v>
      </c>
      <c r="D64" s="185">
        <v>7.865701778019929E-3</v>
      </c>
      <c r="E64" s="184">
        <v>1.9831704668838219</v>
      </c>
      <c r="F64" s="185">
        <f t="shared" si="10"/>
        <v>-0.46633829438428287</v>
      </c>
      <c r="G64" s="184">
        <v>2.718375799045647</v>
      </c>
      <c r="H64" s="185">
        <f t="shared" si="10"/>
        <v>0.73520533216182504</v>
      </c>
      <c r="I64" s="184">
        <v>2.2874622245153682</v>
      </c>
      <c r="J64" s="185">
        <f t="shared" si="10"/>
        <v>-0.43091357453027879</v>
      </c>
      <c r="K64" s="184">
        <v>2.485259025479178</v>
      </c>
      <c r="L64" s="185">
        <f t="shared" si="11"/>
        <v>0.1977968009638098</v>
      </c>
      <c r="M64" s="184">
        <v>2.4197963287280273</v>
      </c>
      <c r="N64" s="185">
        <f t="shared" si="12"/>
        <v>-6.5462696751150684E-2</v>
      </c>
      <c r="O64" s="185">
        <f t="shared" si="13"/>
        <v>-2.9712432540077494E-2</v>
      </c>
    </row>
    <row r="65" spans="1:16" ht="15.75" x14ac:dyDescent="0.25">
      <c r="B65" s="117" t="s">
        <v>30</v>
      </c>
      <c r="C65" s="186">
        <v>2.4152741184538202</v>
      </c>
      <c r="D65" s="187">
        <v>4.8208545961857752E-2</v>
      </c>
      <c r="E65" s="186">
        <v>2.1365079944513399</v>
      </c>
      <c r="F65" s="187">
        <f t="shared" si="10"/>
        <v>-0.27876612400248035</v>
      </c>
      <c r="G65" s="186">
        <v>2.2816385607709044</v>
      </c>
      <c r="H65" s="187">
        <f t="shared" si="10"/>
        <v>0.14513056631956456</v>
      </c>
      <c r="I65" s="186">
        <v>2.4676964118587734</v>
      </c>
      <c r="J65" s="187">
        <f t="shared" si="10"/>
        <v>0.18605785108786899</v>
      </c>
      <c r="K65" s="186">
        <v>2.4542389639995332</v>
      </c>
      <c r="L65" s="187">
        <f t="shared" si="11"/>
        <v>-1.345744785924019E-2</v>
      </c>
      <c r="M65" s="186">
        <v>2.4544757219279627</v>
      </c>
      <c r="N65" s="187">
        <v>2.3675792842947629E-4</v>
      </c>
      <c r="O65" s="187">
        <v>3.9201603474142477E-2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66" t="s">
        <v>302</v>
      </c>
      <c r="C70" s="266"/>
      <c r="D70" s="266"/>
      <c r="E70" s="266"/>
      <c r="F70" s="266"/>
      <c r="G70" s="266"/>
      <c r="H70" s="266"/>
      <c r="I70" s="266"/>
      <c r="J70" s="266"/>
      <c r="K70" s="266"/>
      <c r="L70" s="266"/>
      <c r="M70" s="266"/>
      <c r="N70" s="266"/>
      <c r="O70" s="266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0" t="s">
        <v>62</v>
      </c>
      <c r="D72" s="301"/>
      <c r="E72" s="301"/>
      <c r="F72" s="301"/>
      <c r="G72" s="301"/>
      <c r="H72" s="301"/>
      <c r="I72" s="301"/>
      <c r="J72" s="301"/>
      <c r="K72" s="301"/>
      <c r="L72" s="301"/>
      <c r="M72" s="301"/>
      <c r="N72" s="301"/>
      <c r="O72" s="302"/>
    </row>
    <row r="73" spans="1:16" ht="22.5" thickTop="1" thickBot="1" x14ac:dyDescent="0.3">
      <c r="B73" s="109"/>
      <c r="C73" s="291">
        <v>2019</v>
      </c>
      <c r="D73" s="292"/>
      <c r="E73" s="293" t="s">
        <v>281</v>
      </c>
      <c r="F73" s="292"/>
      <c r="G73" s="293" t="s">
        <v>282</v>
      </c>
      <c r="H73" s="292"/>
      <c r="I73" s="293" t="s">
        <v>283</v>
      </c>
      <c r="J73" s="292"/>
      <c r="K73" s="293">
        <v>2023</v>
      </c>
      <c r="L73" s="292"/>
      <c r="M73" s="293">
        <v>2024</v>
      </c>
      <c r="N73" s="294"/>
      <c r="O73" s="295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2.4180503208719566</v>
      </c>
      <c r="D75" s="185">
        <v>-6.0850182418790588E-2</v>
      </c>
      <c r="E75" s="184">
        <v>2.0836476801207091</v>
      </c>
      <c r="F75" s="185">
        <f t="shared" ref="F75:J87" si="14">IFERROR(E75-C75,"-")</f>
        <v>-0.33440264075124748</v>
      </c>
      <c r="G75" s="184">
        <v>1.9102351772109971</v>
      </c>
      <c r="H75" s="185">
        <f t="shared" si="14"/>
        <v>-0.173412502909712</v>
      </c>
      <c r="I75" s="184">
        <v>2.5154440154440154</v>
      </c>
      <c r="J75" s="185">
        <f t="shared" si="14"/>
        <v>0.6052088382330183</v>
      </c>
      <c r="K75" s="184">
        <v>2.5057291666666668</v>
      </c>
      <c r="L75" s="185">
        <f t="shared" ref="L75:L87" si="15">IFERROR(K75-I75,"-")</f>
        <v>-9.7148487773486281E-3</v>
      </c>
      <c r="M75" s="184">
        <v>2.5538703959030924</v>
      </c>
      <c r="N75" s="185">
        <f>IFERROR(M75-K75,"-")</f>
        <v>4.8141229236425609E-2</v>
      </c>
      <c r="O75" s="185">
        <f>IFERROR(M75-C75,"-")</f>
        <v>0.1358200750311358</v>
      </c>
    </row>
    <row r="76" spans="1:16" x14ac:dyDescent="0.25">
      <c r="A76" s="1"/>
      <c r="B76" s="114" t="s">
        <v>73</v>
      </c>
      <c r="C76" s="184">
        <v>2.156997578692494</v>
      </c>
      <c r="D76" s="185">
        <v>9.8448427485076095E-4</v>
      </c>
      <c r="E76" s="184">
        <v>2.1319685305811693</v>
      </c>
      <c r="F76" s="185">
        <f t="shared" si="14"/>
        <v>-2.502904811132467E-2</v>
      </c>
      <c r="G76" s="184">
        <v>1.8167627281460135</v>
      </c>
      <c r="H76" s="185">
        <f t="shared" si="14"/>
        <v>-0.31520580243515584</v>
      </c>
      <c r="I76" s="184">
        <v>2.2815777116919707</v>
      </c>
      <c r="J76" s="185">
        <f t="shared" si="14"/>
        <v>0.46481498354595718</v>
      </c>
      <c r="K76" s="184">
        <v>2.1584302325581395</v>
      </c>
      <c r="L76" s="185">
        <f t="shared" si="15"/>
        <v>-0.12314747913383117</v>
      </c>
      <c r="M76" s="184">
        <v>2.3327036104114192</v>
      </c>
      <c r="N76" s="185">
        <f t="shared" ref="N76:N86" si="16">IFERROR(M76-K76,"-")</f>
        <v>0.17427337785327968</v>
      </c>
      <c r="O76" s="185">
        <f t="shared" ref="O76:O86" si="17">IFERROR(M76-C76,"-")</f>
        <v>0.17570603171892518</v>
      </c>
    </row>
    <row r="77" spans="1:16" x14ac:dyDescent="0.25">
      <c r="A77" s="1"/>
      <c r="B77" s="114" t="s">
        <v>75</v>
      </c>
      <c r="C77" s="184">
        <v>2.2048192771084336</v>
      </c>
      <c r="D77" s="185">
        <v>3.94092426674022E-2</v>
      </c>
      <c r="E77" s="184">
        <v>2.2098646034816247</v>
      </c>
      <c r="F77" s="185">
        <f t="shared" si="14"/>
        <v>5.0453263731911058E-3</v>
      </c>
      <c r="G77" s="184">
        <v>1.9035728786033292</v>
      </c>
      <c r="H77" s="185">
        <f t="shared" si="14"/>
        <v>-0.30629172487829548</v>
      </c>
      <c r="I77" s="184">
        <v>2.1930087051142548</v>
      </c>
      <c r="J77" s="185">
        <f t="shared" si="14"/>
        <v>0.28943582651092559</v>
      </c>
      <c r="K77" s="184">
        <v>2.374388661543068</v>
      </c>
      <c r="L77" s="185">
        <f t="shared" si="15"/>
        <v>0.18137995642881322</v>
      </c>
      <c r="M77" s="184">
        <v>2.5770098441345364</v>
      </c>
      <c r="N77" s="185">
        <f t="shared" si="16"/>
        <v>0.20262118259146833</v>
      </c>
      <c r="O77" s="185">
        <f t="shared" si="17"/>
        <v>0.37219056702610276</v>
      </c>
    </row>
    <row r="78" spans="1:16" x14ac:dyDescent="0.25">
      <c r="A78" s="1"/>
      <c r="B78" s="114" t="s">
        <v>77</v>
      </c>
      <c r="C78" s="184">
        <v>2.0455305466237941</v>
      </c>
      <c r="D78" s="185">
        <v>3.1803091713974219E-2</v>
      </c>
      <c r="E78" s="184" t="s">
        <v>227</v>
      </c>
      <c r="F78" s="185" t="str">
        <f t="shared" si="14"/>
        <v>-</v>
      </c>
      <c r="G78" s="184">
        <v>1.9509331727874775</v>
      </c>
      <c r="H78" s="185" t="str">
        <f t="shared" si="14"/>
        <v>-</v>
      </c>
      <c r="I78" s="184">
        <v>2.3559378101223949</v>
      </c>
      <c r="J78" s="185">
        <f t="shared" si="14"/>
        <v>0.40500463733491743</v>
      </c>
      <c r="K78" s="184">
        <v>2.0755274828652062</v>
      </c>
      <c r="L78" s="185">
        <f t="shared" si="15"/>
        <v>-0.28041032725718873</v>
      </c>
      <c r="M78" s="184">
        <v>2.250762970498474</v>
      </c>
      <c r="N78" s="185">
        <f t="shared" si="16"/>
        <v>0.17523548763326779</v>
      </c>
      <c r="O78" s="185">
        <f t="shared" si="17"/>
        <v>0.20523242387467988</v>
      </c>
    </row>
    <row r="79" spans="1:16" x14ac:dyDescent="0.25">
      <c r="A79" s="1"/>
      <c r="B79" s="114" t="s">
        <v>79</v>
      </c>
      <c r="C79" s="184">
        <v>2.0075391683354931</v>
      </c>
      <c r="D79" s="185">
        <v>1.8875919124136553E-2</v>
      </c>
      <c r="E79" s="184" t="s">
        <v>227</v>
      </c>
      <c r="F79" s="185" t="str">
        <f t="shared" si="14"/>
        <v>-</v>
      </c>
      <c r="G79" s="184">
        <v>1.8951201747997086</v>
      </c>
      <c r="H79" s="185" t="str">
        <f t="shared" si="14"/>
        <v>-</v>
      </c>
      <c r="I79" s="184">
        <v>2.460375816993464</v>
      </c>
      <c r="J79" s="185">
        <f t="shared" si="14"/>
        <v>0.56525564219375535</v>
      </c>
      <c r="K79" s="184">
        <v>2.4736988588922904</v>
      </c>
      <c r="L79" s="185">
        <f t="shared" si="15"/>
        <v>1.3323041898826382E-2</v>
      </c>
      <c r="M79" s="184">
        <v>2.1684458616387077</v>
      </c>
      <c r="N79" s="185">
        <f t="shared" si="16"/>
        <v>-0.30525299725358268</v>
      </c>
      <c r="O79" s="185">
        <f t="shared" si="17"/>
        <v>0.16090669330321461</v>
      </c>
    </row>
    <row r="80" spans="1:16" x14ac:dyDescent="0.25">
      <c r="A80" s="1"/>
      <c r="B80" s="114" t="s">
        <v>81</v>
      </c>
      <c r="C80" s="184">
        <v>1.9847512038523274</v>
      </c>
      <c r="D80" s="185">
        <v>-0.14841303203860456</v>
      </c>
      <c r="E80" s="184" t="s">
        <v>227</v>
      </c>
      <c r="F80" s="185" t="str">
        <f t="shared" si="14"/>
        <v>-</v>
      </c>
      <c r="G80" s="184">
        <v>1.997720018239854</v>
      </c>
      <c r="H80" s="185" t="str">
        <f t="shared" si="14"/>
        <v>-</v>
      </c>
      <c r="I80" s="184">
        <v>2.1475826972010177</v>
      </c>
      <c r="J80" s="185">
        <f t="shared" si="14"/>
        <v>0.14986267896116368</v>
      </c>
      <c r="K80" s="184">
        <v>2.0769230769230771</v>
      </c>
      <c r="L80" s="185">
        <f t="shared" si="15"/>
        <v>-7.0659620277940594E-2</v>
      </c>
      <c r="M80" s="184">
        <v>1.8747030878859858</v>
      </c>
      <c r="N80" s="185">
        <f t="shared" si="16"/>
        <v>-0.20221998903709126</v>
      </c>
      <c r="O80" s="185">
        <f t="shared" si="17"/>
        <v>-0.11004811596634156</v>
      </c>
    </row>
    <row r="81" spans="1:16" x14ac:dyDescent="0.25">
      <c r="A81" s="1"/>
      <c r="B81" s="114" t="s">
        <v>83</v>
      </c>
      <c r="C81" s="184">
        <v>2.0491893680379398</v>
      </c>
      <c r="D81" s="185">
        <v>-0.1402121144269346</v>
      </c>
      <c r="E81" s="184" t="s">
        <v>227</v>
      </c>
      <c r="F81" s="185" t="str">
        <f t="shared" si="14"/>
        <v>-</v>
      </c>
      <c r="G81" s="184">
        <v>2.0634812286689419</v>
      </c>
      <c r="H81" s="185" t="str">
        <f t="shared" si="14"/>
        <v>-</v>
      </c>
      <c r="I81" s="184">
        <v>2.1458937198067631</v>
      </c>
      <c r="J81" s="185">
        <f t="shared" si="14"/>
        <v>8.2412491137821231E-2</v>
      </c>
      <c r="K81" s="184">
        <v>2.1081160701134189</v>
      </c>
      <c r="L81" s="185">
        <f t="shared" si="15"/>
        <v>-3.7777649693344184E-2</v>
      </c>
      <c r="M81" s="184">
        <v>1.8237306843267109</v>
      </c>
      <c r="N81" s="185">
        <f t="shared" si="16"/>
        <v>-0.28438538578670802</v>
      </c>
      <c r="O81" s="185">
        <f t="shared" si="17"/>
        <v>-0.2254586837112289</v>
      </c>
    </row>
    <row r="82" spans="1:16" x14ac:dyDescent="0.25">
      <c r="A82" s="1"/>
      <c r="B82" s="114" t="s">
        <v>85</v>
      </c>
      <c r="C82" s="184">
        <v>2.3111420612813371</v>
      </c>
      <c r="D82" s="185">
        <v>-0.10140004807341807</v>
      </c>
      <c r="E82" s="184">
        <v>2.1820710973724884</v>
      </c>
      <c r="F82" s="185">
        <f t="shared" si="14"/>
        <v>-0.12907096390884876</v>
      </c>
      <c r="G82" s="184">
        <v>2.2556131260794472</v>
      </c>
      <c r="H82" s="185">
        <f t="shared" si="14"/>
        <v>7.3542028706958806E-2</v>
      </c>
      <c r="I82" s="184">
        <v>2.2209543568464731</v>
      </c>
      <c r="J82" s="185">
        <f t="shared" si="14"/>
        <v>-3.4658769232974063E-2</v>
      </c>
      <c r="K82" s="184">
        <v>2.5425839047275351</v>
      </c>
      <c r="L82" s="185">
        <f t="shared" si="15"/>
        <v>0.32162954788106202</v>
      </c>
      <c r="M82" s="184">
        <v>2.1189308069700559</v>
      </c>
      <c r="N82" s="185">
        <f t="shared" si="16"/>
        <v>-0.42365309775747928</v>
      </c>
      <c r="O82" s="185">
        <f t="shared" si="17"/>
        <v>-0.19221125431128128</v>
      </c>
    </row>
    <row r="83" spans="1:16" x14ac:dyDescent="0.25">
      <c r="A83" s="1"/>
      <c r="B83" s="114" t="s">
        <v>87</v>
      </c>
      <c r="C83" s="184">
        <v>2.1934740417273169</v>
      </c>
      <c r="D83" s="185">
        <v>-0.40703100877773357</v>
      </c>
      <c r="E83" s="184">
        <v>1.9568077803203661</v>
      </c>
      <c r="F83" s="185">
        <f t="shared" si="14"/>
        <v>-0.2366662614069508</v>
      </c>
      <c r="G83" s="184">
        <v>2.0073962010421922</v>
      </c>
      <c r="H83" s="185">
        <f t="shared" si="14"/>
        <v>5.0588420721826122E-2</v>
      </c>
      <c r="I83" s="184">
        <v>2.0783111625216888</v>
      </c>
      <c r="J83" s="185">
        <f t="shared" si="14"/>
        <v>7.0914961479496608E-2</v>
      </c>
      <c r="K83" s="184">
        <v>2.1240322081139671</v>
      </c>
      <c r="L83" s="185">
        <f t="shared" si="15"/>
        <v>4.5721045592278298E-2</v>
      </c>
      <c r="M83" s="184">
        <v>1.9859333239555492</v>
      </c>
      <c r="N83" s="185">
        <f t="shared" si="16"/>
        <v>-0.13809888415841787</v>
      </c>
      <c r="O83" s="185">
        <f t="shared" si="17"/>
        <v>-0.20754071777176764</v>
      </c>
    </row>
    <row r="84" spans="1:16" x14ac:dyDescent="0.25">
      <c r="A84" s="1"/>
      <c r="B84" s="114" t="s">
        <v>89</v>
      </c>
      <c r="C84" s="184">
        <v>2.0448011751127897</v>
      </c>
      <c r="D84" s="185">
        <v>-0.12042427269449885</v>
      </c>
      <c r="E84" s="184">
        <v>1.9366410435592825</v>
      </c>
      <c r="F84" s="185">
        <f t="shared" si="14"/>
        <v>-0.10816013155350723</v>
      </c>
      <c r="G84" s="184">
        <v>1.9506606691031769</v>
      </c>
      <c r="H84" s="185">
        <f t="shared" si="14"/>
        <v>1.4019625543894465E-2</v>
      </c>
      <c r="I84" s="184">
        <v>2.2074144087376601</v>
      </c>
      <c r="J84" s="185">
        <f t="shared" si="14"/>
        <v>0.25675373963448322</v>
      </c>
      <c r="K84" s="184">
        <v>2.4078617596623135</v>
      </c>
      <c r="L84" s="185">
        <f t="shared" si="15"/>
        <v>0.20044735092465338</v>
      </c>
      <c r="M84" s="184">
        <v>2.0581231395895347</v>
      </c>
      <c r="N84" s="185">
        <f t="shared" si="16"/>
        <v>-0.34973862007277878</v>
      </c>
      <c r="O84" s="185">
        <f t="shared" si="17"/>
        <v>1.3321964476745052E-2</v>
      </c>
    </row>
    <row r="85" spans="1:16" x14ac:dyDescent="0.25">
      <c r="A85" s="1"/>
      <c r="B85" s="114" t="s">
        <v>91</v>
      </c>
      <c r="C85" s="184">
        <v>2.1053338449731389</v>
      </c>
      <c r="D85" s="185">
        <v>-0.26282488214274347</v>
      </c>
      <c r="E85" s="184">
        <v>1.8682170542635659</v>
      </c>
      <c r="F85" s="185">
        <f t="shared" si="14"/>
        <v>-0.23711679070957303</v>
      </c>
      <c r="G85" s="184">
        <v>2.0302549713309745</v>
      </c>
      <c r="H85" s="185">
        <f t="shared" si="14"/>
        <v>0.16203791706740867</v>
      </c>
      <c r="I85" s="184">
        <v>2.1468809073724007</v>
      </c>
      <c r="J85" s="185">
        <f t="shared" si="14"/>
        <v>0.11662593604142613</v>
      </c>
      <c r="K85" s="184">
        <v>2.4931281569364501</v>
      </c>
      <c r="L85" s="185">
        <f t="shared" si="15"/>
        <v>0.3462472495640494</v>
      </c>
      <c r="M85" s="184">
        <v>1.8215313122372205</v>
      </c>
      <c r="N85" s="185">
        <f t="shared" si="16"/>
        <v>-0.67159684469922953</v>
      </c>
      <c r="O85" s="185">
        <f t="shared" si="17"/>
        <v>-0.28380253273591838</v>
      </c>
    </row>
    <row r="86" spans="1:16" x14ac:dyDescent="0.25">
      <c r="A86" s="1"/>
      <c r="B86" s="114" t="s">
        <v>93</v>
      </c>
      <c r="C86" s="184">
        <v>2.240995475113122</v>
      </c>
      <c r="D86" s="185">
        <v>-9.5563555140519618E-2</v>
      </c>
      <c r="E86" s="184">
        <v>1.9035997559487492</v>
      </c>
      <c r="F86" s="185">
        <f t="shared" si="14"/>
        <v>-0.33739571916437283</v>
      </c>
      <c r="G86" s="184">
        <v>2.3342264842758427</v>
      </c>
      <c r="H86" s="185">
        <f t="shared" si="14"/>
        <v>0.43062672832709348</v>
      </c>
      <c r="I86" s="184">
        <v>2.214271975379881</v>
      </c>
      <c r="J86" s="185">
        <f t="shared" si="14"/>
        <v>-0.11995450889596171</v>
      </c>
      <c r="K86" s="184">
        <v>2.7471658317954124</v>
      </c>
      <c r="L86" s="185">
        <f t="shared" si="15"/>
        <v>0.53289385641553144</v>
      </c>
      <c r="M86" s="184">
        <v>1.9440946591402519</v>
      </c>
      <c r="N86" s="185">
        <f t="shared" si="16"/>
        <v>-0.80307117265516048</v>
      </c>
      <c r="O86" s="185">
        <f t="shared" si="17"/>
        <v>-0.2969008159728701</v>
      </c>
    </row>
    <row r="87" spans="1:16" ht="15.75" x14ac:dyDescent="0.25">
      <c r="B87" s="117" t="s">
        <v>30</v>
      </c>
      <c r="C87" s="186">
        <v>2.1513226933851644</v>
      </c>
      <c r="D87" s="187">
        <v>-9.0059566472846075E-2</v>
      </c>
      <c r="E87" s="186">
        <v>2.044368740765063</v>
      </c>
      <c r="F87" s="187">
        <f t="shared" si="14"/>
        <v>-0.10695395262010132</v>
      </c>
      <c r="G87" s="186">
        <v>2.0270737515086279</v>
      </c>
      <c r="H87" s="187">
        <f t="shared" si="14"/>
        <v>-1.7294989256435134E-2</v>
      </c>
      <c r="I87" s="186">
        <v>2.233020099749556</v>
      </c>
      <c r="J87" s="187">
        <f t="shared" si="14"/>
        <v>0.20594634824092806</v>
      </c>
      <c r="K87" s="186">
        <v>2.3433113659705582</v>
      </c>
      <c r="L87" s="187">
        <f t="shared" si="15"/>
        <v>0.11029126622100227</v>
      </c>
      <c r="M87" s="186">
        <v>2.1385131066597087</v>
      </c>
      <c r="N87" s="187">
        <v>-0.2047982593108495</v>
      </c>
      <c r="O87" s="187">
        <v>-1.2809586725455624E-2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66" t="s">
        <v>303</v>
      </c>
      <c r="C92" s="266"/>
      <c r="D92" s="266"/>
      <c r="E92" s="266"/>
      <c r="F92" s="266"/>
      <c r="G92" s="266"/>
      <c r="H92" s="266"/>
      <c r="I92" s="266"/>
      <c r="J92" s="266"/>
      <c r="K92" s="266"/>
      <c r="L92" s="266"/>
      <c r="M92" s="266"/>
      <c r="N92" s="266"/>
      <c r="O92" s="266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0" t="s">
        <v>32</v>
      </c>
      <c r="D94" s="301"/>
      <c r="E94" s="301"/>
      <c r="F94" s="301"/>
      <c r="G94" s="301"/>
      <c r="H94" s="301"/>
      <c r="I94" s="301"/>
      <c r="J94" s="301"/>
      <c r="K94" s="301"/>
      <c r="L94" s="301"/>
      <c r="M94" s="301"/>
      <c r="N94" s="301"/>
      <c r="O94" s="302"/>
    </row>
    <row r="95" spans="1:16" ht="22.5" thickTop="1" thickBot="1" x14ac:dyDescent="0.3">
      <c r="B95" s="109"/>
      <c r="C95" s="291">
        <v>2019</v>
      </c>
      <c r="D95" s="292"/>
      <c r="E95" s="293" t="s">
        <v>281</v>
      </c>
      <c r="F95" s="292"/>
      <c r="G95" s="293" t="s">
        <v>282</v>
      </c>
      <c r="H95" s="292"/>
      <c r="I95" s="293" t="s">
        <v>283</v>
      </c>
      <c r="J95" s="292"/>
      <c r="K95" s="293">
        <v>2023</v>
      </c>
      <c r="L95" s="292"/>
      <c r="M95" s="293">
        <v>2024</v>
      </c>
      <c r="N95" s="294"/>
      <c r="O95" s="295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 t="s">
        <v>227</v>
      </c>
      <c r="D97" s="185" t="s">
        <v>227</v>
      </c>
      <c r="E97" s="184" t="s">
        <v>227</v>
      </c>
      <c r="F97" s="185" t="str">
        <f t="shared" ref="F97:J109" si="18">IFERROR(E97-C97,"-")</f>
        <v>-</v>
      </c>
      <c r="G97" s="184" t="s">
        <v>227</v>
      </c>
      <c r="H97" s="185" t="str">
        <f t="shared" si="18"/>
        <v>-</v>
      </c>
      <c r="I97" s="184" t="s">
        <v>227</v>
      </c>
      <c r="J97" s="185" t="str">
        <f t="shared" si="18"/>
        <v>-</v>
      </c>
      <c r="K97" s="184" t="s">
        <v>227</v>
      </c>
      <c r="L97" s="185" t="str">
        <f t="shared" ref="L97:L109" si="19">IFERROR(K97-I97,"-")</f>
        <v>-</v>
      </c>
      <c r="M97" s="184" t="s">
        <v>227</v>
      </c>
      <c r="N97" s="185" t="str">
        <f>IFERROR(M97-K97,"-")</f>
        <v>-</v>
      </c>
      <c r="O97" s="185" t="str">
        <f>IFERROR(M97-C97,"-")</f>
        <v>-</v>
      </c>
    </row>
    <row r="98" spans="2:15" x14ac:dyDescent="0.25">
      <c r="B98" s="114" t="s">
        <v>73</v>
      </c>
      <c r="C98" s="184" t="s">
        <v>227</v>
      </c>
      <c r="D98" s="185" t="s">
        <v>227</v>
      </c>
      <c r="E98" s="184" t="s">
        <v>227</v>
      </c>
      <c r="F98" s="185" t="str">
        <f t="shared" si="18"/>
        <v>-</v>
      </c>
      <c r="G98" s="184" t="s">
        <v>227</v>
      </c>
      <c r="H98" s="185" t="str">
        <f t="shared" si="18"/>
        <v>-</v>
      </c>
      <c r="I98" s="184" t="s">
        <v>227</v>
      </c>
      <c r="J98" s="185" t="str">
        <f t="shared" si="18"/>
        <v>-</v>
      </c>
      <c r="K98" s="184" t="s">
        <v>227</v>
      </c>
      <c r="L98" s="185" t="str">
        <f t="shared" si="19"/>
        <v>-</v>
      </c>
      <c r="M98" s="184" t="s">
        <v>227</v>
      </c>
      <c r="N98" s="185" t="str">
        <f t="shared" ref="N98:N108" si="20">IFERROR(M98-K98,"-")</f>
        <v>-</v>
      </c>
      <c r="O98" s="185" t="str">
        <f t="shared" ref="O98:O108" si="21">IFERROR(M98-C98,"-")</f>
        <v>-</v>
      </c>
    </row>
    <row r="99" spans="2:15" x14ac:dyDescent="0.25">
      <c r="B99" s="114" t="s">
        <v>75</v>
      </c>
      <c r="C99" s="184" t="s">
        <v>227</v>
      </c>
      <c r="D99" s="185" t="s">
        <v>227</v>
      </c>
      <c r="E99" s="184" t="s">
        <v>227</v>
      </c>
      <c r="F99" s="185" t="str">
        <f t="shared" si="18"/>
        <v>-</v>
      </c>
      <c r="G99" s="184" t="s">
        <v>227</v>
      </c>
      <c r="H99" s="185" t="str">
        <f t="shared" si="18"/>
        <v>-</v>
      </c>
      <c r="I99" s="184" t="s">
        <v>227</v>
      </c>
      <c r="J99" s="185" t="str">
        <f t="shared" si="18"/>
        <v>-</v>
      </c>
      <c r="K99" s="184" t="s">
        <v>227</v>
      </c>
      <c r="L99" s="185" t="str">
        <f t="shared" si="19"/>
        <v>-</v>
      </c>
      <c r="M99" s="184" t="s">
        <v>227</v>
      </c>
      <c r="N99" s="185" t="str">
        <f t="shared" si="20"/>
        <v>-</v>
      </c>
      <c r="O99" s="185" t="str">
        <f t="shared" si="21"/>
        <v>-</v>
      </c>
    </row>
    <row r="100" spans="2:15" x14ac:dyDescent="0.25">
      <c r="B100" s="114" t="s">
        <v>77</v>
      </c>
      <c r="C100" s="184" t="s">
        <v>227</v>
      </c>
      <c r="D100" s="185" t="s">
        <v>227</v>
      </c>
      <c r="E100" s="184" t="s">
        <v>227</v>
      </c>
      <c r="F100" s="185" t="str">
        <f t="shared" si="18"/>
        <v>-</v>
      </c>
      <c r="G100" s="184" t="s">
        <v>227</v>
      </c>
      <c r="H100" s="185" t="str">
        <f t="shared" si="18"/>
        <v>-</v>
      </c>
      <c r="I100" s="184" t="s">
        <v>227</v>
      </c>
      <c r="J100" s="185" t="str">
        <f t="shared" si="18"/>
        <v>-</v>
      </c>
      <c r="K100" s="184" t="s">
        <v>227</v>
      </c>
      <c r="L100" s="185" t="str">
        <f t="shared" si="19"/>
        <v>-</v>
      </c>
      <c r="M100" s="184" t="s">
        <v>227</v>
      </c>
      <c r="N100" s="185" t="str">
        <f t="shared" si="20"/>
        <v>-</v>
      </c>
      <c r="O100" s="185" t="str">
        <f t="shared" si="21"/>
        <v>-</v>
      </c>
    </row>
    <row r="101" spans="2:15" x14ac:dyDescent="0.25">
      <c r="B101" s="114" t="s">
        <v>79</v>
      </c>
      <c r="C101" s="184" t="s">
        <v>227</v>
      </c>
      <c r="D101" s="185" t="s">
        <v>227</v>
      </c>
      <c r="E101" s="184" t="s">
        <v>227</v>
      </c>
      <c r="F101" s="185" t="str">
        <f t="shared" si="18"/>
        <v>-</v>
      </c>
      <c r="G101" s="184" t="s">
        <v>227</v>
      </c>
      <c r="H101" s="185" t="str">
        <f t="shared" si="18"/>
        <v>-</v>
      </c>
      <c r="I101" s="184" t="s">
        <v>227</v>
      </c>
      <c r="J101" s="185" t="str">
        <f t="shared" si="18"/>
        <v>-</v>
      </c>
      <c r="K101" s="184" t="s">
        <v>227</v>
      </c>
      <c r="L101" s="185" t="str">
        <f t="shared" si="19"/>
        <v>-</v>
      </c>
      <c r="M101" s="184" t="s">
        <v>227</v>
      </c>
      <c r="N101" s="185" t="str">
        <f t="shared" si="20"/>
        <v>-</v>
      </c>
      <c r="O101" s="185" t="str">
        <f t="shared" si="21"/>
        <v>-</v>
      </c>
    </row>
    <row r="102" spans="2:15" x14ac:dyDescent="0.25">
      <c r="B102" s="114" t="s">
        <v>81</v>
      </c>
      <c r="C102" s="184" t="s">
        <v>227</v>
      </c>
      <c r="D102" s="185" t="s">
        <v>227</v>
      </c>
      <c r="E102" s="184" t="s">
        <v>227</v>
      </c>
      <c r="F102" s="185" t="str">
        <f t="shared" si="18"/>
        <v>-</v>
      </c>
      <c r="G102" s="184" t="s">
        <v>227</v>
      </c>
      <c r="H102" s="185" t="str">
        <f t="shared" si="18"/>
        <v>-</v>
      </c>
      <c r="I102" s="184" t="s">
        <v>227</v>
      </c>
      <c r="J102" s="185" t="str">
        <f t="shared" si="18"/>
        <v>-</v>
      </c>
      <c r="K102" s="184" t="s">
        <v>227</v>
      </c>
      <c r="L102" s="185" t="str">
        <f t="shared" si="19"/>
        <v>-</v>
      </c>
      <c r="M102" s="184" t="s">
        <v>227</v>
      </c>
      <c r="N102" s="185" t="str">
        <f t="shared" si="20"/>
        <v>-</v>
      </c>
      <c r="O102" s="185" t="str">
        <f t="shared" si="21"/>
        <v>-</v>
      </c>
    </row>
    <row r="103" spans="2:15" x14ac:dyDescent="0.25">
      <c r="B103" s="114" t="s">
        <v>83</v>
      </c>
      <c r="C103" s="184" t="s">
        <v>227</v>
      </c>
      <c r="D103" s="185" t="s">
        <v>227</v>
      </c>
      <c r="E103" s="184" t="s">
        <v>227</v>
      </c>
      <c r="F103" s="185" t="str">
        <f t="shared" si="18"/>
        <v>-</v>
      </c>
      <c r="G103" s="184" t="s">
        <v>227</v>
      </c>
      <c r="H103" s="185" t="str">
        <f t="shared" si="18"/>
        <v>-</v>
      </c>
      <c r="I103" s="184" t="s">
        <v>227</v>
      </c>
      <c r="J103" s="185" t="str">
        <f t="shared" si="18"/>
        <v>-</v>
      </c>
      <c r="K103" s="184" t="s">
        <v>227</v>
      </c>
      <c r="L103" s="185" t="str">
        <f t="shared" si="19"/>
        <v>-</v>
      </c>
      <c r="M103" s="184" t="s">
        <v>227</v>
      </c>
      <c r="N103" s="185" t="str">
        <f t="shared" si="20"/>
        <v>-</v>
      </c>
      <c r="O103" s="185" t="str">
        <f t="shared" si="21"/>
        <v>-</v>
      </c>
    </row>
    <row r="104" spans="2:15" x14ac:dyDescent="0.25">
      <c r="B104" s="114" t="s">
        <v>85</v>
      </c>
      <c r="C104" s="184" t="s">
        <v>227</v>
      </c>
      <c r="D104" s="185" t="s">
        <v>227</v>
      </c>
      <c r="E104" s="184" t="s">
        <v>227</v>
      </c>
      <c r="F104" s="185" t="str">
        <f t="shared" si="18"/>
        <v>-</v>
      </c>
      <c r="G104" s="184" t="s">
        <v>227</v>
      </c>
      <c r="H104" s="185" t="str">
        <f t="shared" si="18"/>
        <v>-</v>
      </c>
      <c r="I104" s="184" t="s">
        <v>227</v>
      </c>
      <c r="J104" s="185" t="str">
        <f t="shared" si="18"/>
        <v>-</v>
      </c>
      <c r="K104" s="184" t="s">
        <v>227</v>
      </c>
      <c r="L104" s="185" t="str">
        <f t="shared" si="19"/>
        <v>-</v>
      </c>
      <c r="M104" s="184" t="s">
        <v>227</v>
      </c>
      <c r="N104" s="185" t="str">
        <f t="shared" si="20"/>
        <v>-</v>
      </c>
      <c r="O104" s="185" t="str">
        <f t="shared" si="21"/>
        <v>-</v>
      </c>
    </row>
    <row r="105" spans="2:15" x14ac:dyDescent="0.25">
      <c r="B105" s="114" t="s">
        <v>87</v>
      </c>
      <c r="C105" s="184" t="s">
        <v>227</v>
      </c>
      <c r="D105" s="185" t="s">
        <v>227</v>
      </c>
      <c r="E105" s="184" t="s">
        <v>227</v>
      </c>
      <c r="F105" s="185" t="str">
        <f t="shared" si="18"/>
        <v>-</v>
      </c>
      <c r="G105" s="184" t="s">
        <v>227</v>
      </c>
      <c r="H105" s="185" t="str">
        <f t="shared" si="18"/>
        <v>-</v>
      </c>
      <c r="I105" s="184" t="s">
        <v>227</v>
      </c>
      <c r="J105" s="185" t="str">
        <f t="shared" si="18"/>
        <v>-</v>
      </c>
      <c r="K105" s="184" t="s">
        <v>227</v>
      </c>
      <c r="L105" s="185" t="str">
        <f t="shared" si="19"/>
        <v>-</v>
      </c>
      <c r="M105" s="184" t="s">
        <v>227</v>
      </c>
      <c r="N105" s="185" t="str">
        <f t="shared" si="20"/>
        <v>-</v>
      </c>
      <c r="O105" s="185" t="str">
        <f t="shared" si="21"/>
        <v>-</v>
      </c>
    </row>
    <row r="106" spans="2:15" x14ac:dyDescent="0.25">
      <c r="B106" s="114" t="s">
        <v>89</v>
      </c>
      <c r="C106" s="184" t="s">
        <v>227</v>
      </c>
      <c r="D106" s="185" t="s">
        <v>227</v>
      </c>
      <c r="E106" s="184" t="s">
        <v>227</v>
      </c>
      <c r="F106" s="185" t="str">
        <f t="shared" si="18"/>
        <v>-</v>
      </c>
      <c r="G106" s="184" t="s">
        <v>227</v>
      </c>
      <c r="H106" s="185" t="str">
        <f t="shared" si="18"/>
        <v>-</v>
      </c>
      <c r="I106" s="184" t="s">
        <v>227</v>
      </c>
      <c r="J106" s="185" t="str">
        <f t="shared" si="18"/>
        <v>-</v>
      </c>
      <c r="K106" s="184" t="s">
        <v>227</v>
      </c>
      <c r="L106" s="185" t="str">
        <f t="shared" si="19"/>
        <v>-</v>
      </c>
      <c r="M106" s="184" t="s">
        <v>227</v>
      </c>
      <c r="N106" s="185" t="str">
        <f t="shared" si="20"/>
        <v>-</v>
      </c>
      <c r="O106" s="185" t="str">
        <f t="shared" si="21"/>
        <v>-</v>
      </c>
    </row>
    <row r="107" spans="2:15" x14ac:dyDescent="0.25">
      <c r="B107" s="114" t="s">
        <v>91</v>
      </c>
      <c r="C107" s="184" t="s">
        <v>227</v>
      </c>
      <c r="D107" s="185" t="s">
        <v>227</v>
      </c>
      <c r="E107" s="184" t="s">
        <v>227</v>
      </c>
      <c r="F107" s="185" t="str">
        <f t="shared" si="18"/>
        <v>-</v>
      </c>
      <c r="G107" s="184" t="s">
        <v>227</v>
      </c>
      <c r="H107" s="185" t="str">
        <f t="shared" si="18"/>
        <v>-</v>
      </c>
      <c r="I107" s="184" t="s">
        <v>227</v>
      </c>
      <c r="J107" s="185" t="str">
        <f t="shared" si="18"/>
        <v>-</v>
      </c>
      <c r="K107" s="184" t="s">
        <v>227</v>
      </c>
      <c r="L107" s="185" t="str">
        <f t="shared" si="19"/>
        <v>-</v>
      </c>
      <c r="M107" s="184" t="s">
        <v>227</v>
      </c>
      <c r="N107" s="185" t="str">
        <f t="shared" si="20"/>
        <v>-</v>
      </c>
      <c r="O107" s="185" t="str">
        <f t="shared" si="21"/>
        <v>-</v>
      </c>
    </row>
    <row r="108" spans="2:15" x14ac:dyDescent="0.25">
      <c r="B108" s="114" t="s">
        <v>93</v>
      </c>
      <c r="C108" s="184" t="s">
        <v>227</v>
      </c>
      <c r="D108" s="185" t="s">
        <v>227</v>
      </c>
      <c r="E108" s="184" t="s">
        <v>227</v>
      </c>
      <c r="F108" s="185" t="str">
        <f t="shared" si="18"/>
        <v>-</v>
      </c>
      <c r="G108" s="184" t="s">
        <v>227</v>
      </c>
      <c r="H108" s="185" t="str">
        <f t="shared" si="18"/>
        <v>-</v>
      </c>
      <c r="I108" s="184" t="s">
        <v>227</v>
      </c>
      <c r="J108" s="185" t="str">
        <f t="shared" si="18"/>
        <v>-</v>
      </c>
      <c r="K108" s="184" t="s">
        <v>227</v>
      </c>
      <c r="L108" s="185" t="str">
        <f t="shared" si="19"/>
        <v>-</v>
      </c>
      <c r="M108" s="184" t="s">
        <v>227</v>
      </c>
      <c r="N108" s="185" t="str">
        <f t="shared" si="20"/>
        <v>-</v>
      </c>
      <c r="O108" s="185" t="str">
        <f t="shared" si="21"/>
        <v>-</v>
      </c>
    </row>
    <row r="109" spans="2:15" ht="15.75" x14ac:dyDescent="0.25">
      <c r="B109" s="117" t="s">
        <v>30</v>
      </c>
      <c r="C109" s="186" t="s">
        <v>227</v>
      </c>
      <c r="D109" s="187" t="s">
        <v>227</v>
      </c>
      <c r="E109" s="186" t="s">
        <v>227</v>
      </c>
      <c r="F109" s="187" t="str">
        <f t="shared" si="18"/>
        <v>-</v>
      </c>
      <c r="G109" s="186" t="s">
        <v>227</v>
      </c>
      <c r="H109" s="187" t="str">
        <f t="shared" si="18"/>
        <v>-</v>
      </c>
      <c r="I109" s="186" t="s">
        <v>227</v>
      </c>
      <c r="J109" s="187" t="str">
        <f t="shared" si="18"/>
        <v>-</v>
      </c>
      <c r="K109" s="186" t="s">
        <v>227</v>
      </c>
      <c r="L109" s="187" t="str">
        <f t="shared" si="19"/>
        <v>-</v>
      </c>
      <c r="M109" s="186" t="s">
        <v>227</v>
      </c>
      <c r="N109" s="187" t="s">
        <v>227</v>
      </c>
      <c r="O109" s="187" t="s">
        <v>227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D4B77-77B9-4D34-BE2F-0FC42E0FA7DB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C4037-4E48-467A-8190-4F66B4EDEC87}">
  <sheetPr>
    <tabColor rgb="FFAC75D5"/>
  </sheetPr>
  <dimension ref="A1:AD89"/>
  <sheetViews>
    <sheetView showGridLines="0" zoomScaleNormal="100" workbookViewId="0">
      <selection activeCell="A18" sqref="A18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66" t="s">
        <v>304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88" t="s">
        <v>152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90"/>
    </row>
    <row r="7" spans="1:17" ht="22.5" thickTop="1" thickBot="1" x14ac:dyDescent="0.3">
      <c r="B7" s="109"/>
      <c r="C7" s="291">
        <v>2019</v>
      </c>
      <c r="D7" s="292"/>
      <c r="E7" s="293" t="s">
        <v>281</v>
      </c>
      <c r="F7" s="292"/>
      <c r="G7" s="293" t="s">
        <v>282</v>
      </c>
      <c r="H7" s="292"/>
      <c r="I7" s="293" t="s">
        <v>283</v>
      </c>
      <c r="J7" s="292"/>
      <c r="K7" s="293">
        <v>2023</v>
      </c>
      <c r="L7" s="292"/>
      <c r="M7" s="293">
        <v>2024</v>
      </c>
      <c r="N7" s="294"/>
      <c r="O7" s="295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0.58660000000000001</v>
      </c>
      <c r="D9" s="116">
        <v>-7.1247625079163934E-2</v>
      </c>
      <c r="E9" s="193">
        <v>0.52139999999999997</v>
      </c>
      <c r="F9" s="116">
        <f t="shared" ref="F9:L21" si="0">IFERROR(E9/C9-1,"-")</f>
        <v>-0.11114899420388691</v>
      </c>
      <c r="G9" s="193">
        <v>0.17649999999999999</v>
      </c>
      <c r="H9" s="116">
        <f t="shared" si="0"/>
        <v>-0.66148830072880704</v>
      </c>
      <c r="I9" s="193">
        <v>0.51840000000000008</v>
      </c>
      <c r="J9" s="116">
        <f t="shared" si="0"/>
        <v>1.9371104815864029</v>
      </c>
      <c r="K9" s="193">
        <v>0.67859999999999998</v>
      </c>
      <c r="L9" s="116">
        <f t="shared" si="0"/>
        <v>0.30902777777777746</v>
      </c>
      <c r="M9" s="193">
        <v>0.73069999999999991</v>
      </c>
      <c r="N9" s="116">
        <f t="shared" ref="N9:N14" si="1">IFERROR(M9/K9-1,"-")</f>
        <v>7.6775714706749154E-2</v>
      </c>
      <c r="O9" s="116">
        <f>IFERROR(M9/C9-1,"-")</f>
        <v>0.24565291510398901</v>
      </c>
    </row>
    <row r="10" spans="1:17" x14ac:dyDescent="0.25">
      <c r="A10" s="1" t="s">
        <v>72</v>
      </c>
      <c r="B10" s="114" t="s">
        <v>73</v>
      </c>
      <c r="C10" s="193">
        <v>0.61280000000000001</v>
      </c>
      <c r="D10" s="116">
        <v>-4.6819100948825687E-2</v>
      </c>
      <c r="E10" s="193">
        <v>0.626</v>
      </c>
      <c r="F10" s="116">
        <f t="shared" si="0"/>
        <v>2.1540469973890364E-2</v>
      </c>
      <c r="G10" s="193">
        <v>0.32640000000000002</v>
      </c>
      <c r="H10" s="116">
        <f t="shared" si="0"/>
        <v>-0.47859424920127791</v>
      </c>
      <c r="I10" s="193">
        <v>0.60040000000000004</v>
      </c>
      <c r="J10" s="116">
        <f t="shared" si="0"/>
        <v>0.83946078431372539</v>
      </c>
      <c r="K10" s="193">
        <v>0.6581999999999999</v>
      </c>
      <c r="L10" s="116">
        <f t="shared" si="0"/>
        <v>9.6269153897401427E-2</v>
      </c>
      <c r="M10" s="193">
        <v>0.69579999999999997</v>
      </c>
      <c r="N10" s="116">
        <f t="shared" si="1"/>
        <v>5.712549377089049E-2</v>
      </c>
      <c r="O10" s="116">
        <f t="shared" ref="O10:O14" si="2">IFERROR(M10/C10-1,"-")</f>
        <v>0.13544386422976484</v>
      </c>
    </row>
    <row r="11" spans="1:17" x14ac:dyDescent="0.25">
      <c r="A11" s="1" t="s">
        <v>74</v>
      </c>
      <c r="B11" s="114" t="s">
        <v>75</v>
      </c>
      <c r="C11" s="193">
        <v>0.57830000000000004</v>
      </c>
      <c r="D11" s="116">
        <v>-3.8250457342424826E-2</v>
      </c>
      <c r="E11" s="193">
        <v>0.22870000000000001</v>
      </c>
      <c r="F11" s="116">
        <f t="shared" si="0"/>
        <v>-0.60453052049109457</v>
      </c>
      <c r="G11" s="193">
        <v>0.3256</v>
      </c>
      <c r="H11" s="116">
        <f t="shared" si="0"/>
        <v>0.4236991692173151</v>
      </c>
      <c r="I11" s="193">
        <v>0.59799999999999998</v>
      </c>
      <c r="J11" s="116">
        <f t="shared" si="0"/>
        <v>0.83660933660933656</v>
      </c>
      <c r="K11" s="193">
        <v>0.65930000000000011</v>
      </c>
      <c r="L11" s="116">
        <f t="shared" si="0"/>
        <v>0.10250836120401363</v>
      </c>
      <c r="M11" s="193">
        <v>0.68220000000000003</v>
      </c>
      <c r="N11" s="116">
        <f t="shared" si="1"/>
        <v>3.4733808584862524E-2</v>
      </c>
      <c r="O11" s="116">
        <f t="shared" si="2"/>
        <v>0.17966453397890358</v>
      </c>
    </row>
    <row r="12" spans="1:17" x14ac:dyDescent="0.25">
      <c r="A12" s="1" t="s">
        <v>76</v>
      </c>
      <c r="B12" s="114" t="s">
        <v>77</v>
      </c>
      <c r="C12" s="193">
        <v>0.46279999999999999</v>
      </c>
      <c r="D12" s="116">
        <v>-6.7875125881168175E-2</v>
      </c>
      <c r="E12" s="193">
        <v>0</v>
      </c>
      <c r="F12" s="116">
        <f t="shared" si="0"/>
        <v>-1</v>
      </c>
      <c r="G12" s="193">
        <v>0.27410000000000001</v>
      </c>
      <c r="H12" s="116" t="str">
        <f t="shared" si="0"/>
        <v>-</v>
      </c>
      <c r="I12" s="193">
        <v>0.55030000000000001</v>
      </c>
      <c r="J12" s="116">
        <f t="shared" si="0"/>
        <v>1.0076614374315942</v>
      </c>
      <c r="K12" s="193">
        <v>0.49869999999999998</v>
      </c>
      <c r="L12" s="116">
        <f t="shared" si="0"/>
        <v>-9.3767036162093476E-2</v>
      </c>
      <c r="M12" s="193">
        <v>0.55449999999999999</v>
      </c>
      <c r="N12" s="116">
        <f t="shared" si="1"/>
        <v>0.11189091638259474</v>
      </c>
      <c r="O12" s="116">
        <f t="shared" si="2"/>
        <v>0.19814174589455491</v>
      </c>
    </row>
    <row r="13" spans="1:17" x14ac:dyDescent="0.25">
      <c r="A13" s="1" t="s">
        <v>78</v>
      </c>
      <c r="B13" s="114" t="s">
        <v>79</v>
      </c>
      <c r="C13" s="193">
        <v>0.41720000000000002</v>
      </c>
      <c r="D13" s="116">
        <v>-6.958073148974131E-2</v>
      </c>
      <c r="E13" s="193">
        <v>0</v>
      </c>
      <c r="F13" s="116">
        <f t="shared" si="0"/>
        <v>-1</v>
      </c>
      <c r="G13" s="193">
        <v>0.32590000000000002</v>
      </c>
      <c r="H13" s="116" t="str">
        <f t="shared" si="0"/>
        <v>-</v>
      </c>
      <c r="I13" s="193">
        <v>0.53539999999999999</v>
      </c>
      <c r="J13" s="116">
        <f t="shared" si="0"/>
        <v>0.64283522552930328</v>
      </c>
      <c r="K13" s="193">
        <v>0.48149999999999998</v>
      </c>
      <c r="L13" s="116">
        <f t="shared" si="0"/>
        <v>-0.10067239447142329</v>
      </c>
      <c r="M13" s="193">
        <v>0.44569999999999999</v>
      </c>
      <c r="N13" s="116">
        <f t="shared" si="1"/>
        <v>-7.4350986500519189E-2</v>
      </c>
      <c r="O13" s="116">
        <f t="shared" si="2"/>
        <v>6.83125599232981E-2</v>
      </c>
    </row>
    <row r="14" spans="1:17" x14ac:dyDescent="0.25">
      <c r="A14" s="1" t="s">
        <v>80</v>
      </c>
      <c r="B14" s="114" t="s">
        <v>81</v>
      </c>
      <c r="C14" s="193">
        <v>0.38740000000000002</v>
      </c>
      <c r="D14" s="116">
        <v>-0.13158484644698487</v>
      </c>
      <c r="E14" s="193">
        <v>0</v>
      </c>
      <c r="F14" s="116">
        <f t="shared" si="0"/>
        <v>-1</v>
      </c>
      <c r="G14" s="193">
        <v>0.37560000000000004</v>
      </c>
      <c r="H14" s="116" t="str">
        <f t="shared" si="0"/>
        <v>-</v>
      </c>
      <c r="I14" s="193">
        <v>0.49780000000000002</v>
      </c>
      <c r="J14" s="116">
        <f t="shared" si="0"/>
        <v>0.32534611288604887</v>
      </c>
      <c r="K14" s="193">
        <v>0.47020000000000001</v>
      </c>
      <c r="L14" s="116">
        <f t="shared" si="0"/>
        <v>-5.5443953394937795E-2</v>
      </c>
      <c r="M14" s="193">
        <v>0.48170000000000002</v>
      </c>
      <c r="N14" s="116">
        <f t="shared" si="1"/>
        <v>2.4457677584006854E-2</v>
      </c>
      <c r="O14" s="116">
        <f t="shared" si="2"/>
        <v>0.24341765616933397</v>
      </c>
    </row>
    <row r="15" spans="1:17" x14ac:dyDescent="0.25">
      <c r="A15" s="1" t="s">
        <v>82</v>
      </c>
      <c r="B15" s="114" t="s">
        <v>83</v>
      </c>
      <c r="C15" s="193">
        <v>0.50600000000000001</v>
      </c>
      <c r="D15" s="116">
        <v>3.6248208068810239E-2</v>
      </c>
      <c r="E15" s="193">
        <v>0</v>
      </c>
      <c r="F15" s="116">
        <f t="shared" si="0"/>
        <v>-1</v>
      </c>
      <c r="G15" s="193">
        <v>0.42359999999999998</v>
      </c>
      <c r="H15" s="116" t="str">
        <f t="shared" si="0"/>
        <v>-</v>
      </c>
      <c r="I15" s="193">
        <v>0.52890000000000004</v>
      </c>
      <c r="J15" s="116">
        <f t="shared" si="0"/>
        <v>0.24858356940509929</v>
      </c>
      <c r="K15" s="193">
        <v>0.49259999999999998</v>
      </c>
      <c r="L15" s="116">
        <f t="shared" si="0"/>
        <v>-6.8633011911514608E-2</v>
      </c>
      <c r="M15" s="193">
        <v>0.52629999999999999</v>
      </c>
      <c r="N15" s="116">
        <f>IFERROR(M15/K15-1,"-")</f>
        <v>6.8412505075111651E-2</v>
      </c>
      <c r="O15" s="116">
        <f>IFERROR(M15/C15-1,"-")</f>
        <v>4.0118577075098694E-2</v>
      </c>
    </row>
    <row r="16" spans="1:17" x14ac:dyDescent="0.25">
      <c r="A16" s="1" t="s">
        <v>84</v>
      </c>
      <c r="B16" s="114" t="s">
        <v>85</v>
      </c>
      <c r="C16" s="193">
        <v>0.50770000000000004</v>
      </c>
      <c r="D16" s="116">
        <v>-5.0950421320790085E-3</v>
      </c>
      <c r="E16" s="193">
        <v>0.48630000000000001</v>
      </c>
      <c r="F16" s="116">
        <f t="shared" si="0"/>
        <v>-4.2150876501871215E-2</v>
      </c>
      <c r="G16" s="193">
        <v>0.51919999999999999</v>
      </c>
      <c r="H16" s="116">
        <f t="shared" si="0"/>
        <v>6.7653711700596197E-2</v>
      </c>
      <c r="I16" s="193">
        <v>0.51259999999999994</v>
      </c>
      <c r="J16" s="116">
        <f t="shared" si="0"/>
        <v>-1.2711864406779738E-2</v>
      </c>
      <c r="K16" s="193">
        <v>0.52780000000000005</v>
      </c>
      <c r="L16" s="116">
        <f t="shared" si="0"/>
        <v>2.9652750682793716E-2</v>
      </c>
      <c r="M16" s="193">
        <v>0.52239999999999998</v>
      </c>
      <c r="N16" s="116">
        <f>IFERROR(M16/K16-1,"-")</f>
        <v>-1.0231148162182735E-2</v>
      </c>
      <c r="O16" s="116">
        <f>IFERROR(M16/C16-1,"-")</f>
        <v>2.895410675595822E-2</v>
      </c>
    </row>
    <row r="17" spans="1:30" x14ac:dyDescent="0.25">
      <c r="A17" s="1" t="s">
        <v>86</v>
      </c>
      <c r="B17" s="114" t="s">
        <v>87</v>
      </c>
      <c r="C17" s="193">
        <v>0.44890000000000002</v>
      </c>
      <c r="D17" s="116">
        <v>-9.4777172817100186E-2</v>
      </c>
      <c r="E17" s="193">
        <v>0.29170000000000001</v>
      </c>
      <c r="F17" s="116">
        <f t="shared" si="0"/>
        <v>-0.35018935174871912</v>
      </c>
      <c r="G17" s="193">
        <v>0.48560000000000003</v>
      </c>
      <c r="H17" s="116">
        <f t="shared" si="0"/>
        <v>0.66472403153925264</v>
      </c>
      <c r="I17" s="193">
        <v>0.498</v>
      </c>
      <c r="J17" s="116">
        <f t="shared" si="0"/>
        <v>2.5535420098846684E-2</v>
      </c>
      <c r="K17" s="193">
        <v>0.48670000000000002</v>
      </c>
      <c r="L17" s="116">
        <f t="shared" si="0"/>
        <v>-2.269076305220874E-2</v>
      </c>
      <c r="M17" s="193">
        <v>0.57379999999999998</v>
      </c>
      <c r="N17" s="116">
        <f t="shared" ref="N17:N20" si="3">IFERROR(M17/K17-1,"-")</f>
        <v>0.17896034518183668</v>
      </c>
      <c r="O17" s="116">
        <f t="shared" ref="O17:O20" si="4">IFERROR(M17/C17-1,"-")</f>
        <v>0.27823568723546432</v>
      </c>
    </row>
    <row r="18" spans="1:30" x14ac:dyDescent="0.25">
      <c r="A18" s="1" t="s">
        <v>88</v>
      </c>
      <c r="B18" s="114" t="s">
        <v>89</v>
      </c>
      <c r="C18" s="193">
        <v>0.47789999999999999</v>
      </c>
      <c r="D18" s="116">
        <v>-7.4016663437318386E-2</v>
      </c>
      <c r="E18" s="193">
        <v>0.33689999999999998</v>
      </c>
      <c r="F18" s="116">
        <f t="shared" si="0"/>
        <v>-0.29504080351537987</v>
      </c>
      <c r="G18" s="193">
        <v>0.5554</v>
      </c>
      <c r="H18" s="116">
        <f t="shared" si="0"/>
        <v>0.64856040368061763</v>
      </c>
      <c r="I18" s="193">
        <v>0.54949999999999999</v>
      </c>
      <c r="J18" s="116">
        <f t="shared" si="0"/>
        <v>-1.0622974432841215E-2</v>
      </c>
      <c r="K18" s="193">
        <v>0.57689999999999997</v>
      </c>
      <c r="L18" s="116">
        <f t="shared" si="0"/>
        <v>4.9863512283894407E-2</v>
      </c>
      <c r="M18" s="193">
        <v>0.52039999999999997</v>
      </c>
      <c r="N18" s="116">
        <f t="shared" si="3"/>
        <v>-9.793725082336624E-2</v>
      </c>
      <c r="O18" s="116">
        <f t="shared" si="4"/>
        <v>8.8930738648252738E-2</v>
      </c>
      <c r="AC18" s="194"/>
    </row>
    <row r="19" spans="1:30" x14ac:dyDescent="0.25">
      <c r="A19" s="1" t="s">
        <v>90</v>
      </c>
      <c r="B19" s="114" t="s">
        <v>91</v>
      </c>
      <c r="C19" s="193">
        <v>0.58650000000000002</v>
      </c>
      <c r="D19" s="116">
        <v>-3.9626657933518938E-2</v>
      </c>
      <c r="E19" s="193">
        <v>0.2979</v>
      </c>
      <c r="F19" s="116">
        <f t="shared" si="0"/>
        <v>-0.49207161125319698</v>
      </c>
      <c r="G19" s="193">
        <v>0.65709999999999991</v>
      </c>
      <c r="H19" s="116">
        <f t="shared" si="0"/>
        <v>1.2057737495803957</v>
      </c>
      <c r="I19" s="193">
        <v>0.65969999999999995</v>
      </c>
      <c r="J19" s="116">
        <f t="shared" si="0"/>
        <v>3.956779789986431E-3</v>
      </c>
      <c r="K19" s="193">
        <v>0.67669999999999997</v>
      </c>
      <c r="L19" s="116">
        <f t="shared" si="0"/>
        <v>2.576928907078968E-2</v>
      </c>
      <c r="M19" s="193">
        <v>0.66159999999999997</v>
      </c>
      <c r="N19" s="116">
        <f t="shared" si="3"/>
        <v>-2.2314171715679065E-2</v>
      </c>
      <c r="O19" s="116">
        <f t="shared" si="4"/>
        <v>0.12804774083546455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0.58310000000000006</v>
      </c>
      <c r="D20" s="116">
        <v>2.0654647295641482E-2</v>
      </c>
      <c r="E20" s="193">
        <v>0.26369999999999999</v>
      </c>
      <c r="F20" s="116">
        <f t="shared" si="0"/>
        <v>-0.54776196192762827</v>
      </c>
      <c r="G20" s="193">
        <v>0.60489999999999999</v>
      </c>
      <c r="H20" s="116">
        <f t="shared" si="0"/>
        <v>1.2938945771710277</v>
      </c>
      <c r="I20" s="193">
        <v>0.61580000000000001</v>
      </c>
      <c r="J20" s="116">
        <f t="shared" si="0"/>
        <v>1.8019507356587861E-2</v>
      </c>
      <c r="K20" s="193">
        <v>0.62139999999999995</v>
      </c>
      <c r="L20" s="116">
        <f t="shared" si="0"/>
        <v>9.0938616433906549E-3</v>
      </c>
      <c r="M20" s="193">
        <v>0.66480000000000006</v>
      </c>
      <c r="N20" s="116">
        <f t="shared" si="3"/>
        <v>6.984229159961397E-2</v>
      </c>
      <c r="O20" s="116">
        <f t="shared" si="4"/>
        <v>0.14011318813239582</v>
      </c>
      <c r="P20" s="122"/>
    </row>
    <row r="21" spans="1:30" ht="15.75" x14ac:dyDescent="0.25">
      <c r="A21" s="1" t="s">
        <v>0</v>
      </c>
      <c r="B21" s="117" t="s">
        <v>30</v>
      </c>
      <c r="C21" s="195">
        <v>0.51296533102376651</v>
      </c>
      <c r="D21" s="119">
        <v>-4.6721623105284604E-2</v>
      </c>
      <c r="E21" s="195">
        <v>0.43917828766012645</v>
      </c>
      <c r="F21" s="119">
        <f t="shared" si="0"/>
        <v>-0.14384411362923355</v>
      </c>
      <c r="G21" s="195">
        <v>0.43287194104141685</v>
      </c>
      <c r="H21" s="119">
        <f t="shared" si="0"/>
        <v>-1.435942257598577E-2</v>
      </c>
      <c r="I21" s="195">
        <v>0.55540181632567553</v>
      </c>
      <c r="J21" s="119">
        <f t="shared" si="0"/>
        <v>0.28306264201249109</v>
      </c>
      <c r="K21" s="195">
        <v>0.56942335787332776</v>
      </c>
      <c r="L21" s="119">
        <f t="shared" si="0"/>
        <v>2.5245761060727734E-2</v>
      </c>
      <c r="M21" s="195">
        <v>0.58812285219043858</v>
      </c>
      <c r="N21" s="119">
        <v>3.283935240547442E-2</v>
      </c>
      <c r="O21" s="119">
        <v>0.14651579087552391</v>
      </c>
      <c r="P21" s="303"/>
    </row>
    <row r="22" spans="1:30" ht="6" customHeight="1" x14ac:dyDescent="0.25">
      <c r="P22" s="303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3"/>
    </row>
    <row r="24" spans="1:30" x14ac:dyDescent="0.25">
      <c r="C24" s="197"/>
      <c r="K24" s="197"/>
      <c r="M24" s="197"/>
      <c r="N24" s="116"/>
      <c r="O24" s="197"/>
      <c r="P24" s="303"/>
    </row>
    <row r="26" spans="1:30" ht="21.75" customHeight="1" thickBot="1" x14ac:dyDescent="0.3">
      <c r="B26" s="266" t="s">
        <v>305</v>
      </c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88" t="s">
        <v>60</v>
      </c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90"/>
    </row>
    <row r="29" spans="1:30" ht="22.5" thickTop="1" thickBot="1" x14ac:dyDescent="0.3">
      <c r="B29" s="109"/>
      <c r="C29" s="291">
        <v>2019</v>
      </c>
      <c r="D29" s="292"/>
      <c r="E29" s="293" t="s">
        <v>281</v>
      </c>
      <c r="F29" s="292"/>
      <c r="G29" s="293" t="s">
        <v>282</v>
      </c>
      <c r="H29" s="292"/>
      <c r="I29" s="293" t="s">
        <v>283</v>
      </c>
      <c r="J29" s="292"/>
      <c r="K29" s="293">
        <v>2023</v>
      </c>
      <c r="L29" s="292"/>
      <c r="M29" s="293">
        <v>2024</v>
      </c>
      <c r="N29" s="294"/>
      <c r="O29" s="295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0.58660000000000001</v>
      </c>
      <c r="D31" s="116"/>
      <c r="E31" s="193">
        <v>0.52139999999999997</v>
      </c>
      <c r="F31" s="116">
        <f t="shared" ref="F31:J42" si="5">IFERROR(E31/C31-1,"-")</f>
        <v>-0.11114899420388691</v>
      </c>
      <c r="G31" s="193">
        <v>0.17649999999999999</v>
      </c>
      <c r="H31" s="116">
        <f t="shared" si="5"/>
        <v>-0.66148830072880704</v>
      </c>
      <c r="I31" s="193">
        <v>0.51840000000000008</v>
      </c>
      <c r="J31" s="116">
        <f t="shared" si="5"/>
        <v>1.9371104815864029</v>
      </c>
      <c r="K31" s="193">
        <v>0.67859999999999998</v>
      </c>
      <c r="L31" s="116">
        <f t="shared" ref="L31:L42" si="6">IFERROR(K31/I31-1,"-")</f>
        <v>0.30902777777777746</v>
      </c>
      <c r="M31" s="193">
        <v>0.73069999999999991</v>
      </c>
      <c r="N31" s="116">
        <f t="shared" ref="N31:N39" si="7">IFERROR(M31/K31-1,"-")</f>
        <v>7.6775714706749154E-2</v>
      </c>
      <c r="O31" s="116">
        <f>IFERROR(M31/C31-1,"-")</f>
        <v>0.24565291510398901</v>
      </c>
    </row>
    <row r="32" spans="1:30" x14ac:dyDescent="0.25">
      <c r="B32" s="114" t="s">
        <v>73</v>
      </c>
      <c r="C32" s="193">
        <v>0.61280000000000001</v>
      </c>
      <c r="D32" s="116"/>
      <c r="E32" s="193">
        <v>0.626</v>
      </c>
      <c r="F32" s="116">
        <f t="shared" si="5"/>
        <v>2.1540469973890364E-2</v>
      </c>
      <c r="G32" s="193">
        <v>0.32640000000000002</v>
      </c>
      <c r="H32" s="116">
        <f t="shared" si="5"/>
        <v>-0.47859424920127791</v>
      </c>
      <c r="I32" s="193">
        <v>0.60040000000000004</v>
      </c>
      <c r="J32" s="116">
        <f t="shared" si="5"/>
        <v>0.83946078431372539</v>
      </c>
      <c r="K32" s="193">
        <v>0.6581999999999999</v>
      </c>
      <c r="L32" s="116">
        <f t="shared" si="6"/>
        <v>9.6269153897401427E-2</v>
      </c>
      <c r="M32" s="193">
        <v>0.7206999999999999</v>
      </c>
      <c r="N32" s="116">
        <f t="shared" si="7"/>
        <v>9.4955940443634201E-2</v>
      </c>
      <c r="O32" s="116">
        <f t="shared" ref="O32:O39" si="8">IFERROR(M32/C32-1,"-")</f>
        <v>0.17607702349869436</v>
      </c>
    </row>
    <row r="33" spans="2:17" x14ac:dyDescent="0.25">
      <c r="B33" s="114" t="s">
        <v>75</v>
      </c>
      <c r="C33" s="193">
        <v>0.57830000000000004</v>
      </c>
      <c r="D33" s="116"/>
      <c r="E33" s="193">
        <v>0.22870000000000001</v>
      </c>
      <c r="F33" s="116">
        <f t="shared" si="5"/>
        <v>-0.60453052049109457</v>
      </c>
      <c r="G33" s="193">
        <v>0.3256</v>
      </c>
      <c r="H33" s="116">
        <f t="shared" si="5"/>
        <v>0.4236991692173151</v>
      </c>
      <c r="I33" s="193">
        <v>0.59799999999999998</v>
      </c>
      <c r="J33" s="116">
        <f t="shared" si="5"/>
        <v>0.83660933660933656</v>
      </c>
      <c r="K33" s="193">
        <v>0.65930000000000011</v>
      </c>
      <c r="L33" s="116">
        <f t="shared" si="6"/>
        <v>0.10250836120401363</v>
      </c>
      <c r="M33" s="193">
        <v>0.68220000000000003</v>
      </c>
      <c r="N33" s="116">
        <f t="shared" si="7"/>
        <v>3.4733808584862524E-2</v>
      </c>
      <c r="O33" s="116">
        <f t="shared" si="8"/>
        <v>0.17966453397890358</v>
      </c>
    </row>
    <row r="34" spans="2:17" x14ac:dyDescent="0.25">
      <c r="B34" s="114" t="s">
        <v>77</v>
      </c>
      <c r="C34" s="193">
        <v>0.46279999999999999</v>
      </c>
      <c r="D34" s="116"/>
      <c r="E34" s="193">
        <v>0</v>
      </c>
      <c r="F34" s="116">
        <f t="shared" si="5"/>
        <v>-1</v>
      </c>
      <c r="G34" s="193">
        <v>0.27410000000000001</v>
      </c>
      <c r="H34" s="116" t="str">
        <f t="shared" si="5"/>
        <v>-</v>
      </c>
      <c r="I34" s="193">
        <v>0.55030000000000001</v>
      </c>
      <c r="J34" s="116">
        <f t="shared" si="5"/>
        <v>1.0076614374315942</v>
      </c>
      <c r="K34" s="193">
        <v>0.49869999999999998</v>
      </c>
      <c r="L34" s="116">
        <f t="shared" si="6"/>
        <v>-9.3767036162093476E-2</v>
      </c>
      <c r="M34" s="193">
        <v>0.55449999999999999</v>
      </c>
      <c r="N34" s="116">
        <f t="shared" si="7"/>
        <v>0.11189091638259474</v>
      </c>
      <c r="O34" s="116">
        <f t="shared" si="8"/>
        <v>0.19814174589455491</v>
      </c>
    </row>
    <row r="35" spans="2:17" x14ac:dyDescent="0.25">
      <c r="B35" s="114" t="s">
        <v>79</v>
      </c>
      <c r="C35" s="193">
        <v>0.41720000000000002</v>
      </c>
      <c r="D35" s="116"/>
      <c r="E35" s="193">
        <v>0</v>
      </c>
      <c r="F35" s="116">
        <f t="shared" si="5"/>
        <v>-1</v>
      </c>
      <c r="G35" s="193">
        <v>0.32590000000000002</v>
      </c>
      <c r="H35" s="116" t="str">
        <f t="shared" si="5"/>
        <v>-</v>
      </c>
      <c r="I35" s="193">
        <v>0.53539999999999999</v>
      </c>
      <c r="J35" s="116">
        <f t="shared" si="5"/>
        <v>0.64283522552930328</v>
      </c>
      <c r="K35" s="193">
        <v>0.48149999999999998</v>
      </c>
      <c r="L35" s="116">
        <f t="shared" si="6"/>
        <v>-0.10067239447142329</v>
      </c>
      <c r="M35" s="193">
        <v>0.44569999999999999</v>
      </c>
      <c r="N35" s="116">
        <f t="shared" si="7"/>
        <v>-7.4350986500519189E-2</v>
      </c>
      <c r="O35" s="116">
        <f t="shared" si="8"/>
        <v>6.83125599232981E-2</v>
      </c>
    </row>
    <row r="36" spans="2:17" x14ac:dyDescent="0.25">
      <c r="B36" s="114" t="s">
        <v>81</v>
      </c>
      <c r="C36" s="193">
        <v>0.38740000000000002</v>
      </c>
      <c r="D36" s="116"/>
      <c r="E36" s="193">
        <v>0</v>
      </c>
      <c r="F36" s="116">
        <f t="shared" si="5"/>
        <v>-1</v>
      </c>
      <c r="G36" s="193">
        <v>0.37560000000000004</v>
      </c>
      <c r="H36" s="116" t="str">
        <f t="shared" si="5"/>
        <v>-</v>
      </c>
      <c r="I36" s="193">
        <v>0.49780000000000002</v>
      </c>
      <c r="J36" s="116">
        <f t="shared" si="5"/>
        <v>0.32534611288604887</v>
      </c>
      <c r="K36" s="193">
        <v>0.47020000000000001</v>
      </c>
      <c r="L36" s="116">
        <f t="shared" si="6"/>
        <v>-5.5443953394937795E-2</v>
      </c>
      <c r="M36" s="193">
        <v>0.48170000000000002</v>
      </c>
      <c r="N36" s="116">
        <f t="shared" si="7"/>
        <v>2.4457677584006854E-2</v>
      </c>
      <c r="O36" s="116">
        <f t="shared" si="8"/>
        <v>0.24341765616933397</v>
      </c>
    </row>
    <row r="37" spans="2:17" x14ac:dyDescent="0.25">
      <c r="B37" s="114" t="s">
        <v>83</v>
      </c>
      <c r="C37" s="193">
        <v>0.50600000000000001</v>
      </c>
      <c r="D37" s="116"/>
      <c r="E37" s="193">
        <v>0</v>
      </c>
      <c r="F37" s="116">
        <f t="shared" si="5"/>
        <v>-1</v>
      </c>
      <c r="G37" s="193">
        <v>0.42359999999999998</v>
      </c>
      <c r="H37" s="116" t="str">
        <f t="shared" si="5"/>
        <v>-</v>
      </c>
      <c r="I37" s="193">
        <v>0.52890000000000004</v>
      </c>
      <c r="J37" s="116">
        <f t="shared" si="5"/>
        <v>0.24858356940509929</v>
      </c>
      <c r="K37" s="193">
        <v>0.49259999999999998</v>
      </c>
      <c r="L37" s="116">
        <f t="shared" si="6"/>
        <v>-6.8633011911514608E-2</v>
      </c>
      <c r="M37" s="193">
        <v>0.52629999999999999</v>
      </c>
      <c r="N37" s="116">
        <f t="shared" si="7"/>
        <v>6.8412505075111651E-2</v>
      </c>
      <c r="O37" s="116">
        <f t="shared" si="8"/>
        <v>4.0118577075098694E-2</v>
      </c>
    </row>
    <row r="38" spans="2:17" x14ac:dyDescent="0.25">
      <c r="B38" s="114" t="s">
        <v>85</v>
      </c>
      <c r="C38" s="193">
        <v>0.50770000000000004</v>
      </c>
      <c r="D38" s="116"/>
      <c r="E38" s="193">
        <v>0.48630000000000001</v>
      </c>
      <c r="F38" s="116">
        <f t="shared" si="5"/>
        <v>-4.2150876501871215E-2</v>
      </c>
      <c r="G38" s="193">
        <v>0.51919999999999999</v>
      </c>
      <c r="H38" s="116">
        <f t="shared" si="5"/>
        <v>6.7653711700596197E-2</v>
      </c>
      <c r="I38" s="193">
        <v>0.51259999999999994</v>
      </c>
      <c r="J38" s="116">
        <f t="shared" si="5"/>
        <v>-1.2711864406779738E-2</v>
      </c>
      <c r="K38" s="193">
        <v>0.52780000000000005</v>
      </c>
      <c r="L38" s="116">
        <f t="shared" si="6"/>
        <v>2.9652750682793716E-2</v>
      </c>
      <c r="M38" s="193">
        <v>0.52239999999999998</v>
      </c>
      <c r="N38" s="116">
        <f t="shared" si="7"/>
        <v>-1.0231148162182735E-2</v>
      </c>
      <c r="O38" s="116">
        <f t="shared" si="8"/>
        <v>2.895410675595822E-2</v>
      </c>
    </row>
    <row r="39" spans="2:17" x14ac:dyDescent="0.25">
      <c r="B39" s="114" t="s">
        <v>87</v>
      </c>
      <c r="C39" s="193">
        <v>0.44890000000000002</v>
      </c>
      <c r="D39" s="116"/>
      <c r="E39" s="193">
        <v>0.29170000000000001</v>
      </c>
      <c r="F39" s="116">
        <f t="shared" si="5"/>
        <v>-0.35018935174871912</v>
      </c>
      <c r="G39" s="193">
        <v>0.48560000000000003</v>
      </c>
      <c r="H39" s="116">
        <f t="shared" si="5"/>
        <v>0.66472403153925264</v>
      </c>
      <c r="I39" s="193">
        <v>0.498</v>
      </c>
      <c r="J39" s="116">
        <f t="shared" si="5"/>
        <v>2.5535420098846684E-2</v>
      </c>
      <c r="K39" s="193">
        <v>0.48670000000000002</v>
      </c>
      <c r="L39" s="116">
        <f t="shared" si="6"/>
        <v>-2.269076305220874E-2</v>
      </c>
      <c r="M39" s="193">
        <v>0.57379999999999998</v>
      </c>
      <c r="N39" s="116">
        <f t="shared" si="7"/>
        <v>0.17896034518183668</v>
      </c>
      <c r="O39" s="116">
        <f t="shared" si="8"/>
        <v>0.27823568723546432</v>
      </c>
    </row>
    <row r="40" spans="2:17" x14ac:dyDescent="0.25">
      <c r="B40" s="114" t="s">
        <v>89</v>
      </c>
      <c r="C40" s="193">
        <v>0.47789999999999999</v>
      </c>
      <c r="D40" s="116"/>
      <c r="E40" s="193">
        <v>0.33689999999999998</v>
      </c>
      <c r="F40" s="116">
        <f t="shared" si="5"/>
        <v>-0.29504080351537987</v>
      </c>
      <c r="G40" s="193">
        <v>0.5554</v>
      </c>
      <c r="H40" s="116">
        <f t="shared" si="5"/>
        <v>0.64856040368061763</v>
      </c>
      <c r="I40" s="193">
        <v>0.54949999999999999</v>
      </c>
      <c r="J40" s="116">
        <f t="shared" si="5"/>
        <v>-1.0622974432841215E-2</v>
      </c>
      <c r="K40" s="193">
        <v>0.57689999999999997</v>
      </c>
      <c r="L40" s="116">
        <f t="shared" si="6"/>
        <v>4.9863512283894407E-2</v>
      </c>
      <c r="M40" s="193">
        <v>0.52039999999999997</v>
      </c>
      <c r="N40" s="116">
        <f>IFERROR(M40/K40-1,"-")</f>
        <v>-9.793725082336624E-2</v>
      </c>
      <c r="O40" s="116">
        <f>IFERROR(M40/C40-1,"-")</f>
        <v>8.8930738648252738E-2</v>
      </c>
    </row>
    <row r="41" spans="2:17" x14ac:dyDescent="0.25">
      <c r="B41" s="114" t="s">
        <v>91</v>
      </c>
      <c r="C41" s="193">
        <v>0.58650000000000002</v>
      </c>
      <c r="D41" s="116"/>
      <c r="E41" s="193">
        <v>0.2979</v>
      </c>
      <c r="F41" s="116">
        <f t="shared" si="5"/>
        <v>-0.49207161125319698</v>
      </c>
      <c r="G41" s="193">
        <v>0.65709999999999991</v>
      </c>
      <c r="H41" s="116">
        <f t="shared" si="5"/>
        <v>1.2057737495803957</v>
      </c>
      <c r="I41" s="193">
        <v>0.65969999999999995</v>
      </c>
      <c r="J41" s="116">
        <f t="shared" si="5"/>
        <v>3.956779789986431E-3</v>
      </c>
      <c r="K41" s="193">
        <v>0.67669999999999997</v>
      </c>
      <c r="L41" s="116">
        <f t="shared" si="6"/>
        <v>2.576928907078968E-2</v>
      </c>
      <c r="M41" s="193">
        <v>0.66159999999999997</v>
      </c>
      <c r="N41" s="116">
        <f>IFERROR(M41/K41-1,"-")</f>
        <v>-2.2314171715679065E-2</v>
      </c>
      <c r="O41" s="116">
        <f>IFERROR(M41/C41-1,"-")</f>
        <v>0.12804774083546455</v>
      </c>
    </row>
    <row r="42" spans="2:17" x14ac:dyDescent="0.25">
      <c r="B42" s="114" t="s">
        <v>93</v>
      </c>
      <c r="C42" s="193">
        <v>0.58310000000000006</v>
      </c>
      <c r="D42" s="116"/>
      <c r="E42" s="193">
        <v>0.26369999999999999</v>
      </c>
      <c r="F42" s="116">
        <f t="shared" si="5"/>
        <v>-0.54776196192762827</v>
      </c>
      <c r="G42" s="193">
        <v>0.60489999999999999</v>
      </c>
      <c r="H42" s="116">
        <f t="shared" si="5"/>
        <v>1.2938945771710277</v>
      </c>
      <c r="I42" s="193">
        <v>0.61580000000000001</v>
      </c>
      <c r="J42" s="116">
        <f t="shared" si="5"/>
        <v>1.8019507356587861E-2</v>
      </c>
      <c r="K42" s="193">
        <v>0.62139999999999995</v>
      </c>
      <c r="L42" s="116">
        <f t="shared" si="6"/>
        <v>9.0938616433906549E-3</v>
      </c>
      <c r="M42" s="193">
        <v>0.66480000000000006</v>
      </c>
      <c r="N42" s="116">
        <f>IFERROR(M42/K42-1,"-")</f>
        <v>6.984229159961397E-2</v>
      </c>
      <c r="O42" s="116">
        <f>IFERROR(M42/C42-1,"-")</f>
        <v>0.14011318813239582</v>
      </c>
    </row>
    <row r="43" spans="2:17" ht="15.75" x14ac:dyDescent="0.25">
      <c r="B43" s="117" t="s">
        <v>30</v>
      </c>
      <c r="C43" s="195">
        <v>0.51296533102376651</v>
      </c>
      <c r="D43" s="119"/>
      <c r="E43" s="195">
        <v>0.38850000000000001</v>
      </c>
      <c r="F43" s="119">
        <v>-0.24263887537070183</v>
      </c>
      <c r="G43" s="195">
        <v>0.43290000000000001</v>
      </c>
      <c r="H43" s="119">
        <v>0.11428571428571432</v>
      </c>
      <c r="I43" s="195">
        <v>0.5554</v>
      </c>
      <c r="J43" s="119">
        <v>0.28297528297528296</v>
      </c>
      <c r="K43" s="195">
        <v>0.56942335787332776</v>
      </c>
      <c r="L43" s="119">
        <v>2.5249113923888622E-2</v>
      </c>
      <c r="M43" s="195">
        <v>0.58812285219043858</v>
      </c>
      <c r="N43" s="119">
        <v>3.283935240547442E-2</v>
      </c>
      <c r="O43" s="119">
        <v>0.14651579087552391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66" t="s">
        <v>306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88" t="s">
        <v>61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90"/>
    </row>
    <row r="51" spans="2:17" ht="22.5" thickTop="1" thickBot="1" x14ac:dyDescent="0.3">
      <c r="B51" s="109"/>
      <c r="C51" s="291">
        <v>2019</v>
      </c>
      <c r="D51" s="292"/>
      <c r="E51" s="293" t="s">
        <v>281</v>
      </c>
      <c r="F51" s="292"/>
      <c r="G51" s="293" t="s">
        <v>282</v>
      </c>
      <c r="H51" s="292"/>
      <c r="I51" s="293" t="s">
        <v>283</v>
      </c>
      <c r="J51" s="292"/>
      <c r="K51" s="293">
        <v>2023</v>
      </c>
      <c r="L51" s="292"/>
      <c r="M51" s="293">
        <v>2024</v>
      </c>
      <c r="N51" s="294"/>
      <c r="O51" s="295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0.61130000000000007</v>
      </c>
      <c r="D53" s="116"/>
      <c r="E53" s="193" t="s">
        <v>227</v>
      </c>
      <c r="F53" s="116" t="str">
        <f t="shared" ref="F53:J64" si="9">IFERROR(E53/C53-1,"-")</f>
        <v>-</v>
      </c>
      <c r="G53" s="193" t="s">
        <v>227</v>
      </c>
      <c r="H53" s="116" t="str">
        <f t="shared" si="9"/>
        <v>-</v>
      </c>
      <c r="I53" s="193">
        <v>0.49819999999999998</v>
      </c>
      <c r="J53" s="116" t="str">
        <f t="shared" si="9"/>
        <v>-</v>
      </c>
      <c r="K53" s="193">
        <v>0.6845</v>
      </c>
      <c r="L53" s="116">
        <f t="shared" ref="L53:L64" si="10">IFERROR(K53/I53-1,"-")</f>
        <v>0.37394620634283426</v>
      </c>
      <c r="M53" s="193">
        <v>0.70760000000000001</v>
      </c>
      <c r="N53" s="116">
        <f t="shared" ref="N53:N61" si="11">IFERROR(M53/K53-1,"-")</f>
        <v>3.3747260774287913E-2</v>
      </c>
      <c r="O53" s="116">
        <f>IFERROR(M53/C53-1,"-")</f>
        <v>0.1575331261246522</v>
      </c>
    </row>
    <row r="54" spans="2:17" x14ac:dyDescent="0.25">
      <c r="B54" s="114" t="s">
        <v>73</v>
      </c>
      <c r="C54" s="193">
        <v>0.64180000000000004</v>
      </c>
      <c r="D54" s="116"/>
      <c r="E54" s="193" t="s">
        <v>227</v>
      </c>
      <c r="F54" s="116" t="str">
        <f t="shared" si="9"/>
        <v>-</v>
      </c>
      <c r="G54" s="193" t="s">
        <v>227</v>
      </c>
      <c r="H54" s="116" t="str">
        <f t="shared" si="9"/>
        <v>-</v>
      </c>
      <c r="I54" s="193">
        <v>0.58590000000000009</v>
      </c>
      <c r="J54" s="116" t="str">
        <f t="shared" si="9"/>
        <v>-</v>
      </c>
      <c r="K54" s="193">
        <v>0.70169999999999999</v>
      </c>
      <c r="L54" s="116">
        <f t="shared" si="10"/>
        <v>0.19764464925755232</v>
      </c>
      <c r="M54" s="193">
        <v>0.71660000000000001</v>
      </c>
      <c r="N54" s="116">
        <f t="shared" si="11"/>
        <v>2.1234145646287672E-2</v>
      </c>
      <c r="O54" s="116">
        <f t="shared" ref="O54:O61" si="12">IFERROR(M54/C54-1,"-")</f>
        <v>0.11654721096914922</v>
      </c>
    </row>
    <row r="55" spans="2:17" x14ac:dyDescent="0.25">
      <c r="B55" s="114" t="s">
        <v>75</v>
      </c>
      <c r="C55" s="193">
        <v>0.62340000000000007</v>
      </c>
      <c r="D55" s="116"/>
      <c r="E55" s="193" t="s">
        <v>227</v>
      </c>
      <c r="F55" s="116" t="str">
        <f t="shared" si="9"/>
        <v>-</v>
      </c>
      <c r="G55" s="193" t="s">
        <v>227</v>
      </c>
      <c r="H55" s="116" t="str">
        <f t="shared" si="9"/>
        <v>-</v>
      </c>
      <c r="I55" s="193">
        <v>0.59989999999999999</v>
      </c>
      <c r="J55" s="116" t="str">
        <f t="shared" si="9"/>
        <v>-</v>
      </c>
      <c r="K55" s="193">
        <v>0.66610000000000003</v>
      </c>
      <c r="L55" s="116">
        <f t="shared" si="10"/>
        <v>0.11035172528754789</v>
      </c>
      <c r="M55" s="193">
        <v>0.6431</v>
      </c>
      <c r="N55" s="116">
        <f t="shared" si="11"/>
        <v>-3.4529349947455379E-2</v>
      </c>
      <c r="O55" s="116">
        <f t="shared" si="12"/>
        <v>3.1600898299646962E-2</v>
      </c>
    </row>
    <row r="56" spans="2:17" x14ac:dyDescent="0.25">
      <c r="B56" s="114" t="s">
        <v>77</v>
      </c>
      <c r="C56" s="193">
        <v>0.51950000000000007</v>
      </c>
      <c r="D56" s="116"/>
      <c r="E56" s="193" t="s">
        <v>227</v>
      </c>
      <c r="F56" s="116" t="str">
        <f t="shared" si="9"/>
        <v>-</v>
      </c>
      <c r="G56" s="193" t="s">
        <v>227</v>
      </c>
      <c r="H56" s="116" t="str">
        <f t="shared" si="9"/>
        <v>-</v>
      </c>
      <c r="I56" s="193">
        <v>0.58599999999999997</v>
      </c>
      <c r="J56" s="116" t="str">
        <f t="shared" si="9"/>
        <v>-</v>
      </c>
      <c r="K56" s="193">
        <v>0.54310000000000003</v>
      </c>
      <c r="L56" s="116">
        <f t="shared" si="10"/>
        <v>-7.3208191126279742E-2</v>
      </c>
      <c r="M56" s="193">
        <v>0.56380000000000008</v>
      </c>
      <c r="N56" s="116">
        <f t="shared" si="11"/>
        <v>3.8114527711287094E-2</v>
      </c>
      <c r="O56" s="116">
        <f t="shared" si="12"/>
        <v>8.5274302213667053E-2</v>
      </c>
    </row>
    <row r="57" spans="2:17" x14ac:dyDescent="0.25">
      <c r="B57" s="114" t="s">
        <v>79</v>
      </c>
      <c r="C57" s="193">
        <v>0.41670000000000001</v>
      </c>
      <c r="D57" s="116"/>
      <c r="E57" s="193" t="s">
        <v>227</v>
      </c>
      <c r="F57" s="116" t="str">
        <f t="shared" si="9"/>
        <v>-</v>
      </c>
      <c r="G57" s="193" t="s">
        <v>227</v>
      </c>
      <c r="H57" s="116" t="str">
        <f t="shared" si="9"/>
        <v>-</v>
      </c>
      <c r="I57" s="193">
        <v>0.51639999999999997</v>
      </c>
      <c r="J57" s="116" t="str">
        <f t="shared" si="9"/>
        <v>-</v>
      </c>
      <c r="K57" s="193">
        <v>0.47859999999999997</v>
      </c>
      <c r="L57" s="116">
        <f t="shared" si="10"/>
        <v>-7.3199070487993789E-2</v>
      </c>
      <c r="M57" s="193">
        <v>0.43509999999999999</v>
      </c>
      <c r="N57" s="116">
        <f t="shared" si="11"/>
        <v>-9.0890096113664831E-2</v>
      </c>
      <c r="O57" s="116">
        <f t="shared" si="12"/>
        <v>4.415646748260138E-2</v>
      </c>
    </row>
    <row r="58" spans="2:17" x14ac:dyDescent="0.25">
      <c r="B58" s="114" t="s">
        <v>81</v>
      </c>
      <c r="C58" s="193">
        <v>0.39829999999999999</v>
      </c>
      <c r="D58" s="116"/>
      <c r="E58" s="193" t="s">
        <v>227</v>
      </c>
      <c r="F58" s="116" t="str">
        <f t="shared" si="9"/>
        <v>-</v>
      </c>
      <c r="G58" s="193" t="s">
        <v>227</v>
      </c>
      <c r="H58" s="116" t="str">
        <f t="shared" si="9"/>
        <v>-</v>
      </c>
      <c r="I58" s="193">
        <v>0.48649999999999999</v>
      </c>
      <c r="J58" s="116" t="str">
        <f t="shared" si="9"/>
        <v>-</v>
      </c>
      <c r="K58" s="193">
        <v>0.44630000000000003</v>
      </c>
      <c r="L58" s="116">
        <f t="shared" si="10"/>
        <v>-8.2631038026721448E-2</v>
      </c>
      <c r="M58" s="193">
        <v>0.48159999999999997</v>
      </c>
      <c r="N58" s="116">
        <f t="shared" si="11"/>
        <v>7.9094779296437157E-2</v>
      </c>
      <c r="O58" s="116">
        <f t="shared" si="12"/>
        <v>0.2091388400702987</v>
      </c>
    </row>
    <row r="59" spans="2:17" x14ac:dyDescent="0.25">
      <c r="B59" s="114" t="s">
        <v>83</v>
      </c>
      <c r="C59" s="193">
        <v>0.51170000000000004</v>
      </c>
      <c r="D59" s="116"/>
      <c r="E59" s="193" t="s">
        <v>227</v>
      </c>
      <c r="F59" s="116" t="str">
        <f t="shared" si="9"/>
        <v>-</v>
      </c>
      <c r="G59" s="193" t="s">
        <v>227</v>
      </c>
      <c r="H59" s="116" t="str">
        <f t="shared" si="9"/>
        <v>-</v>
      </c>
      <c r="I59" s="193">
        <v>0.53449999999999998</v>
      </c>
      <c r="J59" s="116" t="str">
        <f t="shared" si="9"/>
        <v>-</v>
      </c>
      <c r="K59" s="193">
        <v>0.50290000000000001</v>
      </c>
      <c r="L59" s="116">
        <f t="shared" si="10"/>
        <v>-5.9120673526660394E-2</v>
      </c>
      <c r="M59" s="193">
        <v>0.55110000000000003</v>
      </c>
      <c r="N59" s="116">
        <f t="shared" si="11"/>
        <v>9.5844104195665247E-2</v>
      </c>
      <c r="O59" s="116">
        <f t="shared" si="12"/>
        <v>7.6998241156927882E-2</v>
      </c>
    </row>
    <row r="60" spans="2:17" x14ac:dyDescent="0.25">
      <c r="B60" s="114" t="s">
        <v>85</v>
      </c>
      <c r="C60" s="193">
        <v>0.56630000000000003</v>
      </c>
      <c r="D60" s="116"/>
      <c r="E60" s="193" t="s">
        <v>227</v>
      </c>
      <c r="F60" s="116" t="str">
        <f t="shared" si="9"/>
        <v>-</v>
      </c>
      <c r="G60" s="193" t="s">
        <v>227</v>
      </c>
      <c r="H60" s="116" t="str">
        <f t="shared" si="9"/>
        <v>-</v>
      </c>
      <c r="I60" s="193">
        <v>0.55869999999999997</v>
      </c>
      <c r="J60" s="116" t="str">
        <f t="shared" si="9"/>
        <v>-</v>
      </c>
      <c r="K60" s="193">
        <v>0.56430000000000002</v>
      </c>
      <c r="L60" s="116">
        <f t="shared" si="10"/>
        <v>1.002326830141409E-2</v>
      </c>
      <c r="M60" s="193">
        <v>0.62619999999999998</v>
      </c>
      <c r="N60" s="116">
        <f t="shared" si="11"/>
        <v>0.10969342548289918</v>
      </c>
      <c r="O60" s="116">
        <f t="shared" si="12"/>
        <v>0.10577432456295233</v>
      </c>
    </row>
    <row r="61" spans="2:17" x14ac:dyDescent="0.25">
      <c r="B61" s="114" t="s">
        <v>87</v>
      </c>
      <c r="C61" s="193">
        <v>0.44030000000000002</v>
      </c>
      <c r="D61" s="116"/>
      <c r="E61" s="193" t="s">
        <v>227</v>
      </c>
      <c r="F61" s="116" t="str">
        <f t="shared" si="9"/>
        <v>-</v>
      </c>
      <c r="G61" s="193" t="s">
        <v>227</v>
      </c>
      <c r="H61" s="116" t="str">
        <f t="shared" si="9"/>
        <v>-</v>
      </c>
      <c r="I61" s="193">
        <v>0.48299999999999998</v>
      </c>
      <c r="J61" s="116" t="str">
        <f t="shared" si="9"/>
        <v>-</v>
      </c>
      <c r="K61" s="193">
        <v>0.52639999999999998</v>
      </c>
      <c r="L61" s="116">
        <f t="shared" si="10"/>
        <v>8.9855072463768115E-2</v>
      </c>
      <c r="M61" s="193">
        <v>0.57579999999999998</v>
      </c>
      <c r="N61" s="116">
        <f t="shared" si="11"/>
        <v>9.3844984802431641E-2</v>
      </c>
      <c r="O61" s="116">
        <f t="shared" si="12"/>
        <v>0.30774471950942517</v>
      </c>
    </row>
    <row r="62" spans="2:17" x14ac:dyDescent="0.25">
      <c r="B62" s="114" t="s">
        <v>89</v>
      </c>
      <c r="C62" s="193">
        <v>0.47799999999999998</v>
      </c>
      <c r="D62" s="116"/>
      <c r="E62" s="193" t="s">
        <v>227</v>
      </c>
      <c r="F62" s="116" t="str">
        <f t="shared" si="9"/>
        <v>-</v>
      </c>
      <c r="G62" s="193" t="s">
        <v>227</v>
      </c>
      <c r="H62" s="116" t="str">
        <f t="shared" si="9"/>
        <v>-</v>
      </c>
      <c r="I62" s="193">
        <v>0.52469999999999994</v>
      </c>
      <c r="J62" s="116" t="str">
        <f t="shared" si="9"/>
        <v>-</v>
      </c>
      <c r="K62" s="193">
        <v>0.59870000000000001</v>
      </c>
      <c r="L62" s="116">
        <f t="shared" si="10"/>
        <v>0.1410329712216507</v>
      </c>
      <c r="M62" s="193">
        <v>0.52369999999999994</v>
      </c>
      <c r="N62" s="116">
        <f>IFERROR(M62/K62-1,"-")</f>
        <v>-0.12527142141306169</v>
      </c>
      <c r="O62" s="116">
        <f>IFERROR(M62/C62-1,"-")</f>
        <v>9.5606694560669281E-2</v>
      </c>
    </row>
    <row r="63" spans="2:17" x14ac:dyDescent="0.25">
      <c r="B63" s="114" t="s">
        <v>91</v>
      </c>
      <c r="C63" s="193">
        <v>0.61539999999999995</v>
      </c>
      <c r="D63" s="116"/>
      <c r="E63" s="193" t="s">
        <v>227</v>
      </c>
      <c r="F63" s="116" t="str">
        <f t="shared" si="9"/>
        <v>-</v>
      </c>
      <c r="G63" s="193" t="s">
        <v>227</v>
      </c>
      <c r="H63" s="116" t="str">
        <f t="shared" si="9"/>
        <v>-</v>
      </c>
      <c r="I63" s="193">
        <v>0.66370000000000007</v>
      </c>
      <c r="J63" s="116" t="str">
        <f t="shared" si="9"/>
        <v>-</v>
      </c>
      <c r="K63" s="193">
        <v>0.69230000000000003</v>
      </c>
      <c r="L63" s="116">
        <f t="shared" si="10"/>
        <v>4.309175832454426E-2</v>
      </c>
      <c r="M63" s="193">
        <v>0.66239999999999999</v>
      </c>
      <c r="N63" s="116">
        <f>IFERROR(M63/K63-1,"-")</f>
        <v>-4.318936877076418E-2</v>
      </c>
      <c r="O63" s="116">
        <f>IFERROR(M63/C63-1,"-")</f>
        <v>7.6373090672733346E-2</v>
      </c>
    </row>
    <row r="64" spans="2:17" x14ac:dyDescent="0.25">
      <c r="B64" s="114" t="s">
        <v>93</v>
      </c>
      <c r="C64" s="193">
        <v>0.56040000000000001</v>
      </c>
      <c r="D64" s="116"/>
      <c r="E64" s="193" t="s">
        <v>227</v>
      </c>
      <c r="F64" s="116" t="str">
        <f t="shared" si="9"/>
        <v>-</v>
      </c>
      <c r="G64" s="193" t="s">
        <v>227</v>
      </c>
      <c r="H64" s="116" t="str">
        <f t="shared" si="9"/>
        <v>-</v>
      </c>
      <c r="I64" s="193">
        <v>0.59799999999999998</v>
      </c>
      <c r="J64" s="116" t="str">
        <f t="shared" si="9"/>
        <v>-</v>
      </c>
      <c r="K64" s="193">
        <v>0.62219999999999998</v>
      </c>
      <c r="L64" s="116">
        <f t="shared" si="10"/>
        <v>4.0468227424749204E-2</v>
      </c>
      <c r="M64" s="193">
        <v>0.65159999999999996</v>
      </c>
      <c r="N64" s="116">
        <f>IFERROR(M64/K64-1,"-")</f>
        <v>4.7251687560269984E-2</v>
      </c>
      <c r="O64" s="116">
        <f>IFERROR(M64/C64-1,"-")</f>
        <v>0.16274089935760161</v>
      </c>
    </row>
    <row r="65" spans="2:17" ht="15.75" x14ac:dyDescent="0.25">
      <c r="B65" s="117" t="s">
        <v>30</v>
      </c>
      <c r="C65" s="195">
        <v>0.53115642802858176</v>
      </c>
      <c r="D65" s="119"/>
      <c r="E65" s="195">
        <v>0.3785</v>
      </c>
      <c r="F65" s="119">
        <v>-0.28740389831141655</v>
      </c>
      <c r="G65" s="195">
        <v>0.42406401375024599</v>
      </c>
      <c r="H65" s="119">
        <v>0.12038048546960622</v>
      </c>
      <c r="I65" s="195">
        <v>0.55261090702655957</v>
      </c>
      <c r="J65" s="119">
        <v>0.30313086965219771</v>
      </c>
      <c r="K65" s="195">
        <v>0.58497896924763915</v>
      </c>
      <c r="L65" s="119">
        <v>5.8572970257215529E-2</v>
      </c>
      <c r="M65" s="195">
        <v>0.59274619176664656</v>
      </c>
      <c r="N65" s="119">
        <v>1.3277780787567695E-2</v>
      </c>
      <c r="O65" s="119">
        <v>0.11595409654865474</v>
      </c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66" t="s">
        <v>307</v>
      </c>
      <c r="C70" s="266"/>
      <c r="D70" s="266"/>
      <c r="E70" s="266"/>
      <c r="F70" s="266"/>
      <c r="G70" s="266"/>
      <c r="H70" s="266"/>
      <c r="I70" s="266"/>
      <c r="J70" s="266"/>
      <c r="K70" s="266"/>
      <c r="L70" s="266"/>
      <c r="M70" s="266"/>
      <c r="N70" s="266"/>
      <c r="O70" s="266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88" t="s">
        <v>62</v>
      </c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290"/>
    </row>
    <row r="73" spans="2:17" ht="22.5" thickTop="1" thickBot="1" x14ac:dyDescent="0.3">
      <c r="B73" s="109"/>
      <c r="C73" s="291">
        <v>2019</v>
      </c>
      <c r="D73" s="292"/>
      <c r="E73" s="293" t="s">
        <v>281</v>
      </c>
      <c r="F73" s="292"/>
      <c r="G73" s="293" t="s">
        <v>282</v>
      </c>
      <c r="H73" s="292"/>
      <c r="I73" s="293" t="s">
        <v>283</v>
      </c>
      <c r="J73" s="292"/>
      <c r="K73" s="293">
        <v>2023</v>
      </c>
      <c r="L73" s="292"/>
      <c r="M73" s="293">
        <v>2024</v>
      </c>
      <c r="N73" s="294"/>
      <c r="O73" s="295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0.56140000000000001</v>
      </c>
      <c r="D75" s="116"/>
      <c r="E75" s="193" t="s">
        <v>227</v>
      </c>
      <c r="F75" s="116" t="str">
        <f t="shared" ref="F75:J86" si="13">IFERROR(E75/C75-1,"-")</f>
        <v>-</v>
      </c>
      <c r="G75" s="193" t="s">
        <v>227</v>
      </c>
      <c r="H75" s="116" t="str">
        <f t="shared" si="13"/>
        <v>-</v>
      </c>
      <c r="I75" s="193">
        <v>0.55909999999999993</v>
      </c>
      <c r="J75" s="116" t="str">
        <f t="shared" si="13"/>
        <v>-</v>
      </c>
      <c r="K75" s="193">
        <v>0.67010000000000003</v>
      </c>
      <c r="L75" s="116">
        <f t="shared" ref="L75:L86" si="14">IFERROR(K75/I75-1,"-")</f>
        <v>0.19853335718118426</v>
      </c>
      <c r="M75" s="193">
        <v>0.7659999999999999</v>
      </c>
      <c r="N75" s="116">
        <f t="shared" ref="N75:N83" si="15">IFERROR(M75/K75-1,"-")</f>
        <v>0.14311296821369934</v>
      </c>
      <c r="O75" s="116">
        <f>IFERROR(M75/C75-1,"-")</f>
        <v>0.36444602778767354</v>
      </c>
    </row>
    <row r="76" spans="2:17" x14ac:dyDescent="0.25">
      <c r="B76" s="114" t="s">
        <v>73</v>
      </c>
      <c r="C76" s="193">
        <v>0.58310000000000006</v>
      </c>
      <c r="D76" s="116"/>
      <c r="E76" s="193" t="s">
        <v>227</v>
      </c>
      <c r="F76" s="116" t="str">
        <f t="shared" si="13"/>
        <v>-</v>
      </c>
      <c r="G76" s="193" t="s">
        <v>227</v>
      </c>
      <c r="H76" s="116" t="str">
        <f t="shared" si="13"/>
        <v>-</v>
      </c>
      <c r="I76" s="193">
        <v>0.62950000000000006</v>
      </c>
      <c r="J76" s="116" t="str">
        <f t="shared" si="13"/>
        <v>-</v>
      </c>
      <c r="K76" s="193">
        <v>0.59540000000000004</v>
      </c>
      <c r="L76" s="116">
        <f t="shared" si="14"/>
        <v>-5.4169976171564715E-2</v>
      </c>
      <c r="M76" s="193">
        <v>0.72689999999999999</v>
      </c>
      <c r="N76" s="116">
        <f t="shared" si="15"/>
        <v>0.22085992610010075</v>
      </c>
      <c r="O76" s="116">
        <f t="shared" ref="O76:O83" si="16">IFERROR(M76/C76-1,"-")</f>
        <v>0.24661293088664027</v>
      </c>
    </row>
    <row r="77" spans="2:17" x14ac:dyDescent="0.25">
      <c r="B77" s="114" t="s">
        <v>75</v>
      </c>
      <c r="C77" s="193">
        <v>0.5323</v>
      </c>
      <c r="D77" s="116"/>
      <c r="E77" s="193" t="s">
        <v>227</v>
      </c>
      <c r="F77" s="116" t="str">
        <f t="shared" si="13"/>
        <v>-</v>
      </c>
      <c r="G77" s="193" t="s">
        <v>227</v>
      </c>
      <c r="H77" s="116" t="str">
        <f t="shared" si="13"/>
        <v>-</v>
      </c>
      <c r="I77" s="193">
        <v>0.59439999999999993</v>
      </c>
      <c r="J77" s="116" t="str">
        <f t="shared" si="13"/>
        <v>-</v>
      </c>
      <c r="K77" s="193">
        <v>0.64980000000000004</v>
      </c>
      <c r="L77" s="116">
        <f t="shared" si="14"/>
        <v>9.3203230148048766E-2</v>
      </c>
      <c r="M77" s="193">
        <v>0.74239999999999995</v>
      </c>
      <c r="N77" s="116">
        <f t="shared" si="15"/>
        <v>0.14250538627269904</v>
      </c>
      <c r="O77" s="116">
        <f t="shared" si="16"/>
        <v>0.39470223558143891</v>
      </c>
    </row>
    <row r="78" spans="2:17" x14ac:dyDescent="0.25">
      <c r="B78" s="114" t="s">
        <v>77</v>
      </c>
      <c r="C78" s="193">
        <v>0.40279999999999999</v>
      </c>
      <c r="D78" s="116"/>
      <c r="E78" s="193" t="s">
        <v>227</v>
      </c>
      <c r="F78" s="116" t="str">
        <f t="shared" si="13"/>
        <v>-</v>
      </c>
      <c r="G78" s="193" t="s">
        <v>227</v>
      </c>
      <c r="H78" s="116" t="str">
        <f t="shared" si="13"/>
        <v>-</v>
      </c>
      <c r="I78" s="193">
        <v>0.48899999999999999</v>
      </c>
      <c r="J78" s="116" t="str">
        <f t="shared" si="13"/>
        <v>-</v>
      </c>
      <c r="K78" s="193">
        <v>0.43590000000000001</v>
      </c>
      <c r="L78" s="116">
        <f t="shared" si="14"/>
        <v>-0.10858895705521465</v>
      </c>
      <c r="M78" s="193">
        <v>0.5403</v>
      </c>
      <c r="N78" s="116">
        <f t="shared" si="15"/>
        <v>0.23950447350309712</v>
      </c>
      <c r="O78" s="116">
        <f t="shared" si="16"/>
        <v>0.34136047666335645</v>
      </c>
    </row>
    <row r="79" spans="2:17" x14ac:dyDescent="0.25">
      <c r="B79" s="114" t="s">
        <v>79</v>
      </c>
      <c r="C79" s="193">
        <v>0.41770000000000002</v>
      </c>
      <c r="D79" s="116"/>
      <c r="E79" s="193" t="s">
        <v>227</v>
      </c>
      <c r="F79" s="116" t="str">
        <f t="shared" si="13"/>
        <v>-</v>
      </c>
      <c r="G79" s="193" t="s">
        <v>227</v>
      </c>
      <c r="H79" s="116" t="str">
        <f t="shared" si="13"/>
        <v>-</v>
      </c>
      <c r="I79" s="193">
        <v>0.56640000000000001</v>
      </c>
      <c r="J79" s="116" t="str">
        <f t="shared" si="13"/>
        <v>-</v>
      </c>
      <c r="K79" s="193">
        <v>0.48549999999999999</v>
      </c>
      <c r="L79" s="116">
        <f t="shared" si="14"/>
        <v>-0.1428319209039548</v>
      </c>
      <c r="M79" s="193">
        <v>0.46200000000000002</v>
      </c>
      <c r="N79" s="116">
        <f t="shared" si="15"/>
        <v>-4.8403707518022587E-2</v>
      </c>
      <c r="O79" s="116">
        <f t="shared" si="16"/>
        <v>0.10605697869284181</v>
      </c>
    </row>
    <row r="80" spans="2:17" x14ac:dyDescent="0.25">
      <c r="B80" s="114" t="s">
        <v>81</v>
      </c>
      <c r="C80" s="193">
        <v>0.37579999999999997</v>
      </c>
      <c r="D80" s="116"/>
      <c r="E80" s="193" t="s">
        <v>227</v>
      </c>
      <c r="F80" s="116" t="str">
        <f t="shared" si="13"/>
        <v>-</v>
      </c>
      <c r="G80" s="193" t="s">
        <v>227</v>
      </c>
      <c r="H80" s="116" t="str">
        <f t="shared" si="13"/>
        <v>-</v>
      </c>
      <c r="I80" s="193">
        <v>0.51600000000000001</v>
      </c>
      <c r="J80" s="116" t="str">
        <f t="shared" si="13"/>
        <v>-</v>
      </c>
      <c r="K80" s="193">
        <v>0.50790000000000002</v>
      </c>
      <c r="L80" s="116">
        <f t="shared" si="14"/>
        <v>-1.569767441860459E-2</v>
      </c>
      <c r="M80" s="193">
        <v>0.48180000000000001</v>
      </c>
      <c r="N80" s="116">
        <f t="shared" si="15"/>
        <v>-5.1388068517424723E-2</v>
      </c>
      <c r="O80" s="116">
        <f t="shared" si="16"/>
        <v>0.28206492815327322</v>
      </c>
    </row>
    <row r="81" spans="2:15" x14ac:dyDescent="0.25">
      <c r="B81" s="114" t="s">
        <v>83</v>
      </c>
      <c r="C81" s="193">
        <v>0.49950000000000006</v>
      </c>
      <c r="D81" s="116"/>
      <c r="E81" s="193" t="s">
        <v>227</v>
      </c>
      <c r="F81" s="116" t="str">
        <f t="shared" si="13"/>
        <v>-</v>
      </c>
      <c r="G81" s="193" t="s">
        <v>227</v>
      </c>
      <c r="H81" s="116" t="str">
        <f t="shared" si="13"/>
        <v>-</v>
      </c>
      <c r="I81" s="193">
        <v>0.51919999999999999</v>
      </c>
      <c r="J81" s="116" t="str">
        <f t="shared" si="13"/>
        <v>-</v>
      </c>
      <c r="K81" s="193">
        <v>0.47499999999999998</v>
      </c>
      <c r="L81" s="116">
        <f t="shared" si="14"/>
        <v>-8.5130970724191068E-2</v>
      </c>
      <c r="M81" s="193">
        <v>0.48810000000000003</v>
      </c>
      <c r="N81" s="116">
        <f t="shared" si="15"/>
        <v>2.7578947368421147E-2</v>
      </c>
      <c r="O81" s="116">
        <f t="shared" si="16"/>
        <v>-2.2822822822822886E-2</v>
      </c>
    </row>
    <row r="82" spans="2:15" x14ac:dyDescent="0.25">
      <c r="B82" s="114" t="s">
        <v>85</v>
      </c>
      <c r="C82" s="193">
        <v>0.4461</v>
      </c>
      <c r="D82" s="116"/>
      <c r="E82" s="193" t="s">
        <v>227</v>
      </c>
      <c r="F82" s="116" t="str">
        <f t="shared" si="13"/>
        <v>-</v>
      </c>
      <c r="G82" s="193" t="s">
        <v>227</v>
      </c>
      <c r="H82" s="116" t="str">
        <f t="shared" si="13"/>
        <v>-</v>
      </c>
      <c r="I82" s="193">
        <v>0.44679999999999997</v>
      </c>
      <c r="J82" s="116" t="str">
        <f t="shared" si="13"/>
        <v>-</v>
      </c>
      <c r="K82" s="193">
        <v>0.46520000000000006</v>
      </c>
      <c r="L82" s="116">
        <f t="shared" si="14"/>
        <v>4.1181736794986712E-2</v>
      </c>
      <c r="M82" s="193">
        <v>0.37380000000000002</v>
      </c>
      <c r="N82" s="116">
        <f t="shared" si="15"/>
        <v>-0.19647463456577818</v>
      </c>
      <c r="O82" s="116">
        <f t="shared" si="16"/>
        <v>-0.16207128446536645</v>
      </c>
    </row>
    <row r="83" spans="2:15" x14ac:dyDescent="0.25">
      <c r="B83" s="114" t="s">
        <v>87</v>
      </c>
      <c r="C83" s="193">
        <v>0.45799999999999996</v>
      </c>
      <c r="D83" s="116"/>
      <c r="E83" s="193" t="s">
        <v>227</v>
      </c>
      <c r="F83" s="116" t="str">
        <f t="shared" si="13"/>
        <v>-</v>
      </c>
      <c r="G83" s="193" t="s">
        <v>227</v>
      </c>
      <c r="H83" s="116" t="str">
        <f t="shared" si="13"/>
        <v>-</v>
      </c>
      <c r="I83" s="193">
        <v>0.51990000000000003</v>
      </c>
      <c r="J83" s="116" t="str">
        <f t="shared" si="13"/>
        <v>-</v>
      </c>
      <c r="K83" s="193">
        <v>0.4249</v>
      </c>
      <c r="L83" s="116">
        <f t="shared" si="14"/>
        <v>-0.18272744758607429</v>
      </c>
      <c r="M83" s="193">
        <v>0.56969999999999998</v>
      </c>
      <c r="N83" s="116">
        <f t="shared" si="15"/>
        <v>0.3407860673099552</v>
      </c>
      <c r="O83" s="116">
        <f t="shared" si="16"/>
        <v>0.24388646288209603</v>
      </c>
    </row>
    <row r="84" spans="2:15" x14ac:dyDescent="0.25">
      <c r="B84" s="114" t="s">
        <v>89</v>
      </c>
      <c r="C84" s="193">
        <v>0.47770000000000001</v>
      </c>
      <c r="D84" s="116"/>
      <c r="E84" s="193" t="s">
        <v>227</v>
      </c>
      <c r="F84" s="116" t="str">
        <f t="shared" si="13"/>
        <v>-</v>
      </c>
      <c r="G84" s="193" t="s">
        <v>227</v>
      </c>
      <c r="H84" s="116" t="str">
        <f t="shared" si="13"/>
        <v>-</v>
      </c>
      <c r="I84" s="193">
        <v>0.58550000000000002</v>
      </c>
      <c r="J84" s="116" t="str">
        <f t="shared" si="13"/>
        <v>-</v>
      </c>
      <c r="K84" s="193">
        <v>0.54320000000000002</v>
      </c>
      <c r="L84" s="116">
        <f t="shared" si="14"/>
        <v>-7.2245943637916366E-2</v>
      </c>
      <c r="M84" s="193">
        <v>0.51300000000000001</v>
      </c>
      <c r="N84" s="116">
        <f>IFERROR(M84/K84-1,"-")</f>
        <v>-5.5596465390279848E-2</v>
      </c>
      <c r="O84" s="116">
        <f>IFERROR(M84/C84-1,"-")</f>
        <v>7.3895750471006938E-2</v>
      </c>
    </row>
    <row r="85" spans="2:15" x14ac:dyDescent="0.25">
      <c r="B85" s="114" t="s">
        <v>91</v>
      </c>
      <c r="C85" s="193">
        <v>0.55590000000000006</v>
      </c>
      <c r="D85" s="116"/>
      <c r="E85" s="193" t="s">
        <v>227</v>
      </c>
      <c r="F85" s="116" t="str">
        <f t="shared" si="13"/>
        <v>-</v>
      </c>
      <c r="G85" s="193" t="s">
        <v>227</v>
      </c>
      <c r="H85" s="116" t="str">
        <f t="shared" si="13"/>
        <v>-</v>
      </c>
      <c r="I85" s="193">
        <v>0.65379999999999994</v>
      </c>
      <c r="J85" s="116" t="str">
        <f t="shared" si="13"/>
        <v>-</v>
      </c>
      <c r="K85" s="193">
        <v>0.65260000000000007</v>
      </c>
      <c r="L85" s="116">
        <f t="shared" si="14"/>
        <v>-1.8354236769652088E-3</v>
      </c>
      <c r="M85" s="193">
        <v>0.65959999999999996</v>
      </c>
      <c r="N85" s="116">
        <f>IFERROR(M85/K85-1,"-")</f>
        <v>1.0726325467361075E-2</v>
      </c>
      <c r="O85" s="116">
        <f>IFERROR(M85/C85-1,"-")</f>
        <v>0.18654434250764496</v>
      </c>
    </row>
    <row r="86" spans="2:15" x14ac:dyDescent="0.25">
      <c r="B86" s="114" t="s">
        <v>93</v>
      </c>
      <c r="C86" s="193">
        <v>0.60699999999999998</v>
      </c>
      <c r="D86" s="116"/>
      <c r="E86" s="193" t="s">
        <v>227</v>
      </c>
      <c r="F86" s="116" t="str">
        <f t="shared" si="13"/>
        <v>-</v>
      </c>
      <c r="G86" s="193" t="s">
        <v>227</v>
      </c>
      <c r="H86" s="116" t="str">
        <f t="shared" si="13"/>
        <v>-</v>
      </c>
      <c r="I86" s="193">
        <v>0.64139999999999997</v>
      </c>
      <c r="J86" s="116" t="str">
        <f t="shared" si="13"/>
        <v>-</v>
      </c>
      <c r="K86" s="193">
        <v>0.62020000000000008</v>
      </c>
      <c r="L86" s="116">
        <f t="shared" si="14"/>
        <v>-3.3052697224820515E-2</v>
      </c>
      <c r="M86" s="193">
        <v>0.69440000000000002</v>
      </c>
      <c r="N86" s="116">
        <f>IFERROR(M86/K86-1,"-")</f>
        <v>0.11963882618510135</v>
      </c>
      <c r="O86" s="116">
        <f>IFERROR(M86/C86-1,"-")</f>
        <v>0.1439868204283361</v>
      </c>
    </row>
    <row r="87" spans="2:15" ht="15.75" x14ac:dyDescent="0.25">
      <c r="B87" s="117" t="s">
        <v>30</v>
      </c>
      <c r="C87" s="195">
        <v>0.49310833333333343</v>
      </c>
      <c r="D87" s="119"/>
      <c r="E87" s="195">
        <v>0.40079999999999999</v>
      </c>
      <c r="F87" s="119">
        <v>-0.18719686343433684</v>
      </c>
      <c r="G87" s="195">
        <v>0.4506</v>
      </c>
      <c r="H87" s="119">
        <v>0.12425149700598803</v>
      </c>
      <c r="I87" s="195">
        <v>0.55989999999999995</v>
      </c>
      <c r="J87" s="119">
        <v>0.24256546826453618</v>
      </c>
      <c r="K87" s="195">
        <v>0.54569999999999996</v>
      </c>
      <c r="L87" s="119">
        <v>-2.5361671727094137E-2</v>
      </c>
      <c r="M87" s="195">
        <f>IFERROR(AVERAGE(M75:M86),"-")</f>
        <v>0.58483333333333343</v>
      </c>
      <c r="N87" s="119">
        <v>7.1630172332453945E-2</v>
      </c>
      <c r="O87" s="119">
        <v>0.18443652574472891</v>
      </c>
    </row>
    <row r="88" spans="2:15" ht="6" customHeight="1" x14ac:dyDescent="0.25"/>
    <row r="89" spans="2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</sheetData>
  <mergeCells count="33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14A35-72DF-4B3A-AB1D-970BF66C12EC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159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284B3-AF1F-47F2-B24D-3BAE80A32F4E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198"/>
    </row>
    <row r="5" spans="2:54" ht="50.25" customHeight="1" thickBot="1" x14ac:dyDescent="0.3">
      <c r="B5" s="266" t="s">
        <v>160</v>
      </c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R5" s="266" t="s">
        <v>161</v>
      </c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H5" s="266" t="s">
        <v>162</v>
      </c>
      <c r="AI5" s="266"/>
      <c r="AJ5" s="266"/>
      <c r="AK5" s="266"/>
      <c r="AL5" s="266"/>
      <c r="AM5" s="266"/>
      <c r="AN5" s="266"/>
      <c r="AO5" s="266"/>
      <c r="AP5" s="266"/>
      <c r="AQ5" s="266"/>
      <c r="AR5" s="266"/>
      <c r="AS5" s="266"/>
      <c r="AT5" s="266"/>
      <c r="AU5" s="266"/>
      <c r="AV5" s="266"/>
      <c r="AW5" s="266"/>
      <c r="AX5" s="266"/>
      <c r="AY5" s="266"/>
      <c r="AZ5" s="266"/>
      <c r="BA5" s="266"/>
      <c r="BB5" s="266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199" t="s">
        <v>258</v>
      </c>
      <c r="D7" s="199" t="s">
        <v>265</v>
      </c>
      <c r="E7" s="199" t="s">
        <v>260</v>
      </c>
      <c r="F7" s="90" t="s">
        <v>261</v>
      </c>
      <c r="G7" s="90" t="s">
        <v>262</v>
      </c>
      <c r="H7" s="14" t="str">
        <f>CONCATENATE("var. ",RIGHT(G7,2),"/",RIGHT(F7,2))</f>
        <v>var. 24/23</v>
      </c>
      <c r="I7" s="200" t="str">
        <f>CONCATENATE("var. ",RIGHT(G7,2),"/",RIGHT(C7,2))</f>
        <v>var. 24/19</v>
      </c>
      <c r="J7" s="199" t="s">
        <v>233</v>
      </c>
      <c r="K7" s="201" t="s">
        <v>223</v>
      </c>
      <c r="L7" s="201" t="s">
        <v>224</v>
      </c>
      <c r="M7" s="13" t="s">
        <v>225</v>
      </c>
      <c r="N7" s="13" t="s">
        <v>226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199" t="s">
        <v>258</v>
      </c>
      <c r="T7" s="201" t="s">
        <v>265</v>
      </c>
      <c r="U7" s="201" t="s">
        <v>260</v>
      </c>
      <c r="V7" s="90" t="s">
        <v>261</v>
      </c>
      <c r="W7" s="90" t="s">
        <v>262</v>
      </c>
      <c r="X7" s="14" t="str">
        <f>CONCATENATE("var. ",RIGHT(W7,2),"/",RIGHT(V7,2))</f>
        <v>var. 24/23</v>
      </c>
      <c r="Y7" s="200" t="str">
        <f>CONCATENATE("var. ",RIGHT(W7,2),"/",RIGHT(S7,2))</f>
        <v>var. 24/19</v>
      </c>
      <c r="Z7" s="199" t="s">
        <v>233</v>
      </c>
      <c r="AA7" s="199" t="s">
        <v>223</v>
      </c>
      <c r="AB7" s="199" t="s">
        <v>224</v>
      </c>
      <c r="AC7" s="13" t="s">
        <v>225</v>
      </c>
      <c r="AD7" s="13" t="s">
        <v>226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199" t="s">
        <v>258</v>
      </c>
      <c r="AJ7" s="201" t="s">
        <v>265</v>
      </c>
      <c r="AK7" s="201" t="s">
        <v>260</v>
      </c>
      <c r="AL7" s="90" t="s">
        <v>261</v>
      </c>
      <c r="AM7" s="90" t="s">
        <v>262</v>
      </c>
      <c r="AN7" s="14" t="str">
        <f>CONCATENATE("var. ",RIGHT(AM7,2),"/",RIGHT(AL7,2))</f>
        <v>var. 24/23</v>
      </c>
      <c r="AO7" s="200" t="str">
        <f>CONCATENATE("dif. ",RIGHT(AM7,2),"/",RIGHT(AL7,2))</f>
        <v>dif. 24/23</v>
      </c>
      <c r="AP7" s="200" t="str">
        <f>CONCATENATE("var. ",RIGHT(AM7,2),"/",RIGHT(AI7,2))</f>
        <v>var. 24/19</v>
      </c>
      <c r="AQ7" s="200" t="str">
        <f>CONCATENATE("dif. ",RIGHT(AM7,2),"/",RIGHT(AI7,2))</f>
        <v>dif. 24/19</v>
      </c>
      <c r="AR7" s="202" t="str">
        <f>CONCATENATE("cuota ",RIGHT(AM7,2))</f>
        <v>cuota 24</v>
      </c>
      <c r="AS7" s="199" t="s">
        <v>233</v>
      </c>
      <c r="AT7" s="201" t="s">
        <v>223</v>
      </c>
      <c r="AU7" s="201" t="s">
        <v>224</v>
      </c>
      <c r="AV7" s="13" t="s">
        <v>225</v>
      </c>
      <c r="AW7" s="13" t="s">
        <v>226</v>
      </c>
      <c r="AX7" s="14" t="str">
        <f>CONCATENATE("var. ",RIGHT(AW7,2),"/",RIGHT(AV7,2))</f>
        <v>var. 24/23</v>
      </c>
      <c r="AY7" s="200" t="str">
        <f>CONCATENATE("dif. ",RIGHT(AW7,2),"/",RIGHT(AV7,2))</f>
        <v>dif. 24/23</v>
      </c>
      <c r="AZ7" s="200" t="str">
        <f>CONCATENATE("var. ",RIGHT(AW7,2),"/",RIGHT(AS7,2))</f>
        <v>var. 24/20</v>
      </c>
      <c r="BA7" s="200" t="str">
        <f>CONCATENATE("dif. ",RIGHT(AW7,2),"/",RIGHT(AS7,2))</f>
        <v>dif. 24/20</v>
      </c>
      <c r="BB7" s="202" t="str">
        <f>CONCATENATE("cuota ",RIGHT(AW7,2))</f>
        <v>cuota 24</v>
      </c>
    </row>
    <row r="8" spans="2:54" ht="15.75" x14ac:dyDescent="0.25">
      <c r="B8" s="203" t="s">
        <v>43</v>
      </c>
      <c r="C8" s="204">
        <v>87.942699400431351</v>
      </c>
      <c r="D8" s="205">
        <v>99.070374137305961</v>
      </c>
      <c r="E8" s="205">
        <v>105.6343981935234</v>
      </c>
      <c r="F8" s="206">
        <v>113.88477692606592</v>
      </c>
      <c r="G8" s="205">
        <v>125.24637235136555</v>
      </c>
      <c r="H8" s="132">
        <f>G8/F8-1</f>
        <v>9.9763952057223326E-2</v>
      </c>
      <c r="I8" s="132">
        <f t="shared" ref="I8:I18" si="0">G8/C8-1</f>
        <v>0.42418157738232032</v>
      </c>
      <c r="J8" s="204">
        <v>102.31</v>
      </c>
      <c r="K8" s="207">
        <v>111.99</v>
      </c>
      <c r="L8" s="207">
        <v>120.93</v>
      </c>
      <c r="M8" s="207">
        <v>3109.75</v>
      </c>
      <c r="N8" s="207">
        <v>3361.7900000000004</v>
      </c>
      <c r="O8" s="132">
        <f t="shared" ref="O8:O18" si="1">N8/M8-1</f>
        <v>8.1048315781011571E-2</v>
      </c>
      <c r="P8" s="208">
        <f t="shared" ref="P8:P18" si="2">N8/J8-1</f>
        <v>31.858860326458803</v>
      </c>
      <c r="R8" s="203" t="s">
        <v>43</v>
      </c>
      <c r="S8" s="204">
        <v>70.462179058459554</v>
      </c>
      <c r="T8" s="206">
        <v>53.001784056189848</v>
      </c>
      <c r="U8" s="206">
        <v>80.575938870110065</v>
      </c>
      <c r="V8" s="206">
        <v>93.239870623231781</v>
      </c>
      <c r="W8" s="206">
        <v>104.42892235684029</v>
      </c>
      <c r="X8" s="132">
        <f t="shared" ref="X8:X18" si="3">W8/V8-1</f>
        <v>0.12000286635769553</v>
      </c>
      <c r="Y8" s="132">
        <f t="shared" ref="Y8:Y18" si="4">W8/S8-1</f>
        <v>0.48205638474790757</v>
      </c>
      <c r="Z8" s="204">
        <v>31.72</v>
      </c>
      <c r="AA8" s="207">
        <v>73.5</v>
      </c>
      <c r="AB8" s="207">
        <v>97.52</v>
      </c>
      <c r="AC8" s="207">
        <v>2584.6900000000005</v>
      </c>
      <c r="AD8" s="207">
        <v>2763.8500000000004</v>
      </c>
      <c r="AE8" s="132">
        <f t="shared" ref="AE8:AE18" si="5">AD8/AC8-1</f>
        <v>6.9315856060107706E-2</v>
      </c>
      <c r="AF8" s="132">
        <f t="shared" ref="AF8:AF18" si="6">AD8/Z8-1</f>
        <v>86.132723833543523</v>
      </c>
      <c r="AH8" s="63" t="s">
        <v>43</v>
      </c>
      <c r="AI8" s="209">
        <v>1422023576.3799999</v>
      </c>
      <c r="AJ8" s="131">
        <v>651901800.17000008</v>
      </c>
      <c r="AK8" s="131">
        <v>1528879517.8299999</v>
      </c>
      <c r="AL8" s="131">
        <v>1797799676.5900002</v>
      </c>
      <c r="AM8" s="131">
        <v>2045218052.4900005</v>
      </c>
      <c r="AN8" s="132">
        <f t="shared" ref="AN8:AN18" si="7">AM8/AL8-1</f>
        <v>0.1376228837515947</v>
      </c>
      <c r="AO8" s="131">
        <f t="shared" ref="AO8:AO18" si="8">AM8-AL8</f>
        <v>247418375.90000033</v>
      </c>
      <c r="AP8" s="132">
        <f t="shared" ref="AP8:AP18" si="9">AM8/AI8-1</f>
        <v>0.43824482692224209</v>
      </c>
      <c r="AQ8" s="131">
        <f t="shared" ref="AQ8:AQ18" si="10">AM8-AI8</f>
        <v>623194476.11000061</v>
      </c>
      <c r="AR8" s="133">
        <f t="shared" ref="AR8:AR18" si="11">AM8/AM$8</f>
        <v>1</v>
      </c>
      <c r="AS8" s="210">
        <v>24823376.079999998</v>
      </c>
      <c r="AT8" s="211">
        <v>112654528.58</v>
      </c>
      <c r="AU8" s="211">
        <v>162141295.63</v>
      </c>
      <c r="AV8" s="211">
        <v>556419486.37999988</v>
      </c>
      <c r="AW8" s="211">
        <v>613578075.62999988</v>
      </c>
      <c r="AX8" s="132">
        <f t="shared" ref="AX8:AX18" si="12">AW8/AV8-1</f>
        <v>0.10272571440994471</v>
      </c>
      <c r="AY8" s="131">
        <f t="shared" ref="AY8:AY18" si="13">AW8-AV8</f>
        <v>57158589.25</v>
      </c>
      <c r="AZ8" s="132">
        <f t="shared" ref="AZ8:AZ18" si="14">AW8/AS8-1</f>
        <v>23.717752881500875</v>
      </c>
      <c r="BA8" s="131">
        <f t="shared" ref="BA8:BA18" si="15">AW8-AS8</f>
        <v>588754699.54999983</v>
      </c>
      <c r="BB8" s="133">
        <f t="shared" ref="BB8:BB18" si="16">AW8/AW$8</f>
        <v>1</v>
      </c>
    </row>
    <row r="9" spans="2:54" x14ac:dyDescent="0.25">
      <c r="B9" s="15" t="s">
        <v>44</v>
      </c>
      <c r="C9" s="212">
        <v>107.10561795183663</v>
      </c>
      <c r="D9" s="213">
        <v>126.4924793172348</v>
      </c>
      <c r="E9" s="213">
        <v>131.02354389352291</v>
      </c>
      <c r="F9" s="213">
        <v>139.01733679308566</v>
      </c>
      <c r="G9" s="213">
        <v>151.54484117731764</v>
      </c>
      <c r="H9" s="74">
        <f>G9/F9-1</f>
        <v>9.0114691255220869E-2</v>
      </c>
      <c r="I9" s="74">
        <f t="shared" si="0"/>
        <v>0.41491029205829788</v>
      </c>
      <c r="J9" s="212">
        <v>128.28</v>
      </c>
      <c r="K9" s="213">
        <v>146</v>
      </c>
      <c r="L9" s="213">
        <v>152.76</v>
      </c>
      <c r="M9" s="213">
        <v>169.17</v>
      </c>
      <c r="N9" s="213">
        <v>182.9</v>
      </c>
      <c r="O9" s="74">
        <f t="shared" si="1"/>
        <v>8.1160962345569576E-2</v>
      </c>
      <c r="P9" s="74">
        <f t="shared" si="2"/>
        <v>0.4257873401933272</v>
      </c>
      <c r="R9" s="15" t="s">
        <v>44</v>
      </c>
      <c r="S9" s="212">
        <v>89.937364239492467</v>
      </c>
      <c r="T9" s="213">
        <v>72.885296002153325</v>
      </c>
      <c r="U9" s="213">
        <v>107.71865816543777</v>
      </c>
      <c r="V9" s="213">
        <v>119.34832375979207</v>
      </c>
      <c r="W9" s="213">
        <v>130.82502850186981</v>
      </c>
      <c r="X9" s="74">
        <f t="shared" si="3"/>
        <v>9.6161423809993929E-2</v>
      </c>
      <c r="Y9" s="74">
        <f t="shared" si="4"/>
        <v>0.45462377742690308</v>
      </c>
      <c r="Z9" s="212">
        <v>44.41</v>
      </c>
      <c r="AA9" s="213">
        <v>100.66</v>
      </c>
      <c r="AB9" s="213">
        <v>129.44999999999999</v>
      </c>
      <c r="AC9" s="213">
        <v>145.85</v>
      </c>
      <c r="AD9" s="213">
        <v>155.86000000000001</v>
      </c>
      <c r="AE9" s="74">
        <f t="shared" si="5"/>
        <v>6.8632156324991644E-2</v>
      </c>
      <c r="AF9" s="74">
        <f t="shared" si="6"/>
        <v>2.5095699166854319</v>
      </c>
      <c r="AH9" s="15" t="s">
        <v>44</v>
      </c>
      <c r="AI9" s="214">
        <v>636659325.90999997</v>
      </c>
      <c r="AJ9" s="52">
        <v>333738906.95000005</v>
      </c>
      <c r="AK9" s="52">
        <v>743382276.50999999</v>
      </c>
      <c r="AL9" s="52">
        <v>857710368.33999991</v>
      </c>
      <c r="AM9" s="52">
        <v>951532629.66999996</v>
      </c>
      <c r="AN9" s="74">
        <f t="shared" si="7"/>
        <v>0.10938688022576004</v>
      </c>
      <c r="AO9" s="52">
        <f t="shared" si="8"/>
        <v>93822261.330000043</v>
      </c>
      <c r="AP9" s="74">
        <f t="shared" si="9"/>
        <v>0.49457110097294232</v>
      </c>
      <c r="AQ9" s="52">
        <f t="shared" si="10"/>
        <v>314873303.75999999</v>
      </c>
      <c r="AR9" s="98">
        <f t="shared" si="11"/>
        <v>0.46524752141295322</v>
      </c>
      <c r="AS9" s="215">
        <v>11822876.74</v>
      </c>
      <c r="AT9" s="216">
        <v>56964438.869999997</v>
      </c>
      <c r="AU9" s="216">
        <v>78720090.489999995</v>
      </c>
      <c r="AV9" s="216">
        <v>90342204.140000001</v>
      </c>
      <c r="AW9" s="216">
        <v>96925753.5</v>
      </c>
      <c r="AX9" s="74">
        <f t="shared" si="12"/>
        <v>7.2873463988079257E-2</v>
      </c>
      <c r="AY9" s="52">
        <f t="shared" si="13"/>
        <v>6583549.3599999994</v>
      </c>
      <c r="AZ9" s="74">
        <f t="shared" si="14"/>
        <v>7.1981530917998899</v>
      </c>
      <c r="BA9" s="52">
        <f t="shared" si="15"/>
        <v>85102876.760000005</v>
      </c>
      <c r="BB9" s="98">
        <f t="shared" si="16"/>
        <v>0.15796808482845501</v>
      </c>
    </row>
    <row r="10" spans="2:54" x14ac:dyDescent="0.25">
      <c r="B10" s="19" t="s">
        <v>45</v>
      </c>
      <c r="C10" s="212">
        <v>84.934351198061179</v>
      </c>
      <c r="D10" s="213">
        <v>85.868326715060263</v>
      </c>
      <c r="E10" s="213">
        <v>93.470497509949112</v>
      </c>
      <c r="F10" s="213">
        <v>101.28651575637234</v>
      </c>
      <c r="G10" s="213">
        <v>115.80205565767841</v>
      </c>
      <c r="H10" s="74">
        <f>G10/F10-1</f>
        <v>0.14331167177495518</v>
      </c>
      <c r="I10" s="74">
        <f t="shared" si="0"/>
        <v>0.36343015545778212</v>
      </c>
      <c r="J10" s="212">
        <v>78.13</v>
      </c>
      <c r="K10" s="213">
        <v>97.51</v>
      </c>
      <c r="L10" s="213">
        <v>106.12</v>
      </c>
      <c r="M10" s="213">
        <v>117.63</v>
      </c>
      <c r="N10" s="213">
        <v>133.58000000000001</v>
      </c>
      <c r="O10" s="74">
        <f t="shared" si="1"/>
        <v>0.13559466122587782</v>
      </c>
      <c r="P10" s="74">
        <f t="shared" si="2"/>
        <v>0.70971457826699114</v>
      </c>
      <c r="R10" s="19" t="s">
        <v>45</v>
      </c>
      <c r="S10" s="212">
        <v>68.492502845088453</v>
      </c>
      <c r="T10" s="213">
        <v>43.135160233694258</v>
      </c>
      <c r="U10" s="213">
        <v>71.230175144232774</v>
      </c>
      <c r="V10" s="213">
        <v>83.788533081515766</v>
      </c>
      <c r="W10" s="213">
        <v>96.853901510199705</v>
      </c>
      <c r="X10" s="74">
        <f t="shared" si="3"/>
        <v>0.15593265508029575</v>
      </c>
      <c r="Y10" s="74">
        <f t="shared" si="4"/>
        <v>0.41408033707363678</v>
      </c>
      <c r="Z10" s="212">
        <v>18.63</v>
      </c>
      <c r="AA10" s="213">
        <v>64.5</v>
      </c>
      <c r="AB10" s="213">
        <v>85.77</v>
      </c>
      <c r="AC10" s="213">
        <v>99.84</v>
      </c>
      <c r="AD10" s="213">
        <v>109.82</v>
      </c>
      <c r="AE10" s="74">
        <f t="shared" si="5"/>
        <v>9.9959935897435681E-2</v>
      </c>
      <c r="AF10" s="74">
        <f t="shared" si="6"/>
        <v>4.8947933440687059</v>
      </c>
      <c r="AH10" s="19" t="s">
        <v>45</v>
      </c>
      <c r="AI10" s="214">
        <v>393325543.29999995</v>
      </c>
      <c r="AJ10" s="52">
        <v>137154616.22999999</v>
      </c>
      <c r="AK10" s="52">
        <v>381071528.47000003</v>
      </c>
      <c r="AL10" s="52">
        <v>437636228.67999995</v>
      </c>
      <c r="AM10" s="52">
        <v>514385231.95000005</v>
      </c>
      <c r="AN10" s="74">
        <f t="shared" si="7"/>
        <v>0.17537168598105035</v>
      </c>
      <c r="AO10" s="52">
        <f t="shared" si="8"/>
        <v>76749003.2700001</v>
      </c>
      <c r="AP10" s="74">
        <f t="shared" si="9"/>
        <v>0.30778496518255527</v>
      </c>
      <c r="AQ10" s="52">
        <f t="shared" si="10"/>
        <v>121059688.6500001</v>
      </c>
      <c r="AR10" s="98">
        <f t="shared" si="11"/>
        <v>0.25150630336151653</v>
      </c>
      <c r="AS10" s="215">
        <v>4409216.08</v>
      </c>
      <c r="AT10" s="216">
        <v>27157130.800000001</v>
      </c>
      <c r="AU10" s="216">
        <v>39957856.5</v>
      </c>
      <c r="AV10" s="216">
        <v>43919798.770000003</v>
      </c>
      <c r="AW10" s="216">
        <v>50077639.43</v>
      </c>
      <c r="AX10" s="74">
        <f t="shared" si="12"/>
        <v>0.14020648619652132</v>
      </c>
      <c r="AY10" s="52">
        <f t="shared" si="13"/>
        <v>6157840.6599999964</v>
      </c>
      <c r="AZ10" s="74">
        <f t="shared" si="14"/>
        <v>10.357492697432056</v>
      </c>
      <c r="BA10" s="52">
        <f t="shared" si="15"/>
        <v>45668423.350000001</v>
      </c>
      <c r="BB10" s="98">
        <f t="shared" si="16"/>
        <v>8.1615757503365943E-2</v>
      </c>
    </row>
    <row r="11" spans="2:54" x14ac:dyDescent="0.25">
      <c r="B11" s="19" t="s">
        <v>46</v>
      </c>
      <c r="C11" s="212">
        <v>67.283716727203085</v>
      </c>
      <c r="D11" s="213">
        <v>66.405712635274313</v>
      </c>
      <c r="E11" s="213">
        <v>77.45079014344094</v>
      </c>
      <c r="F11" s="213">
        <v>80.177661819728925</v>
      </c>
      <c r="G11" s="213">
        <v>89.855713914296416</v>
      </c>
      <c r="H11" s="74">
        <f>G11/F11-1</f>
        <v>0.12070758706243612</v>
      </c>
      <c r="I11" s="74">
        <f t="shared" si="0"/>
        <v>0.33547488582727736</v>
      </c>
      <c r="J11" s="212">
        <v>64.12</v>
      </c>
      <c r="K11" s="213">
        <v>79.7</v>
      </c>
      <c r="L11" s="213">
        <v>104.63</v>
      </c>
      <c r="M11" s="213">
        <v>82.46</v>
      </c>
      <c r="N11" s="213">
        <v>104.69</v>
      </c>
      <c r="O11" s="74">
        <f t="shared" si="1"/>
        <v>0.26958525345622131</v>
      </c>
      <c r="P11" s="74">
        <f t="shared" si="2"/>
        <v>0.63271990018714885</v>
      </c>
      <c r="R11" s="19" t="s">
        <v>46</v>
      </c>
      <c r="S11" s="212">
        <v>47.785265573386233</v>
      </c>
      <c r="T11" s="213">
        <v>36.919917978994334</v>
      </c>
      <c r="U11" s="213">
        <v>53.916670911208421</v>
      </c>
      <c r="V11" s="213">
        <v>54.695924406713544</v>
      </c>
      <c r="W11" s="213">
        <v>64.460065429668916</v>
      </c>
      <c r="X11" s="74">
        <f t="shared" si="3"/>
        <v>0.17851679314074986</v>
      </c>
      <c r="Y11" s="74">
        <f t="shared" si="4"/>
        <v>0.34895275052252983</v>
      </c>
      <c r="Z11" s="212">
        <v>20.74</v>
      </c>
      <c r="AA11" s="213">
        <v>63.6</v>
      </c>
      <c r="AB11" s="213">
        <v>84.53</v>
      </c>
      <c r="AC11" s="213">
        <v>69.98</v>
      </c>
      <c r="AD11" s="213">
        <v>84.35</v>
      </c>
      <c r="AE11" s="74">
        <f t="shared" si="5"/>
        <v>0.20534438410974554</v>
      </c>
      <c r="AF11" s="74">
        <f t="shared" si="6"/>
        <v>3.0670202507232398</v>
      </c>
      <c r="AH11" s="19" t="s">
        <v>46</v>
      </c>
      <c r="AI11" s="214">
        <v>9017206.9299999997</v>
      </c>
      <c r="AJ11" s="52">
        <v>4381169.1700000009</v>
      </c>
      <c r="AK11" s="52">
        <v>8179727.9699999997</v>
      </c>
      <c r="AL11" s="52">
        <v>8858381.8100000005</v>
      </c>
      <c r="AM11" s="52">
        <v>10477086.280000001</v>
      </c>
      <c r="AN11" s="74">
        <f t="shared" si="7"/>
        <v>0.18273139549851947</v>
      </c>
      <c r="AO11" s="52">
        <f t="shared" si="8"/>
        <v>1618704.4700000007</v>
      </c>
      <c r="AP11" s="74">
        <f t="shared" si="9"/>
        <v>0.16189928448276181</v>
      </c>
      <c r="AQ11" s="52">
        <f t="shared" si="10"/>
        <v>1459879.3500000015</v>
      </c>
      <c r="AR11" s="98">
        <f t="shared" si="11"/>
        <v>5.122723353260264E-3</v>
      </c>
      <c r="AS11" s="215">
        <v>151725.93</v>
      </c>
      <c r="AT11" s="216">
        <v>764942.11</v>
      </c>
      <c r="AU11" s="216">
        <v>1155644.01</v>
      </c>
      <c r="AV11" s="216">
        <v>976193.39</v>
      </c>
      <c r="AW11" s="216">
        <v>1176697.21</v>
      </c>
      <c r="AX11" s="74">
        <f t="shared" si="12"/>
        <v>0.20539354399848975</v>
      </c>
      <c r="AY11" s="52">
        <f t="shared" si="13"/>
        <v>200503.81999999995</v>
      </c>
      <c r="AZ11" s="74">
        <f t="shared" si="14"/>
        <v>6.755412736636381</v>
      </c>
      <c r="BA11" s="52">
        <f t="shared" si="15"/>
        <v>1024971.28</v>
      </c>
      <c r="BB11" s="98">
        <f t="shared" si="16"/>
        <v>1.9177628027073972E-3</v>
      </c>
    </row>
    <row r="12" spans="2:54" x14ac:dyDescent="0.25">
      <c r="B12" s="19" t="s">
        <v>47</v>
      </c>
      <c r="C12" s="212">
        <v>145.07375765467975</v>
      </c>
      <c r="D12" s="213">
        <v>154.08223754112092</v>
      </c>
      <c r="E12" s="213">
        <v>185.50642513642569</v>
      </c>
      <c r="F12" s="213">
        <v>208.16184543253408</v>
      </c>
      <c r="G12" s="213">
        <v>202.38810344828519</v>
      </c>
      <c r="H12" s="74">
        <f t="shared" ref="H12:H18" si="17">G12/F12-1</f>
        <v>-2.773679284141517E-2</v>
      </c>
      <c r="I12" s="74">
        <f t="shared" si="0"/>
        <v>0.39507038847116127</v>
      </c>
      <c r="J12" s="212">
        <v>172.85</v>
      </c>
      <c r="K12" s="213">
        <v>144.69</v>
      </c>
      <c r="L12" s="213">
        <v>172.78</v>
      </c>
      <c r="M12" s="213">
        <v>291.81</v>
      </c>
      <c r="N12" s="213">
        <v>265.04000000000002</v>
      </c>
      <c r="O12" s="74">
        <f t="shared" si="1"/>
        <v>-9.1737774579349507E-2</v>
      </c>
      <c r="P12" s="74">
        <f t="shared" si="2"/>
        <v>0.53335261787677202</v>
      </c>
      <c r="R12" s="19" t="s">
        <v>47</v>
      </c>
      <c r="S12" s="212">
        <v>106.99693400242019</v>
      </c>
      <c r="T12" s="213">
        <v>46.126890002203055</v>
      </c>
      <c r="U12" s="213">
        <v>94.789473438104324</v>
      </c>
      <c r="V12" s="213">
        <v>114.30539906933832</v>
      </c>
      <c r="W12" s="213">
        <v>127.57227706112342</v>
      </c>
      <c r="X12" s="74">
        <f t="shared" si="3"/>
        <v>0.11606519114409752</v>
      </c>
      <c r="Y12" s="74">
        <f t="shared" si="4"/>
        <v>0.19229843593684492</v>
      </c>
      <c r="Z12" s="212">
        <v>85.25</v>
      </c>
      <c r="AA12" s="213">
        <v>49.85</v>
      </c>
      <c r="AB12" s="213">
        <v>93.53</v>
      </c>
      <c r="AC12" s="213">
        <v>162.47</v>
      </c>
      <c r="AD12" s="213">
        <v>183.26</v>
      </c>
      <c r="AE12" s="74">
        <f t="shared" si="5"/>
        <v>0.12796208530805675</v>
      </c>
      <c r="AF12" s="74">
        <f t="shared" si="6"/>
        <v>1.1496774193548385</v>
      </c>
      <c r="AH12" s="19" t="s">
        <v>47</v>
      </c>
      <c r="AI12" s="214">
        <v>61080446.159999996</v>
      </c>
      <c r="AJ12" s="52">
        <v>22694182.550000001</v>
      </c>
      <c r="AK12" s="52">
        <v>56687870.050000004</v>
      </c>
      <c r="AL12" s="52">
        <v>62672686.410000004</v>
      </c>
      <c r="AM12" s="52">
        <v>65406733.890000001</v>
      </c>
      <c r="AN12" s="74">
        <f t="shared" si="7"/>
        <v>4.3624226702427604E-2</v>
      </c>
      <c r="AO12" s="52">
        <f t="shared" si="8"/>
        <v>2734047.4799999967</v>
      </c>
      <c r="AP12" s="74">
        <f t="shared" si="9"/>
        <v>7.082934068076896E-2</v>
      </c>
      <c r="AQ12" s="52">
        <f t="shared" si="10"/>
        <v>4326287.7300000042</v>
      </c>
      <c r="AR12" s="98">
        <f t="shared" si="11"/>
        <v>3.1980322983345945E-2</v>
      </c>
      <c r="AS12" s="215">
        <v>3226907.49</v>
      </c>
      <c r="AT12" s="216">
        <v>2321220.91</v>
      </c>
      <c r="AU12" s="216">
        <v>4787085.0999999996</v>
      </c>
      <c r="AV12" s="216">
        <v>8310536.1900000004</v>
      </c>
      <c r="AW12" s="216">
        <v>9601164.7400000002</v>
      </c>
      <c r="AX12" s="74">
        <f t="shared" si="12"/>
        <v>0.15530027431358784</v>
      </c>
      <c r="AY12" s="52">
        <f t="shared" si="13"/>
        <v>1290628.5499999998</v>
      </c>
      <c r="AZ12" s="74">
        <f t="shared" si="14"/>
        <v>1.9753455188143616</v>
      </c>
      <c r="BA12" s="52">
        <f t="shared" si="15"/>
        <v>6374257.25</v>
      </c>
      <c r="BB12" s="98">
        <f t="shared" si="16"/>
        <v>1.5647828893074235E-2</v>
      </c>
    </row>
    <row r="13" spans="2:54" x14ac:dyDescent="0.25">
      <c r="B13" s="19" t="s">
        <v>48</v>
      </c>
      <c r="C13" s="212">
        <v>53.050211637501953</v>
      </c>
      <c r="D13" s="213">
        <v>51.254412692642013</v>
      </c>
      <c r="E13" s="213">
        <v>59.119919032167864</v>
      </c>
      <c r="F13" s="213">
        <v>65.867777770139668</v>
      </c>
      <c r="G13" s="213">
        <v>74.564894295929079</v>
      </c>
      <c r="H13" s="74">
        <f t="shared" si="17"/>
        <v>0.13203901543695529</v>
      </c>
      <c r="I13" s="74">
        <f t="shared" si="0"/>
        <v>0.40555319185980565</v>
      </c>
      <c r="J13" s="212">
        <v>38.880000000000003</v>
      </c>
      <c r="K13" s="213">
        <v>60.58</v>
      </c>
      <c r="L13" s="213">
        <v>72.84</v>
      </c>
      <c r="M13" s="213">
        <v>73.680000000000007</v>
      </c>
      <c r="N13" s="213">
        <v>85.21</v>
      </c>
      <c r="O13" s="74">
        <f t="shared" si="1"/>
        <v>0.15648751357220392</v>
      </c>
      <c r="P13" s="74">
        <f t="shared" si="2"/>
        <v>1.1916152263374484</v>
      </c>
      <c r="R13" s="19" t="s">
        <v>48</v>
      </c>
      <c r="S13" s="212">
        <v>41.279295390431436</v>
      </c>
      <c r="T13" s="213">
        <v>28.234929282389096</v>
      </c>
      <c r="U13" s="213">
        <v>42.012394907988785</v>
      </c>
      <c r="V13" s="213">
        <v>51.990144008165785</v>
      </c>
      <c r="W13" s="213">
        <v>61.143399850173488</v>
      </c>
      <c r="X13" s="74">
        <f t="shared" si="3"/>
        <v>0.17605752045176204</v>
      </c>
      <c r="Y13" s="74">
        <f t="shared" si="4"/>
        <v>0.48121229473181759</v>
      </c>
      <c r="Z13" s="212">
        <v>10.36</v>
      </c>
      <c r="AA13" s="213">
        <v>37.56</v>
      </c>
      <c r="AB13" s="213">
        <v>56.56</v>
      </c>
      <c r="AC13" s="213">
        <v>60.51</v>
      </c>
      <c r="AD13" s="213">
        <v>70.42</v>
      </c>
      <c r="AE13" s="74">
        <f t="shared" si="5"/>
        <v>0.16377458271360101</v>
      </c>
      <c r="AF13" s="74">
        <f t="shared" si="6"/>
        <v>5.7972972972972983</v>
      </c>
      <c r="AH13" s="19" t="s">
        <v>48</v>
      </c>
      <c r="AI13" s="214">
        <v>155171276.54000002</v>
      </c>
      <c r="AJ13" s="52">
        <v>54944687.289999999</v>
      </c>
      <c r="AK13" s="52">
        <v>136922674.65000001</v>
      </c>
      <c r="AL13" s="52">
        <v>177625996.66999999</v>
      </c>
      <c r="AM13" s="52">
        <v>217541794.87000003</v>
      </c>
      <c r="AN13" s="74">
        <f t="shared" si="7"/>
        <v>0.22471822226651361</v>
      </c>
      <c r="AO13" s="52">
        <f t="shared" si="8"/>
        <v>39915798.200000048</v>
      </c>
      <c r="AP13" s="74">
        <f t="shared" si="9"/>
        <v>0.40194628619892914</v>
      </c>
      <c r="AQ13" s="52">
        <f t="shared" si="10"/>
        <v>62370518.330000013</v>
      </c>
      <c r="AR13" s="98">
        <f t="shared" si="11"/>
        <v>0.1063660642957598</v>
      </c>
      <c r="AS13" s="215">
        <v>1066715.47</v>
      </c>
      <c r="AT13" s="216">
        <v>9771388.4399999995</v>
      </c>
      <c r="AU13" s="216">
        <v>16305572.210000001</v>
      </c>
      <c r="AV13" s="216">
        <v>17745881.100000001</v>
      </c>
      <c r="AW13" s="216">
        <v>20986515.460000001</v>
      </c>
      <c r="AX13" s="74">
        <f t="shared" si="12"/>
        <v>0.18261332540991715</v>
      </c>
      <c r="AY13" s="52">
        <f t="shared" si="13"/>
        <v>3240634.3599999994</v>
      </c>
      <c r="AZ13" s="74">
        <f t="shared" si="14"/>
        <v>18.673958098685869</v>
      </c>
      <c r="BA13" s="52">
        <f t="shared" si="15"/>
        <v>19919799.990000002</v>
      </c>
      <c r="BB13" s="98">
        <f t="shared" si="16"/>
        <v>3.4203496333293532E-2</v>
      </c>
    </row>
    <row r="14" spans="2:54" x14ac:dyDescent="0.25">
      <c r="B14" s="19" t="s">
        <v>49</v>
      </c>
      <c r="C14" s="212">
        <v>81.374807191337254</v>
      </c>
      <c r="D14" s="213">
        <v>84.443882815672367</v>
      </c>
      <c r="E14" s="213">
        <v>89.447012067673299</v>
      </c>
      <c r="F14" s="213">
        <v>98.49828593590648</v>
      </c>
      <c r="G14" s="213">
        <v>108.49628294460494</v>
      </c>
      <c r="H14" s="74">
        <f t="shared" si="17"/>
        <v>0.10150427404598927</v>
      </c>
      <c r="I14" s="74">
        <f t="shared" si="0"/>
        <v>0.33329081431181451</v>
      </c>
      <c r="J14" s="212">
        <v>76.94</v>
      </c>
      <c r="K14" s="213">
        <v>93.28</v>
      </c>
      <c r="L14" s="213">
        <v>104.36</v>
      </c>
      <c r="M14" s="213">
        <v>114.69</v>
      </c>
      <c r="N14" s="213">
        <v>124.91</v>
      </c>
      <c r="O14" s="74">
        <f t="shared" si="1"/>
        <v>8.9109774173860012E-2</v>
      </c>
      <c r="P14" s="74">
        <f t="shared" si="2"/>
        <v>0.62347283597608527</v>
      </c>
      <c r="R14" s="19" t="s">
        <v>49</v>
      </c>
      <c r="S14" s="212">
        <v>51.617205160088496</v>
      </c>
      <c r="T14" s="213">
        <v>45.63157218455197</v>
      </c>
      <c r="U14" s="213">
        <v>64.643902351985275</v>
      </c>
      <c r="V14" s="213">
        <v>73.616138654057124</v>
      </c>
      <c r="W14" s="213">
        <v>81.629353724396282</v>
      </c>
      <c r="X14" s="74">
        <f t="shared" si="3"/>
        <v>0.10885133636247213</v>
      </c>
      <c r="Y14" s="74">
        <f t="shared" si="4"/>
        <v>0.58143691568008049</v>
      </c>
      <c r="Z14" s="212">
        <v>41.18</v>
      </c>
      <c r="AA14" s="213">
        <v>66.599999999999994</v>
      </c>
      <c r="AB14" s="213">
        <v>72.19</v>
      </c>
      <c r="AC14" s="213">
        <v>84.63</v>
      </c>
      <c r="AD14" s="213">
        <v>99.7</v>
      </c>
      <c r="AE14" s="74">
        <f t="shared" si="5"/>
        <v>0.17806924258537182</v>
      </c>
      <c r="AF14" s="74">
        <f t="shared" si="6"/>
        <v>1.4210781932977175</v>
      </c>
      <c r="AH14" s="19" t="s">
        <v>49</v>
      </c>
      <c r="AI14" s="214">
        <v>6868734.879999999</v>
      </c>
      <c r="AJ14" s="52">
        <v>4498900.4700000007</v>
      </c>
      <c r="AK14" s="52">
        <v>7864755.4400000004</v>
      </c>
      <c r="AL14" s="52">
        <v>9097368.1099999994</v>
      </c>
      <c r="AM14" s="52">
        <v>10277452.140000001</v>
      </c>
      <c r="AN14" s="74">
        <f t="shared" si="7"/>
        <v>0.12971708033918405</v>
      </c>
      <c r="AO14" s="52">
        <f t="shared" si="8"/>
        <v>1180084.0300000012</v>
      </c>
      <c r="AP14" s="74">
        <f t="shared" si="9"/>
        <v>0.4962656616614094</v>
      </c>
      <c r="AQ14" s="52">
        <f t="shared" si="10"/>
        <v>3408717.2600000016</v>
      </c>
      <c r="AR14" s="98">
        <f t="shared" si="11"/>
        <v>5.0251131547990524E-3</v>
      </c>
      <c r="AS14" s="215">
        <v>182548.53</v>
      </c>
      <c r="AT14" s="216">
        <v>652407.38</v>
      </c>
      <c r="AU14" s="216">
        <v>758667.03</v>
      </c>
      <c r="AV14" s="216">
        <v>902500.22</v>
      </c>
      <c r="AW14" s="216">
        <v>1063235.17</v>
      </c>
      <c r="AX14" s="74">
        <f t="shared" si="12"/>
        <v>0.1780996241751609</v>
      </c>
      <c r="AY14" s="52">
        <f t="shared" si="13"/>
        <v>160734.94999999995</v>
      </c>
      <c r="AZ14" s="74">
        <f t="shared" si="14"/>
        <v>4.8243973260151698</v>
      </c>
      <c r="BA14" s="52">
        <f t="shared" si="15"/>
        <v>880686.6399999999</v>
      </c>
      <c r="BB14" s="98">
        <f t="shared" si="16"/>
        <v>1.7328441354562878E-3</v>
      </c>
    </row>
    <row r="15" spans="2:54" x14ac:dyDescent="0.25">
      <c r="B15" s="19" t="s">
        <v>50</v>
      </c>
      <c r="C15" s="212">
        <v>85.189568752726075</v>
      </c>
      <c r="D15" s="213">
        <v>125.31273906340712</v>
      </c>
      <c r="E15" s="213">
        <v>128.06406554748472</v>
      </c>
      <c r="F15" s="213">
        <v>149.08224071540886</v>
      </c>
      <c r="G15" s="213">
        <v>167.61643280067435</v>
      </c>
      <c r="H15" s="74">
        <f t="shared" si="17"/>
        <v>0.12432193127983915</v>
      </c>
      <c r="I15" s="74">
        <f t="shared" si="0"/>
        <v>0.96756991794621094</v>
      </c>
      <c r="J15" s="212">
        <v>127.78</v>
      </c>
      <c r="K15" s="213">
        <v>128.15</v>
      </c>
      <c r="L15" s="213">
        <v>138.74</v>
      </c>
      <c r="M15" s="213">
        <v>165.52</v>
      </c>
      <c r="N15" s="213">
        <v>206.47</v>
      </c>
      <c r="O15" s="74">
        <f t="shared" si="1"/>
        <v>0.24740212663122274</v>
      </c>
      <c r="P15" s="74">
        <f t="shared" si="2"/>
        <v>0.61582407262482386</v>
      </c>
      <c r="R15" s="19" t="s">
        <v>50</v>
      </c>
      <c r="S15" s="212">
        <v>67.779354597842385</v>
      </c>
      <c r="T15" s="213">
        <v>82.5518455977071</v>
      </c>
      <c r="U15" s="213">
        <v>96.710639712624442</v>
      </c>
      <c r="V15" s="213">
        <v>122.12126480292923</v>
      </c>
      <c r="W15" s="213">
        <v>143.57686331313261</v>
      </c>
      <c r="X15" s="74">
        <f t="shared" si="3"/>
        <v>0.17569092937930941</v>
      </c>
      <c r="Y15" s="74">
        <f t="shared" si="4"/>
        <v>1.1182978823717376</v>
      </c>
      <c r="Z15" s="212">
        <v>76.27</v>
      </c>
      <c r="AA15" s="213">
        <v>91.56</v>
      </c>
      <c r="AB15" s="213">
        <v>116.02</v>
      </c>
      <c r="AC15" s="213">
        <v>135.97999999999999</v>
      </c>
      <c r="AD15" s="213">
        <v>170.57</v>
      </c>
      <c r="AE15" s="74">
        <f t="shared" si="5"/>
        <v>0.25437564347698194</v>
      </c>
      <c r="AF15" s="74">
        <f t="shared" si="6"/>
        <v>1.2363970106201654</v>
      </c>
      <c r="AH15" s="19" t="s">
        <v>50</v>
      </c>
      <c r="AI15" s="214">
        <v>42420393.430000007</v>
      </c>
      <c r="AJ15" s="52">
        <v>30921945.870000001</v>
      </c>
      <c r="AK15" s="52">
        <v>58482134.049999997</v>
      </c>
      <c r="AL15" s="52">
        <v>79534420.49000001</v>
      </c>
      <c r="AM15" s="52">
        <v>93956888.700000003</v>
      </c>
      <c r="AN15" s="74">
        <f t="shared" si="7"/>
        <v>0.18133618276395636</v>
      </c>
      <c r="AO15" s="52">
        <f t="shared" si="8"/>
        <v>14422468.209999993</v>
      </c>
      <c r="AP15" s="74">
        <f t="shared" si="9"/>
        <v>1.2148990403646991</v>
      </c>
      <c r="AQ15" s="52">
        <f t="shared" si="10"/>
        <v>51536495.269999996</v>
      </c>
      <c r="AR15" s="98">
        <f t="shared" si="11"/>
        <v>4.5939790422644622E-2</v>
      </c>
      <c r="AS15" s="215">
        <v>1586519.5</v>
      </c>
      <c r="AT15" s="216">
        <v>4371268.71</v>
      </c>
      <c r="AU15" s="216">
        <v>6419741.4299999997</v>
      </c>
      <c r="AV15" s="216">
        <v>7536822.79</v>
      </c>
      <c r="AW15" s="216">
        <v>9454446.7300000004</v>
      </c>
      <c r="AX15" s="74">
        <f t="shared" si="12"/>
        <v>0.2544339960525992</v>
      </c>
      <c r="AY15" s="52">
        <f t="shared" si="13"/>
        <v>1917623.9400000004</v>
      </c>
      <c r="AZ15" s="74">
        <f t="shared" si="14"/>
        <v>4.9592376456765894</v>
      </c>
      <c r="BA15" s="52">
        <f t="shared" si="15"/>
        <v>7867927.2300000004</v>
      </c>
      <c r="BB15" s="98">
        <f t="shared" si="16"/>
        <v>1.540871016340099E-2</v>
      </c>
    </row>
    <row r="16" spans="2:54" x14ac:dyDescent="0.25">
      <c r="B16" s="19" t="s">
        <v>51</v>
      </c>
      <c r="C16" s="212">
        <v>63.434218237190613</v>
      </c>
      <c r="D16" s="213">
        <v>68.994552790136339</v>
      </c>
      <c r="E16" s="213">
        <v>76.336777154272085</v>
      </c>
      <c r="F16" s="213">
        <v>86.654283016549712</v>
      </c>
      <c r="G16" s="213">
        <v>96.856439807177765</v>
      </c>
      <c r="H16" s="74">
        <f t="shared" si="17"/>
        <v>0.11773401654802895</v>
      </c>
      <c r="I16" s="74">
        <f t="shared" si="0"/>
        <v>0.52688001048607802</v>
      </c>
      <c r="J16" s="212">
        <v>60.62</v>
      </c>
      <c r="K16" s="213">
        <v>77.33</v>
      </c>
      <c r="L16" s="213">
        <v>85.51</v>
      </c>
      <c r="M16" s="213">
        <v>98.37</v>
      </c>
      <c r="N16" s="213">
        <v>114.68</v>
      </c>
      <c r="O16" s="74">
        <f t="shared" si="1"/>
        <v>0.16580258208803489</v>
      </c>
      <c r="P16" s="74">
        <f t="shared" si="2"/>
        <v>0.89178488947542078</v>
      </c>
      <c r="R16" s="19" t="s">
        <v>51</v>
      </c>
      <c r="S16" s="212">
        <v>43.258568786712132</v>
      </c>
      <c r="T16" s="213">
        <v>37.837311501257886</v>
      </c>
      <c r="U16" s="213">
        <v>53.16467533934356</v>
      </c>
      <c r="V16" s="213">
        <v>62.048312168956215</v>
      </c>
      <c r="W16" s="213">
        <v>69.552899294495347</v>
      </c>
      <c r="X16" s="74">
        <f t="shared" si="3"/>
        <v>0.1209474821024028</v>
      </c>
      <c r="Y16" s="74">
        <f t="shared" si="4"/>
        <v>0.60784097221127031</v>
      </c>
      <c r="Z16" s="212">
        <v>21.99</v>
      </c>
      <c r="AA16" s="213">
        <v>57.28</v>
      </c>
      <c r="AB16" s="213">
        <v>60.77</v>
      </c>
      <c r="AC16" s="213">
        <v>72.12</v>
      </c>
      <c r="AD16" s="213">
        <v>89.01</v>
      </c>
      <c r="AE16" s="74">
        <f t="shared" si="5"/>
        <v>0.23419301164725459</v>
      </c>
      <c r="AF16" s="74">
        <f t="shared" si="6"/>
        <v>3.0477489768076405</v>
      </c>
      <c r="AH16" s="19" t="s">
        <v>51</v>
      </c>
      <c r="AI16" s="214">
        <v>23173738.509999998</v>
      </c>
      <c r="AJ16" s="52">
        <v>16610861.379999997</v>
      </c>
      <c r="AK16" s="52">
        <v>27747259.210000001</v>
      </c>
      <c r="AL16" s="52">
        <v>33504230.209999997</v>
      </c>
      <c r="AM16" s="52">
        <v>36546242.25</v>
      </c>
      <c r="AN16" s="74">
        <f t="shared" si="7"/>
        <v>9.0794864437507838E-2</v>
      </c>
      <c r="AO16" s="52">
        <f t="shared" si="8"/>
        <v>3042012.0400000028</v>
      </c>
      <c r="AP16" s="74">
        <f t="shared" si="9"/>
        <v>0.57705422602526824</v>
      </c>
      <c r="AQ16" s="52">
        <f t="shared" si="10"/>
        <v>13372503.740000002</v>
      </c>
      <c r="AR16" s="98">
        <f t="shared" si="11"/>
        <v>1.7869117772310823E-2</v>
      </c>
      <c r="AS16" s="215">
        <v>618153.86</v>
      </c>
      <c r="AT16" s="216">
        <v>2329887.98</v>
      </c>
      <c r="AU16" s="216">
        <v>2869190.57</v>
      </c>
      <c r="AV16" s="216">
        <v>3275320.5</v>
      </c>
      <c r="AW16" s="216">
        <v>3885122.59</v>
      </c>
      <c r="AX16" s="74">
        <f t="shared" si="12"/>
        <v>0.18618089130514104</v>
      </c>
      <c r="AY16" s="52">
        <f t="shared" si="13"/>
        <v>609802.08999999985</v>
      </c>
      <c r="AZ16" s="74">
        <f t="shared" si="14"/>
        <v>5.2850413811215216</v>
      </c>
      <c r="BA16" s="52">
        <f t="shared" si="15"/>
        <v>3266968.73</v>
      </c>
      <c r="BB16" s="98">
        <f t="shared" si="16"/>
        <v>6.3319123422245745E-3</v>
      </c>
    </row>
    <row r="17" spans="2:54" x14ac:dyDescent="0.25">
      <c r="B17" s="19" t="s">
        <v>52</v>
      </c>
      <c r="C17" s="212">
        <v>92.797654631006637</v>
      </c>
      <c r="D17" s="213">
        <v>98.708115209716354</v>
      </c>
      <c r="E17" s="213">
        <v>114.50168198212253</v>
      </c>
      <c r="F17" s="213">
        <v>129.03512184826479</v>
      </c>
      <c r="G17" s="213">
        <v>138.44710979557306</v>
      </c>
      <c r="H17" s="74">
        <f t="shared" si="17"/>
        <v>7.2941287709062941E-2</v>
      </c>
      <c r="I17" s="74">
        <f t="shared" si="0"/>
        <v>0.49192466497222753</v>
      </c>
      <c r="J17" s="212">
        <v>88.32</v>
      </c>
      <c r="K17" s="213">
        <v>117.31</v>
      </c>
      <c r="L17" s="213">
        <v>129.86000000000001</v>
      </c>
      <c r="M17" s="213">
        <v>142.44</v>
      </c>
      <c r="N17" s="213">
        <v>124.39</v>
      </c>
      <c r="O17" s="74">
        <f t="shared" si="1"/>
        <v>-0.12672002246559955</v>
      </c>
      <c r="P17" s="74">
        <f t="shared" si="2"/>
        <v>0.40840126811594213</v>
      </c>
      <c r="R17" s="19" t="s">
        <v>52</v>
      </c>
      <c r="S17" s="212">
        <v>71.476725159943854</v>
      </c>
      <c r="T17" s="213">
        <v>53.718812727732569</v>
      </c>
      <c r="U17" s="213">
        <v>88.717889530765731</v>
      </c>
      <c r="V17" s="213">
        <v>108.87306546654106</v>
      </c>
      <c r="W17" s="213">
        <v>119.20726945118422</v>
      </c>
      <c r="X17" s="74">
        <f t="shared" si="3"/>
        <v>9.4919748427760187E-2</v>
      </c>
      <c r="Y17" s="74">
        <f t="shared" si="4"/>
        <v>0.66777743642330378</v>
      </c>
      <c r="Z17" s="212">
        <v>29.24</v>
      </c>
      <c r="AA17" s="213">
        <v>74.12</v>
      </c>
      <c r="AB17" s="213">
        <v>105.77</v>
      </c>
      <c r="AC17" s="213">
        <v>117.93</v>
      </c>
      <c r="AD17" s="213">
        <v>102.08</v>
      </c>
      <c r="AE17" s="74">
        <f t="shared" si="5"/>
        <v>-0.13440176375816171</v>
      </c>
      <c r="AF17" s="74">
        <f t="shared" si="6"/>
        <v>2.491108071135431</v>
      </c>
      <c r="AH17" s="19" t="s">
        <v>52</v>
      </c>
      <c r="AI17" s="214">
        <v>73857149.129999995</v>
      </c>
      <c r="AJ17" s="52">
        <v>34127770.07</v>
      </c>
      <c r="AK17" s="52">
        <v>88124626.290000007</v>
      </c>
      <c r="AL17" s="52">
        <v>107018992.04000002</v>
      </c>
      <c r="AM17" s="52">
        <v>118898417.72999999</v>
      </c>
      <c r="AN17" s="74">
        <f t="shared" si="7"/>
        <v>0.11100296745048621</v>
      </c>
      <c r="AO17" s="52">
        <f t="shared" si="8"/>
        <v>11879425.689999968</v>
      </c>
      <c r="AP17" s="74">
        <f t="shared" si="9"/>
        <v>0.60984304336903672</v>
      </c>
      <c r="AQ17" s="52">
        <f t="shared" si="10"/>
        <v>45041268.599999994</v>
      </c>
      <c r="AR17" s="98">
        <f t="shared" si="11"/>
        <v>5.8134836813729579E-2</v>
      </c>
      <c r="AS17" s="215">
        <v>1358559.7</v>
      </c>
      <c r="AT17" s="216">
        <v>6252352.3899999997</v>
      </c>
      <c r="AU17" s="216">
        <v>8925503.4199999999</v>
      </c>
      <c r="AV17" s="216">
        <v>9951259.3200000003</v>
      </c>
      <c r="AW17" s="216">
        <v>8674249.9100000001</v>
      </c>
      <c r="AX17" s="74">
        <f t="shared" si="12"/>
        <v>-0.12832641266150824</v>
      </c>
      <c r="AY17" s="52">
        <f t="shared" si="13"/>
        <v>-1277009.4100000001</v>
      </c>
      <c r="AZ17" s="74">
        <f t="shared" si="14"/>
        <v>5.3848868106421826</v>
      </c>
      <c r="BA17" s="52">
        <f t="shared" si="15"/>
        <v>7315690.21</v>
      </c>
      <c r="BB17" s="98">
        <f t="shared" si="16"/>
        <v>1.4137157526519494E-2</v>
      </c>
    </row>
    <row r="18" spans="2:54" x14ac:dyDescent="0.25">
      <c r="B18" s="23" t="s">
        <v>53</v>
      </c>
      <c r="C18" s="212">
        <v>55.095620172519752</v>
      </c>
      <c r="D18" s="213">
        <v>74.275687625867548</v>
      </c>
      <c r="E18" s="213">
        <v>64.226114005064417</v>
      </c>
      <c r="F18" s="213">
        <v>69.857366729288515</v>
      </c>
      <c r="G18" s="213">
        <v>72.744408215334261</v>
      </c>
      <c r="H18" s="74">
        <f t="shared" si="17"/>
        <v>4.1327659790464377E-2</v>
      </c>
      <c r="I18" s="74">
        <f t="shared" si="0"/>
        <v>0.3203301458001786</v>
      </c>
      <c r="J18" s="212">
        <v>77.12</v>
      </c>
      <c r="K18" s="213">
        <v>80.260000000000005</v>
      </c>
      <c r="L18" s="213">
        <v>73.53</v>
      </c>
      <c r="M18" s="213">
        <v>80.040000000000006</v>
      </c>
      <c r="N18" s="213">
        <v>85.83</v>
      </c>
      <c r="O18" s="74">
        <f t="shared" si="1"/>
        <v>7.233883058470747E-2</v>
      </c>
      <c r="P18" s="74">
        <f t="shared" si="2"/>
        <v>0.11294087136929454</v>
      </c>
      <c r="R18" s="23" t="s">
        <v>53</v>
      </c>
      <c r="S18" s="212">
        <v>39.847115807564066</v>
      </c>
      <c r="T18" s="213">
        <v>29.350319995339838</v>
      </c>
      <c r="U18" s="213">
        <v>43.181422447436297</v>
      </c>
      <c r="V18" s="213">
        <v>53.997432120157676</v>
      </c>
      <c r="W18" s="213">
        <v>56.415934163552492</v>
      </c>
      <c r="X18" s="74">
        <f t="shared" si="3"/>
        <v>4.4789204753534317E-2</v>
      </c>
      <c r="Y18" s="74">
        <f t="shared" si="4"/>
        <v>0.41580972725868448</v>
      </c>
      <c r="Z18" s="212">
        <v>12.64</v>
      </c>
      <c r="AA18" s="213">
        <v>46.59</v>
      </c>
      <c r="AB18" s="213">
        <v>58.99</v>
      </c>
      <c r="AC18" s="213">
        <v>65</v>
      </c>
      <c r="AD18" s="213">
        <v>67.73</v>
      </c>
      <c r="AE18" s="74">
        <f t="shared" si="5"/>
        <v>4.2000000000000037E-2</v>
      </c>
      <c r="AF18" s="74">
        <f t="shared" si="6"/>
        <v>4.3583860759493671</v>
      </c>
      <c r="AH18" s="23" t="s">
        <v>53</v>
      </c>
      <c r="AI18" s="214">
        <v>20449761.579999998</v>
      </c>
      <c r="AJ18" s="52">
        <v>12828760.199999999</v>
      </c>
      <c r="AK18" s="52">
        <v>20416665.23</v>
      </c>
      <c r="AL18" s="52">
        <v>24141003.849999998</v>
      </c>
      <c r="AM18" s="52">
        <v>26195575</v>
      </c>
      <c r="AN18" s="74">
        <f t="shared" si="7"/>
        <v>8.5107113306723603E-2</v>
      </c>
      <c r="AO18" s="52">
        <f t="shared" si="8"/>
        <v>2054571.1500000022</v>
      </c>
      <c r="AP18" s="74">
        <f t="shared" si="9"/>
        <v>0.28097214715791341</v>
      </c>
      <c r="AQ18" s="52">
        <f t="shared" si="10"/>
        <v>5745813.4200000018</v>
      </c>
      <c r="AR18" s="98">
        <f t="shared" si="11"/>
        <v>1.280820642479053E-2</v>
      </c>
      <c r="AS18" s="215">
        <v>400152.77</v>
      </c>
      <c r="AT18" s="216">
        <v>2069490.99</v>
      </c>
      <c r="AU18" s="216">
        <v>2241944.88</v>
      </c>
      <c r="AV18" s="216">
        <v>2512645.7000000002</v>
      </c>
      <c r="AW18" s="216">
        <v>2681200.48</v>
      </c>
      <c r="AX18" s="74">
        <f t="shared" si="12"/>
        <v>6.7082589479288579E-2</v>
      </c>
      <c r="AY18" s="52">
        <f t="shared" si="13"/>
        <v>168554.7799999998</v>
      </c>
      <c r="AZ18" s="74">
        <f t="shared" si="14"/>
        <v>5.7004421336381101</v>
      </c>
      <c r="BA18" s="52">
        <f t="shared" si="15"/>
        <v>2281047.71</v>
      </c>
      <c r="BB18" s="98">
        <f t="shared" si="16"/>
        <v>4.3697788211337898E-3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17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4" t="s">
        <v>163</v>
      </c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R21" s="264" t="s">
        <v>164</v>
      </c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H21" s="305" t="s">
        <v>165</v>
      </c>
      <c r="AI21" s="305"/>
      <c r="AJ21" s="305"/>
      <c r="AK21" s="305"/>
      <c r="AL21" s="305"/>
      <c r="AM21" s="305"/>
      <c r="AN21" s="305"/>
      <c r="AO21" s="305"/>
      <c r="AP21" s="305"/>
      <c r="AQ21" s="305"/>
      <c r="AR21" s="305"/>
      <c r="AS21" s="305"/>
      <c r="AT21" s="305"/>
      <c r="AU21" s="305"/>
      <c r="AV21" s="305"/>
      <c r="AW21" s="305"/>
      <c r="AX21" s="305"/>
      <c r="AY21" s="305"/>
      <c r="AZ21" s="305"/>
      <c r="BA21" s="305"/>
      <c r="BB21" s="305"/>
    </row>
    <row r="22" spans="2:54" ht="24" customHeight="1" x14ac:dyDescent="0.25">
      <c r="B22" s="264" t="s">
        <v>166</v>
      </c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R22" s="306" t="s">
        <v>167</v>
      </c>
      <c r="S22" s="306"/>
      <c r="T22" s="306"/>
      <c r="U22" s="306"/>
      <c r="V22" s="306"/>
      <c r="W22" s="306"/>
      <c r="X22" s="306"/>
      <c r="Y22" s="306"/>
      <c r="Z22" s="306"/>
      <c r="AA22" s="306"/>
      <c r="AB22" s="306"/>
      <c r="AC22" s="306"/>
      <c r="AD22" s="306"/>
      <c r="AE22" s="306"/>
      <c r="AF22" s="306"/>
      <c r="AP22" s="120"/>
      <c r="AQ22" s="120"/>
      <c r="AW22" s="52">
        <f>AW11/N11</f>
        <v>11239.82433852326</v>
      </c>
    </row>
    <row r="23" spans="2:54" x14ac:dyDescent="0.25">
      <c r="B23" s="264"/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</row>
    <row r="27" spans="2:54" ht="50.25" customHeight="1" thickBot="1" x14ac:dyDescent="0.3">
      <c r="B27" s="266" t="s">
        <v>168</v>
      </c>
      <c r="C27" s="266"/>
      <c r="D27" s="266"/>
      <c r="E27" s="266"/>
      <c r="F27" s="266"/>
      <c r="G27" s="266"/>
      <c r="H27" s="266"/>
      <c r="I27" s="266"/>
      <c r="R27" s="266" t="s">
        <v>169</v>
      </c>
      <c r="S27" s="266"/>
      <c r="T27" s="266"/>
      <c r="U27" s="266"/>
      <c r="V27" s="266"/>
      <c r="W27" s="266"/>
      <c r="X27" s="266"/>
      <c r="Y27" s="266"/>
      <c r="AH27" s="266" t="s">
        <v>170</v>
      </c>
      <c r="AI27" s="266"/>
      <c r="AJ27" s="266"/>
      <c r="AK27" s="266"/>
      <c r="AL27" s="266"/>
      <c r="AM27" s="266"/>
      <c r="AN27" s="266"/>
      <c r="AO27" s="266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0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0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0" t="str">
        <f>CONCATENATE("var. ",RIGHT(AM29,2),"/",RIGHT(AJ29,2))</f>
        <v>var. 23/20</v>
      </c>
    </row>
    <row r="30" spans="2:54" ht="15.75" x14ac:dyDescent="0.25">
      <c r="B30" s="203" t="s">
        <v>43</v>
      </c>
      <c r="C30" s="204">
        <v>87.94</v>
      </c>
      <c r="D30" s="204">
        <v>95.05</v>
      </c>
      <c r="E30" s="204">
        <v>99.07</v>
      </c>
      <c r="F30" s="204">
        <v>105.63</v>
      </c>
      <c r="G30" s="204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3" t="s">
        <v>43</v>
      </c>
      <c r="S30" s="204">
        <v>70.459999999999994</v>
      </c>
      <c r="T30" s="204">
        <v>47.83</v>
      </c>
      <c r="U30" s="204">
        <v>53</v>
      </c>
      <c r="V30" s="204">
        <v>80.58</v>
      </c>
      <c r="W30" s="204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3" t="s">
        <v>43</v>
      </c>
      <c r="AI30" s="210">
        <v>1422023576.4000001</v>
      </c>
      <c r="AJ30" s="210">
        <v>477122731.20999998</v>
      </c>
      <c r="AK30" s="210">
        <v>651901800.17999995</v>
      </c>
      <c r="AL30" s="210">
        <v>1528879517.8</v>
      </c>
      <c r="AM30" s="210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2">
        <v>107.11</v>
      </c>
      <c r="D31" s="212">
        <v>119.42</v>
      </c>
      <c r="E31" s="212">
        <v>126.49</v>
      </c>
      <c r="F31" s="212">
        <v>131.02000000000001</v>
      </c>
      <c r="G31" s="212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2">
        <v>89.94</v>
      </c>
      <c r="T31" s="213">
        <v>61.17</v>
      </c>
      <c r="U31" s="213">
        <v>72.88</v>
      </c>
      <c r="V31" s="213">
        <v>107.72</v>
      </c>
      <c r="W31" s="213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5">
        <v>636659325.91999996</v>
      </c>
      <c r="AJ31" s="216">
        <v>217815325.03999999</v>
      </c>
      <c r="AK31" s="216">
        <v>333738906.93000001</v>
      </c>
      <c r="AL31" s="216">
        <v>743382276.49000001</v>
      </c>
      <c r="AM31" s="216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2">
        <v>84.930000000000021</v>
      </c>
      <c r="D32" s="212">
        <v>89.5</v>
      </c>
      <c r="E32" s="212">
        <v>85.87</v>
      </c>
      <c r="F32" s="212">
        <v>93.47</v>
      </c>
      <c r="G32" s="212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2">
        <v>68.489999999999995</v>
      </c>
      <c r="T32" s="213">
        <v>44.55</v>
      </c>
      <c r="U32" s="213">
        <v>43.14</v>
      </c>
      <c r="V32" s="213">
        <v>71.23</v>
      </c>
      <c r="W32" s="213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5">
        <v>393325543.29000002</v>
      </c>
      <c r="AJ32" s="216">
        <v>122348722.31</v>
      </c>
      <c r="AK32" s="216">
        <v>137154616.22</v>
      </c>
      <c r="AL32" s="216">
        <v>381071528.48000002</v>
      </c>
      <c r="AM32" s="216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2">
        <v>67.28</v>
      </c>
      <c r="D33" s="212">
        <v>70.819999999999993</v>
      </c>
      <c r="E33" s="212">
        <v>66.41</v>
      </c>
      <c r="F33" s="212">
        <v>77.45</v>
      </c>
      <c r="G33" s="212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2">
        <v>47.78</v>
      </c>
      <c r="T33" s="213">
        <v>38.090000000000003</v>
      </c>
      <c r="U33" s="213">
        <v>36.92</v>
      </c>
      <c r="V33" s="213">
        <v>53.920000000000009</v>
      </c>
      <c r="W33" s="213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5">
        <v>9017206.9299999997</v>
      </c>
      <c r="AJ33" s="216">
        <v>2812428.07</v>
      </c>
      <c r="AK33" s="216">
        <v>4381169.17</v>
      </c>
      <c r="AL33" s="216">
        <v>8179727.9699999997</v>
      </c>
      <c r="AM33" s="216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2">
        <v>145.08000000000001</v>
      </c>
      <c r="D34" s="212">
        <v>135.87</v>
      </c>
      <c r="E34" s="212">
        <v>154.08000000000001</v>
      </c>
      <c r="F34" s="212">
        <v>185.51</v>
      </c>
      <c r="G34" s="212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2">
        <v>107</v>
      </c>
      <c r="T34" s="213">
        <v>44.86</v>
      </c>
      <c r="U34" s="213">
        <v>46.13</v>
      </c>
      <c r="V34" s="213">
        <v>94.79</v>
      </c>
      <c r="W34" s="213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5">
        <v>61080446.18</v>
      </c>
      <c r="AJ34" s="216">
        <v>19929247.640000001</v>
      </c>
      <c r="AK34" s="216">
        <v>22694182.550000001</v>
      </c>
      <c r="AL34" s="216">
        <v>56687870.049999997</v>
      </c>
      <c r="AM34" s="216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2">
        <v>53.04999999999999</v>
      </c>
      <c r="D35" s="212">
        <v>53.52</v>
      </c>
      <c r="E35" s="212">
        <v>51.25</v>
      </c>
      <c r="F35" s="212">
        <v>59.12</v>
      </c>
      <c r="G35" s="212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2">
        <v>41.28</v>
      </c>
      <c r="T35" s="213">
        <v>28.760000000000005</v>
      </c>
      <c r="U35" s="213">
        <v>28.24</v>
      </c>
      <c r="V35" s="213">
        <v>42.01</v>
      </c>
      <c r="W35" s="213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5">
        <v>155171276.53999999</v>
      </c>
      <c r="AJ35" s="216">
        <v>46497100.399999999</v>
      </c>
      <c r="AK35" s="216">
        <v>54944687.289999999</v>
      </c>
      <c r="AL35" s="216">
        <v>136922674.63999999</v>
      </c>
      <c r="AM35" s="216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2">
        <v>81.38</v>
      </c>
      <c r="D36" s="212">
        <v>86.79</v>
      </c>
      <c r="E36" s="212">
        <v>84.44</v>
      </c>
      <c r="F36" s="212">
        <v>89.45</v>
      </c>
      <c r="G36" s="212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2">
        <v>51.62</v>
      </c>
      <c r="T36" s="213">
        <v>49.1</v>
      </c>
      <c r="U36" s="213">
        <v>45.63</v>
      </c>
      <c r="V36" s="213">
        <v>64.64</v>
      </c>
      <c r="W36" s="213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5">
        <v>6868734.8799999999</v>
      </c>
      <c r="AJ36" s="216">
        <v>3114952.08</v>
      </c>
      <c r="AK36" s="216">
        <v>4498900.47</v>
      </c>
      <c r="AL36" s="216">
        <v>7864755.4299999997</v>
      </c>
      <c r="AM36" s="216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2">
        <v>85.19</v>
      </c>
      <c r="D37" s="212">
        <v>106.13</v>
      </c>
      <c r="E37" s="212">
        <v>125.31</v>
      </c>
      <c r="F37" s="212">
        <v>128.06</v>
      </c>
      <c r="G37" s="212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2">
        <v>67.78</v>
      </c>
      <c r="T37" s="213">
        <v>64.31</v>
      </c>
      <c r="U37" s="213">
        <v>82.55</v>
      </c>
      <c r="V37" s="213">
        <v>96.70999999999998</v>
      </c>
      <c r="W37" s="213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5">
        <v>42420393.43</v>
      </c>
      <c r="AJ37" s="216">
        <v>18804870.850000001</v>
      </c>
      <c r="AK37" s="216">
        <v>30921945.879999999</v>
      </c>
      <c r="AL37" s="216">
        <v>58482134.030000001</v>
      </c>
      <c r="AM37" s="216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2">
        <v>63.43</v>
      </c>
      <c r="D38" s="212">
        <v>64.19</v>
      </c>
      <c r="E38" s="212">
        <v>68.989999999999995</v>
      </c>
      <c r="F38" s="212">
        <v>76.34</v>
      </c>
      <c r="G38" s="212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2">
        <v>43.26</v>
      </c>
      <c r="T38" s="213">
        <v>33.54</v>
      </c>
      <c r="U38" s="213">
        <v>37.840000000000003</v>
      </c>
      <c r="V38" s="213">
        <v>53.16</v>
      </c>
      <c r="W38" s="213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5">
        <v>23173738.510000002</v>
      </c>
      <c r="AJ38" s="216">
        <v>10173605.369999999</v>
      </c>
      <c r="AK38" s="216">
        <v>16610861.380000001</v>
      </c>
      <c r="AL38" s="216">
        <v>27747259.210000001</v>
      </c>
      <c r="AM38" s="216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2">
        <v>92.8</v>
      </c>
      <c r="D39" s="212">
        <v>102.24</v>
      </c>
      <c r="E39" s="212">
        <v>98.71</v>
      </c>
      <c r="F39" s="212">
        <v>114.5</v>
      </c>
      <c r="G39" s="212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2">
        <v>71.48</v>
      </c>
      <c r="T39" s="213">
        <v>50.94</v>
      </c>
      <c r="U39" s="213">
        <v>53.72</v>
      </c>
      <c r="V39" s="213">
        <v>88.72</v>
      </c>
      <c r="W39" s="213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5">
        <v>73857149.140000001</v>
      </c>
      <c r="AJ39" s="216">
        <v>28411183</v>
      </c>
      <c r="AK39" s="216">
        <v>34127770.07</v>
      </c>
      <c r="AL39" s="216">
        <v>88124626.280000001</v>
      </c>
      <c r="AM39" s="216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2">
        <v>55.1</v>
      </c>
      <c r="D40" s="212">
        <v>58.1</v>
      </c>
      <c r="E40" s="212">
        <v>74.28</v>
      </c>
      <c r="F40" s="212">
        <v>64.23</v>
      </c>
      <c r="G40" s="212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2">
        <v>39.85</v>
      </c>
      <c r="T40" s="213">
        <v>22.7</v>
      </c>
      <c r="U40" s="213">
        <v>29.35</v>
      </c>
      <c r="V40" s="213">
        <v>43.18</v>
      </c>
      <c r="W40" s="213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5">
        <v>20449761.57</v>
      </c>
      <c r="AJ40" s="216">
        <v>7215296.4500000002</v>
      </c>
      <c r="AK40" s="216">
        <v>12828760.220000001</v>
      </c>
      <c r="AL40" s="216">
        <v>20416665.23</v>
      </c>
      <c r="AM40" s="216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4" t="s">
        <v>55</v>
      </c>
      <c r="C42" s="304"/>
      <c r="D42" s="304"/>
      <c r="E42" s="304"/>
      <c r="F42" s="304"/>
      <c r="G42" s="304"/>
      <c r="H42" s="304"/>
      <c r="I42" s="304"/>
      <c r="R42" s="304" t="s">
        <v>55</v>
      </c>
      <c r="S42" s="304"/>
      <c r="T42" s="304"/>
      <c r="U42" s="304"/>
      <c r="V42" s="304"/>
      <c r="W42" s="304"/>
      <c r="X42" s="304"/>
      <c r="Y42" s="304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4" t="s">
        <v>163</v>
      </c>
      <c r="C43" s="264"/>
      <c r="D43" s="264"/>
      <c r="E43" s="264"/>
      <c r="F43" s="264"/>
      <c r="G43" s="264"/>
      <c r="H43" s="264"/>
      <c r="I43" s="264"/>
      <c r="R43" s="264" t="s">
        <v>164</v>
      </c>
      <c r="S43" s="264"/>
      <c r="T43" s="264"/>
      <c r="U43" s="264"/>
      <c r="V43" s="264"/>
      <c r="W43" s="264"/>
      <c r="X43" s="264"/>
      <c r="Y43" s="264"/>
      <c r="AH43" s="305" t="s">
        <v>165</v>
      </c>
      <c r="AI43" s="305"/>
      <c r="AJ43" s="305"/>
      <c r="AK43" s="305"/>
      <c r="AL43" s="305"/>
      <c r="AM43" s="305"/>
      <c r="AN43" s="305"/>
      <c r="AO43" s="305"/>
      <c r="AP43" s="305"/>
      <c r="AQ43" s="305"/>
      <c r="AR43" s="305"/>
    </row>
    <row r="44" spans="2:44" ht="24" customHeight="1" x14ac:dyDescent="0.25">
      <c r="B44" s="264" t="s">
        <v>166</v>
      </c>
      <c r="C44" s="264"/>
      <c r="D44" s="264"/>
      <c r="E44" s="264"/>
      <c r="F44" s="264"/>
      <c r="G44" s="264"/>
      <c r="H44" s="264"/>
      <c r="I44" s="264"/>
      <c r="R44" s="306" t="s">
        <v>167</v>
      </c>
      <c r="S44" s="306"/>
      <c r="T44" s="306"/>
      <c r="U44" s="306"/>
      <c r="V44" s="306"/>
      <c r="W44" s="306"/>
      <c r="X44" s="306"/>
      <c r="Y44" s="306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7FCA5-9184-410F-85A0-A2288C60688B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159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C8D40-F322-4887-A939-1462BA8EDD1E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308</v>
      </c>
      <c r="C1" s="1"/>
      <c r="D1" s="1"/>
      <c r="F1" s="219"/>
      <c r="G1" s="219"/>
      <c r="H1" s="219"/>
      <c r="J1" s="219"/>
    </row>
    <row r="3" spans="1:31" s="4" customFormat="1" ht="25.5" customHeight="1" thickBot="1" x14ac:dyDescent="0.3">
      <c r="B3" s="62" t="s">
        <v>309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258</v>
      </c>
      <c r="D5" s="172" t="s">
        <v>259</v>
      </c>
      <c r="E5" s="172" t="s">
        <v>265</v>
      </c>
      <c r="F5" s="172" t="s">
        <v>260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261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262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0" t="s">
        <v>171</v>
      </c>
      <c r="C6" s="221">
        <v>220415</v>
      </c>
      <c r="D6" s="221">
        <v>91416</v>
      </c>
      <c r="E6" s="221">
        <v>164258</v>
      </c>
      <c r="F6" s="221">
        <v>229131</v>
      </c>
      <c r="G6" s="222">
        <f t="shared" ref="G6:G11" si="0">F6/E6-1</f>
        <v>0.39494575606667559</v>
      </c>
      <c r="H6" s="221">
        <f t="shared" ref="H6:H11" si="1">F6-E6</f>
        <v>64873</v>
      </c>
      <c r="I6" s="222"/>
      <c r="J6" s="221">
        <v>239109</v>
      </c>
      <c r="K6" s="222">
        <f t="shared" ref="K6:K11" si="2">J6/F6-1</f>
        <v>4.3547141155059865E-2</v>
      </c>
      <c r="L6" s="221">
        <f t="shared" ref="L6:L11" si="3">J6-F6</f>
        <v>9978</v>
      </c>
      <c r="M6" s="222"/>
      <c r="N6" s="221">
        <v>250871</v>
      </c>
      <c r="O6" s="222">
        <f t="shared" ref="O6:O11" si="4">N6/J6-1</f>
        <v>4.9190954752853289E-2</v>
      </c>
      <c r="P6" s="221">
        <f t="shared" ref="P6:P11" si="5">N6-J6</f>
        <v>11762</v>
      </c>
      <c r="Q6" s="222">
        <f>N6/C6-1</f>
        <v>0.1381757139940567</v>
      </c>
      <c r="R6" s="221">
        <f>N6-C6</f>
        <v>30456</v>
      </c>
      <c r="S6" s="222"/>
      <c r="T6" s="222"/>
      <c r="V6" s="29"/>
      <c r="AE6" s="1"/>
    </row>
    <row r="7" spans="1:31" ht="18.75" x14ac:dyDescent="0.3">
      <c r="A7" s="4"/>
      <c r="B7" s="220" t="s">
        <v>172</v>
      </c>
      <c r="C7" s="221">
        <v>120142</v>
      </c>
      <c r="D7" s="221">
        <v>52879</v>
      </c>
      <c r="E7" s="221">
        <v>104557</v>
      </c>
      <c r="F7" s="221">
        <v>134886</v>
      </c>
      <c r="G7" s="222">
        <f t="shared" si="0"/>
        <v>0.29007144428397913</v>
      </c>
      <c r="H7" s="221">
        <f t="shared" si="1"/>
        <v>30329</v>
      </c>
      <c r="I7" s="222">
        <f>F7/$F$7</f>
        <v>1</v>
      </c>
      <c r="J7" s="221">
        <v>146430</v>
      </c>
      <c r="K7" s="222">
        <f t="shared" si="2"/>
        <v>8.5583381522174262E-2</v>
      </c>
      <c r="L7" s="221">
        <f t="shared" si="3"/>
        <v>11544</v>
      </c>
      <c r="M7" s="222">
        <f>J7/$J$7</f>
        <v>1</v>
      </c>
      <c r="N7" s="221">
        <v>156566</v>
      </c>
      <c r="O7" s="222">
        <f t="shared" si="4"/>
        <v>6.9220788089872309E-2</v>
      </c>
      <c r="P7" s="221">
        <f t="shared" si="5"/>
        <v>10136</v>
      </c>
      <c r="Q7" s="222">
        <f t="shared" ref="Q7:Q11" si="6">N7/C7-1</f>
        <v>0.30317457675084492</v>
      </c>
      <c r="R7" s="221">
        <f t="shared" ref="R7:R11" si="7">N7-C7</f>
        <v>36424</v>
      </c>
      <c r="S7" s="222">
        <f>N7/$N$7</f>
        <v>1</v>
      </c>
      <c r="T7" s="222">
        <f>N7/$N$6</f>
        <v>0.6240896715842007</v>
      </c>
      <c r="V7" s="29"/>
      <c r="W7" s="79"/>
      <c r="AE7" s="1" t="s">
        <v>173</v>
      </c>
    </row>
    <row r="8" spans="1:31" ht="15.75" x14ac:dyDescent="0.25">
      <c r="A8" s="4"/>
      <c r="B8" s="223" t="s">
        <v>100</v>
      </c>
      <c r="C8" s="224">
        <v>59066</v>
      </c>
      <c r="D8" s="224">
        <v>28803</v>
      </c>
      <c r="E8" s="224">
        <v>51310</v>
      </c>
      <c r="F8" s="224">
        <v>65021</v>
      </c>
      <c r="G8" s="225">
        <f t="shared" si="0"/>
        <v>0.26721886571818354</v>
      </c>
      <c r="H8" s="224">
        <f t="shared" si="1"/>
        <v>13711</v>
      </c>
      <c r="I8" s="225">
        <f>F8/$F$7</f>
        <v>0.48204409649630059</v>
      </c>
      <c r="J8" s="224">
        <v>80309</v>
      </c>
      <c r="K8" s="225">
        <f t="shared" si="2"/>
        <v>0.23512403684963323</v>
      </c>
      <c r="L8" s="224">
        <f t="shared" si="3"/>
        <v>15288</v>
      </c>
      <c r="M8" s="225">
        <f>J8/$J$7</f>
        <v>0.54844635662091101</v>
      </c>
      <c r="N8" s="224">
        <v>80773</v>
      </c>
      <c r="O8" s="225">
        <f t="shared" si="4"/>
        <v>5.7776836967213807E-3</v>
      </c>
      <c r="P8" s="224">
        <f t="shared" si="5"/>
        <v>464</v>
      </c>
      <c r="Q8" s="225">
        <f t="shared" si="6"/>
        <v>0.36750414790234642</v>
      </c>
      <c r="R8" s="224">
        <f t="shared" si="7"/>
        <v>21707</v>
      </c>
      <c r="S8" s="225">
        <f>N8/$N$7</f>
        <v>0.51590383608190793</v>
      </c>
      <c r="T8" s="225">
        <f>N8/$N$6</f>
        <v>0.32197025562938719</v>
      </c>
      <c r="V8" s="29"/>
      <c r="W8" s="79"/>
      <c r="AE8" s="1" t="s">
        <v>174</v>
      </c>
    </row>
    <row r="9" spans="1:31" s="4" customFormat="1" x14ac:dyDescent="0.25">
      <c r="B9" s="226" t="s">
        <v>103</v>
      </c>
      <c r="C9" s="227">
        <v>61076</v>
      </c>
      <c r="D9" s="227">
        <v>24076</v>
      </c>
      <c r="E9" s="227">
        <v>53247</v>
      </c>
      <c r="F9" s="227">
        <v>69865</v>
      </c>
      <c r="G9" s="228">
        <f t="shared" si="0"/>
        <v>0.31209270005821921</v>
      </c>
      <c r="H9" s="229">
        <f t="shared" si="1"/>
        <v>16618</v>
      </c>
      <c r="I9" s="230">
        <f>F9/$F$7</f>
        <v>0.51795590350369947</v>
      </c>
      <c r="J9" s="227">
        <v>66121</v>
      </c>
      <c r="K9" s="228">
        <f t="shared" si="2"/>
        <v>-5.3589064624633198E-2</v>
      </c>
      <c r="L9" s="229">
        <f t="shared" si="3"/>
        <v>-3744</v>
      </c>
      <c r="M9" s="230">
        <f>J9/$J$7</f>
        <v>0.45155364337908899</v>
      </c>
      <c r="N9" s="227">
        <v>75793</v>
      </c>
      <c r="O9" s="228">
        <f t="shared" si="4"/>
        <v>0.14627727953297742</v>
      </c>
      <c r="P9" s="229">
        <f t="shared" si="5"/>
        <v>9672</v>
      </c>
      <c r="Q9" s="228">
        <f t="shared" si="6"/>
        <v>0.24096208003143627</v>
      </c>
      <c r="R9" s="229">
        <f t="shared" si="7"/>
        <v>14717</v>
      </c>
      <c r="S9" s="230">
        <f>N9/$N$7</f>
        <v>0.48409616391809207</v>
      </c>
      <c r="T9" s="230">
        <f>N9/$N$6</f>
        <v>0.30211941595481345</v>
      </c>
      <c r="V9" s="29"/>
      <c r="W9" s="79"/>
      <c r="AE9" s="1" t="s">
        <v>175</v>
      </c>
    </row>
    <row r="10" spans="1:31" s="4" customFormat="1" x14ac:dyDescent="0.25">
      <c r="B10" s="231" t="s">
        <v>176</v>
      </c>
      <c r="C10" s="29">
        <v>9678</v>
      </c>
      <c r="D10" s="29">
        <v>4660</v>
      </c>
      <c r="E10" s="29">
        <v>8578</v>
      </c>
      <c r="F10" s="29">
        <v>10079</v>
      </c>
      <c r="G10" s="22">
        <f t="shared" si="0"/>
        <v>0.17498251340638848</v>
      </c>
      <c r="H10" s="20">
        <f t="shared" si="1"/>
        <v>1501</v>
      </c>
      <c r="I10" s="31">
        <f>F10/$F$7</f>
        <v>7.4722358139465914E-2</v>
      </c>
      <c r="J10" s="29">
        <v>22004</v>
      </c>
      <c r="K10" s="22">
        <f t="shared" si="2"/>
        <v>1.1831530905843834</v>
      </c>
      <c r="L10" s="20">
        <f t="shared" si="3"/>
        <v>11925</v>
      </c>
      <c r="M10" s="31">
        <f>J10/$J$7</f>
        <v>0.15026975346581983</v>
      </c>
      <c r="N10" s="29">
        <v>22268</v>
      </c>
      <c r="O10" s="22">
        <f t="shared" si="4"/>
        <v>1.1997818578440178E-2</v>
      </c>
      <c r="P10" s="20">
        <f t="shared" si="5"/>
        <v>264</v>
      </c>
      <c r="Q10" s="22">
        <f t="shared" si="6"/>
        <v>1.3008886133498656</v>
      </c>
      <c r="R10" s="20">
        <f t="shared" si="7"/>
        <v>12590</v>
      </c>
      <c r="S10" s="31">
        <f>N10/$N$7</f>
        <v>0.14222755898470932</v>
      </c>
      <c r="T10" s="31">
        <f>N10/$N$6</f>
        <v>8.8762750576989763E-2</v>
      </c>
      <c r="V10" s="29"/>
      <c r="W10" s="79"/>
      <c r="AE10" s="1" t="s">
        <v>177</v>
      </c>
    </row>
    <row r="11" spans="1:31" s="4" customFormat="1" x14ac:dyDescent="0.25">
      <c r="B11" s="231" t="s">
        <v>178</v>
      </c>
      <c r="C11" s="29">
        <f>C9-C10</f>
        <v>51398</v>
      </c>
      <c r="D11" s="29">
        <f>D9-D10</f>
        <v>19416</v>
      </c>
      <c r="E11" s="29">
        <f>E9-E10</f>
        <v>44669</v>
      </c>
      <c r="F11" s="29">
        <f>F9-F10</f>
        <v>59786</v>
      </c>
      <c r="G11" s="22">
        <f t="shared" si="0"/>
        <v>0.33842261971389553</v>
      </c>
      <c r="H11" s="20">
        <f t="shared" si="1"/>
        <v>15117</v>
      </c>
      <c r="I11" s="31">
        <f>F11/$F$7</f>
        <v>0.44323354536423348</v>
      </c>
      <c r="J11" s="29">
        <f>J9-J10</f>
        <v>44117</v>
      </c>
      <c r="K11" s="22">
        <f t="shared" si="2"/>
        <v>-0.26208476900946709</v>
      </c>
      <c r="L11" s="20">
        <f t="shared" si="3"/>
        <v>-15669</v>
      </c>
      <c r="M11" s="31">
        <f>J11/$J$7</f>
        <v>0.30128388991326915</v>
      </c>
      <c r="N11" s="29">
        <f>N9-N10</f>
        <v>53525</v>
      </c>
      <c r="O11" s="22">
        <f t="shared" si="4"/>
        <v>0.21325112768320609</v>
      </c>
      <c r="P11" s="20">
        <f t="shared" si="5"/>
        <v>9408</v>
      </c>
      <c r="Q11" s="22">
        <f t="shared" si="6"/>
        <v>4.1382933188061743E-2</v>
      </c>
      <c r="R11" s="20">
        <f t="shared" si="7"/>
        <v>2127</v>
      </c>
      <c r="S11" s="31">
        <f>N11/$N$7</f>
        <v>0.34186860493338272</v>
      </c>
      <c r="T11" s="31">
        <f>N11/$N$6</f>
        <v>0.21335666537782366</v>
      </c>
      <c r="V11" s="29"/>
      <c r="W11" s="79"/>
      <c r="AE11" s="1" t="s">
        <v>179</v>
      </c>
    </row>
    <row r="12" spans="1:31" s="4" customFormat="1" ht="7.5" customHeight="1" x14ac:dyDescent="0.25">
      <c r="B12" s="232"/>
      <c r="C12" s="232"/>
      <c r="D12" s="232"/>
      <c r="E12" s="232"/>
      <c r="F12" s="232"/>
      <c r="G12" s="232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AE12" s="1" t="s">
        <v>180</v>
      </c>
    </row>
    <row r="13" spans="1:31" s="4" customFormat="1" x14ac:dyDescent="0.25">
      <c r="B13" s="125" t="s">
        <v>181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182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6" t="s">
        <v>183</v>
      </c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  <c r="P37" s="266"/>
      <c r="Q37" s="266"/>
      <c r="R37" s="266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184</v>
      </c>
      <c r="N39" s="14">
        <v>2021</v>
      </c>
      <c r="O39" s="14" t="s">
        <v>184</v>
      </c>
      <c r="P39" s="14" t="s">
        <v>185</v>
      </c>
      <c r="Q39" s="14" t="s">
        <v>186</v>
      </c>
      <c r="R39" s="14" t="s">
        <v>187</v>
      </c>
      <c r="S39" s="87"/>
      <c r="T39" s="87"/>
      <c r="AE39" s="1"/>
    </row>
    <row r="40" spans="2:31" s="4" customFormat="1" ht="18.75" hidden="1" x14ac:dyDescent="0.3">
      <c r="B40" s="220" t="s">
        <v>171</v>
      </c>
      <c r="C40" s="220"/>
      <c r="D40" s="220"/>
      <c r="E40" s="221"/>
      <c r="F40" s="221"/>
      <c r="G40" s="221"/>
      <c r="H40" s="221"/>
      <c r="I40" s="221"/>
      <c r="J40" s="221">
        <v>1824653</v>
      </c>
      <c r="K40" s="221"/>
      <c r="L40" s="221"/>
      <c r="M40" s="222"/>
      <c r="N40" s="221">
        <v>2354005</v>
      </c>
      <c r="O40" s="222"/>
      <c r="P40" s="222">
        <v>1</v>
      </c>
      <c r="Q40" s="222">
        <v>0.2901110512519367</v>
      </c>
      <c r="R40" s="221">
        <v>529352</v>
      </c>
      <c r="S40" s="233"/>
      <c r="T40" s="233"/>
      <c r="AE40" s="1"/>
    </row>
    <row r="41" spans="2:31" ht="18.75" hidden="1" x14ac:dyDescent="0.3">
      <c r="B41" s="220" t="s">
        <v>172</v>
      </c>
      <c r="C41" s="220"/>
      <c r="D41" s="220"/>
      <c r="E41" s="221"/>
      <c r="F41" s="221"/>
      <c r="G41" s="221"/>
      <c r="H41" s="221"/>
      <c r="I41" s="221"/>
      <c r="J41" s="221">
        <v>603938</v>
      </c>
      <c r="K41" s="221"/>
      <c r="L41" s="221"/>
      <c r="M41" s="222">
        <v>1</v>
      </c>
      <c r="N41" s="221">
        <v>936181</v>
      </c>
      <c r="O41" s="222">
        <v>1</v>
      </c>
      <c r="P41" s="222">
        <v>0.39769711619134201</v>
      </c>
      <c r="Q41" s="222">
        <v>0.55012766211101138</v>
      </c>
      <c r="R41" s="221">
        <v>332243</v>
      </c>
      <c r="S41" s="233"/>
      <c r="T41" s="233"/>
      <c r="AE41" s="1" t="s">
        <v>173</v>
      </c>
    </row>
    <row r="42" spans="2:31" ht="15.75" hidden="1" x14ac:dyDescent="0.25">
      <c r="B42" s="223" t="s">
        <v>100</v>
      </c>
      <c r="C42" s="223"/>
      <c r="D42" s="223"/>
      <c r="E42" s="224"/>
      <c r="F42" s="224"/>
      <c r="G42" s="224"/>
      <c r="H42" s="224"/>
      <c r="I42" s="224"/>
      <c r="J42" s="224">
        <v>276550.36166633503</v>
      </c>
      <c r="K42" s="224"/>
      <c r="L42" s="224"/>
      <c r="M42" s="225">
        <v>0.45791184139155844</v>
      </c>
      <c r="N42" s="224">
        <v>430252.45635520399</v>
      </c>
      <c r="O42" s="225">
        <v>0.4595825554622493</v>
      </c>
      <c r="P42" s="225">
        <v>0.18277465695918402</v>
      </c>
      <c r="Q42" s="225">
        <v>0.55578337978930015</v>
      </c>
      <c r="R42" s="224">
        <v>153702.09468886897</v>
      </c>
      <c r="S42" s="234"/>
      <c r="T42" s="234"/>
      <c r="AE42" s="1" t="s">
        <v>174</v>
      </c>
    </row>
    <row r="43" spans="2:31" s="4" customFormat="1" hidden="1" x14ac:dyDescent="0.25">
      <c r="B43" s="226" t="s">
        <v>103</v>
      </c>
      <c r="C43" s="235"/>
      <c r="D43" s="235"/>
      <c r="E43" s="227"/>
      <c r="F43" s="227"/>
      <c r="G43" s="227"/>
      <c r="H43" s="227"/>
      <c r="I43" s="227"/>
      <c r="J43" s="227">
        <v>327387.63833385095</v>
      </c>
      <c r="K43" s="227"/>
      <c r="L43" s="227"/>
      <c r="M43" s="230">
        <v>0.54208815860874948</v>
      </c>
      <c r="N43" s="227">
        <v>505927.5436448183</v>
      </c>
      <c r="O43" s="230">
        <v>0.54041637636826456</v>
      </c>
      <c r="P43" s="230">
        <v>0.21492203442423372</v>
      </c>
      <c r="Q43" s="228">
        <v>0.54534711884540576</v>
      </c>
      <c r="R43" s="229">
        <v>178539.90531096736</v>
      </c>
      <c r="S43" s="236"/>
      <c r="T43" s="236"/>
      <c r="AE43" s="1" t="s">
        <v>175</v>
      </c>
    </row>
    <row r="44" spans="2:31" s="4" customFormat="1" hidden="1" x14ac:dyDescent="0.25">
      <c r="B44" s="231" t="s">
        <v>176</v>
      </c>
      <c r="C44" s="231"/>
      <c r="D44" s="231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177</v>
      </c>
    </row>
    <row r="45" spans="2:31" s="4" customFormat="1" hidden="1" x14ac:dyDescent="0.25">
      <c r="B45" s="231" t="s">
        <v>178</v>
      </c>
      <c r="C45" s="231"/>
      <c r="D45" s="231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179</v>
      </c>
    </row>
    <row r="46" spans="2:31" s="4" customFormat="1" ht="7.5" hidden="1" customHeight="1" x14ac:dyDescent="0.25"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AE46" s="1" t="s">
        <v>180</v>
      </c>
    </row>
    <row r="47" spans="2:31" s="4" customFormat="1" hidden="1" x14ac:dyDescent="0.25">
      <c r="B47" s="265" t="s">
        <v>181</v>
      </c>
      <c r="C47" s="265"/>
      <c r="D47" s="265"/>
      <c r="E47" s="265"/>
      <c r="F47" s="265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48"/>
      <c r="T47" s="48"/>
      <c r="AE47" s="1" t="s">
        <v>182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309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0" t="s">
        <v>171</v>
      </c>
      <c r="C124" s="221">
        <v>220415</v>
      </c>
      <c r="D124" s="221">
        <v>103516</v>
      </c>
      <c r="E124" s="221">
        <v>164258</v>
      </c>
      <c r="F124" s="221">
        <v>229131</v>
      </c>
      <c r="G124" s="222">
        <f t="shared" ref="G124:G129" si="8">F124/E124-1</f>
        <v>0.39494575606667559</v>
      </c>
      <c r="H124" s="221">
        <f t="shared" ref="H124:H129" si="9">F124-E124</f>
        <v>64873</v>
      </c>
      <c r="I124" s="222"/>
      <c r="J124" s="221">
        <v>239109</v>
      </c>
      <c r="K124" s="222"/>
      <c r="L124" s="222">
        <f t="shared" ref="L124:L129" si="10">J124/F124-1</f>
        <v>4.3547141155059865E-2</v>
      </c>
      <c r="M124" s="221">
        <f t="shared" ref="M124:M129" si="11">J124-F124</f>
        <v>9978</v>
      </c>
      <c r="N124" s="222">
        <f t="shared" ref="N124:N129" si="12">J124/D124-1</f>
        <v>1.3098748019629816</v>
      </c>
      <c r="O124" s="221">
        <f t="shared" ref="O124:O129" si="13">J124-D124</f>
        <v>135593</v>
      </c>
      <c r="Z124" s="1"/>
      <c r="AE124"/>
    </row>
    <row r="125" spans="2:31" ht="18.75" x14ac:dyDescent="0.3">
      <c r="B125" s="220" t="s">
        <v>172</v>
      </c>
      <c r="C125" s="221">
        <v>120142</v>
      </c>
      <c r="D125" s="221">
        <v>61571</v>
      </c>
      <c r="E125" s="221">
        <v>104557</v>
      </c>
      <c r="F125" s="221">
        <v>134886</v>
      </c>
      <c r="G125" s="222">
        <f t="shared" si="8"/>
        <v>0.29007144428397913</v>
      </c>
      <c r="H125" s="221">
        <f t="shared" si="9"/>
        <v>30329</v>
      </c>
      <c r="I125" s="222">
        <f>F125/$F$7</f>
        <v>1</v>
      </c>
      <c r="J125" s="221">
        <v>146430</v>
      </c>
      <c r="K125" s="222">
        <f>J125/$J$125</f>
        <v>1</v>
      </c>
      <c r="L125" s="222">
        <f t="shared" si="10"/>
        <v>8.5583381522174262E-2</v>
      </c>
      <c r="M125" s="221">
        <f t="shared" si="11"/>
        <v>11544</v>
      </c>
      <c r="N125" s="222">
        <f t="shared" si="12"/>
        <v>1.3782300108817465</v>
      </c>
      <c r="O125" s="221">
        <f t="shared" si="13"/>
        <v>84859</v>
      </c>
      <c r="Z125" s="1"/>
      <c r="AE125"/>
    </row>
    <row r="126" spans="2:31" ht="15.75" x14ac:dyDescent="0.25">
      <c r="B126" s="223" t="s">
        <v>100</v>
      </c>
      <c r="C126" s="224">
        <v>59066</v>
      </c>
      <c r="D126" s="224">
        <v>33780</v>
      </c>
      <c r="E126" s="224">
        <v>51310</v>
      </c>
      <c r="F126" s="224">
        <v>65021</v>
      </c>
      <c r="G126" s="225">
        <f t="shared" si="8"/>
        <v>0.26721886571818354</v>
      </c>
      <c r="H126" s="224">
        <f t="shared" si="9"/>
        <v>13711</v>
      </c>
      <c r="I126" s="225">
        <f>F126/$F$7</f>
        <v>0.48204409649630059</v>
      </c>
      <c r="J126" s="224">
        <v>80309</v>
      </c>
      <c r="K126" s="225">
        <f>J126/$J$125</f>
        <v>0.54844635662091101</v>
      </c>
      <c r="L126" s="225">
        <f t="shared" si="10"/>
        <v>0.23512403684963323</v>
      </c>
      <c r="M126" s="224">
        <f t="shared" si="11"/>
        <v>15288</v>
      </c>
      <c r="N126" s="225">
        <f t="shared" si="12"/>
        <v>1.3774126702190643</v>
      </c>
      <c r="O126" s="224">
        <f t="shared" si="13"/>
        <v>46529</v>
      </c>
      <c r="Z126" s="1"/>
      <c r="AE126"/>
    </row>
    <row r="127" spans="2:31" x14ac:dyDescent="0.25">
      <c r="B127" s="226" t="s">
        <v>103</v>
      </c>
      <c r="C127" s="227">
        <v>61076</v>
      </c>
      <c r="D127" s="227">
        <v>27791</v>
      </c>
      <c r="E127" s="227">
        <v>53247</v>
      </c>
      <c r="F127" s="227">
        <v>69865</v>
      </c>
      <c r="G127" s="228">
        <f t="shared" si="8"/>
        <v>0.31209270005821921</v>
      </c>
      <c r="H127" s="229">
        <f t="shared" si="9"/>
        <v>16618</v>
      </c>
      <c r="I127" s="230">
        <f>F127/$F$7</f>
        <v>0.51795590350369947</v>
      </c>
      <c r="J127" s="227">
        <v>66121</v>
      </c>
      <c r="K127" s="230">
        <f>J127/$J$125</f>
        <v>0.45155364337908899</v>
      </c>
      <c r="L127" s="228">
        <f t="shared" si="10"/>
        <v>-5.3589064624633198E-2</v>
      </c>
      <c r="M127" s="229">
        <f t="shared" si="11"/>
        <v>-3744</v>
      </c>
      <c r="N127" s="228">
        <f t="shared" si="12"/>
        <v>1.3792234896189415</v>
      </c>
      <c r="O127" s="229">
        <f t="shared" si="13"/>
        <v>38330</v>
      </c>
      <c r="Z127" s="1"/>
      <c r="AE127"/>
    </row>
    <row r="128" spans="2:31" x14ac:dyDescent="0.25">
      <c r="B128" s="231" t="s">
        <v>176</v>
      </c>
      <c r="C128" s="29">
        <v>9678</v>
      </c>
      <c r="D128" s="29">
        <v>5360</v>
      </c>
      <c r="E128" s="29">
        <v>8578</v>
      </c>
      <c r="F128" s="29">
        <v>10079</v>
      </c>
      <c r="G128" s="22">
        <f t="shared" si="8"/>
        <v>0.17498251340638848</v>
      </c>
      <c r="H128" s="20">
        <f t="shared" si="9"/>
        <v>1501</v>
      </c>
      <c r="I128" s="31">
        <f>F128/$F$7</f>
        <v>7.4722358139465914E-2</v>
      </c>
      <c r="J128" s="29">
        <v>22004</v>
      </c>
      <c r="K128" s="31">
        <f>J128/$J$125</f>
        <v>0.15026975346581983</v>
      </c>
      <c r="L128" s="22">
        <f t="shared" si="10"/>
        <v>1.1831530905843834</v>
      </c>
      <c r="M128" s="20">
        <f t="shared" si="11"/>
        <v>11925</v>
      </c>
      <c r="N128" s="22">
        <f t="shared" si="12"/>
        <v>3.1052238805970145</v>
      </c>
      <c r="O128" s="20">
        <f t="shared" si="13"/>
        <v>16644</v>
      </c>
      <c r="Z128" s="1"/>
      <c r="AE128"/>
    </row>
    <row r="129" spans="2:31" x14ac:dyDescent="0.25">
      <c r="B129" s="231" t="s">
        <v>178</v>
      </c>
      <c r="C129" s="29">
        <f>C127-C128</f>
        <v>51398</v>
      </c>
      <c r="D129" s="29">
        <f>D127-D128</f>
        <v>22431</v>
      </c>
      <c r="E129" s="29">
        <f>E127-E128</f>
        <v>44669</v>
      </c>
      <c r="F129" s="29">
        <f>F127-F128</f>
        <v>59786</v>
      </c>
      <c r="G129" s="22">
        <f t="shared" si="8"/>
        <v>0.33842261971389553</v>
      </c>
      <c r="H129" s="20">
        <f t="shared" si="9"/>
        <v>15117</v>
      </c>
      <c r="I129" s="31">
        <f>F129/$F$7</f>
        <v>0.44323354536423348</v>
      </c>
      <c r="J129" s="29">
        <f>J127-J128</f>
        <v>44117</v>
      </c>
      <c r="K129" s="31">
        <f>J129/$J$125</f>
        <v>0.30128388991326915</v>
      </c>
      <c r="L129" s="22">
        <f t="shared" si="10"/>
        <v>-0.26208476900946709</v>
      </c>
      <c r="M129" s="20">
        <f t="shared" si="11"/>
        <v>-15669</v>
      </c>
      <c r="N129" s="22">
        <f t="shared" si="12"/>
        <v>0.96678703579867142</v>
      </c>
      <c r="O129" s="20">
        <f t="shared" si="13"/>
        <v>21686</v>
      </c>
      <c r="Z129" s="1"/>
      <c r="AE129"/>
    </row>
    <row r="130" spans="2:31" x14ac:dyDescent="0.25">
      <c r="B130" s="232"/>
      <c r="C130" s="232"/>
      <c r="D130" s="232"/>
      <c r="E130" s="232"/>
      <c r="F130" s="232"/>
      <c r="G130" s="232"/>
      <c r="H130" s="232"/>
      <c r="I130" s="232"/>
      <c r="J130" s="232"/>
      <c r="K130" s="232"/>
      <c r="L130" s="232"/>
      <c r="M130" s="232"/>
      <c r="N130" s="232"/>
      <c r="O130" s="232"/>
      <c r="Z130" s="1"/>
      <c r="AE130"/>
    </row>
    <row r="131" spans="2:31" x14ac:dyDescent="0.25">
      <c r="B131" s="125" t="s">
        <v>181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76424-552A-4F09-908A-4839E1778334}">
  <sheetPr>
    <tabColor theme="4" tint="0.39997558519241921"/>
  </sheetPr>
  <dimension ref="A1:AE142"/>
  <sheetViews>
    <sheetView showGridLines="0" zoomScaleNormal="100" workbookViewId="0">
      <selection activeCell="C10" sqref="C10:T10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19"/>
      <c r="H1" s="219"/>
      <c r="I1" s="219"/>
      <c r="K1" s="219"/>
    </row>
    <row r="3" spans="1:31" s="4" customFormat="1" ht="25.5" customHeight="1" thickBot="1" x14ac:dyDescent="0.3">
      <c r="B3" s="62" t="s">
        <v>310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7" t="s">
        <v>258</v>
      </c>
      <c r="D5" s="237" t="s">
        <v>259</v>
      </c>
      <c r="E5" s="237" t="s">
        <v>265</v>
      </c>
      <c r="F5" s="238" t="str">
        <f>CONCATENATE("%/s total Tenerife ",RIGHT(E5,4))</f>
        <v>%/s total Tenerife 2021</v>
      </c>
      <c r="G5" s="237" t="s">
        <v>260</v>
      </c>
      <c r="H5" s="238" t="str">
        <f>CONCATENATE("var. ",RIGHT(G5,2),"/",RIGHT(E5,2))</f>
        <v>var. 22/21</v>
      </c>
      <c r="I5" s="238" t="str">
        <f>CONCATENATE("dif. ",RIGHT(G5,2),"/",RIGHT(E5,2))</f>
        <v>dif. 22/21</v>
      </c>
      <c r="J5" s="238" t="str">
        <f>CONCATENATE("%/s total Tenerife ",RIGHT(G5,4))</f>
        <v>%/s total Tenerife 2022</v>
      </c>
      <c r="K5" s="237" t="s">
        <v>261</v>
      </c>
      <c r="L5" s="238" t="str">
        <f>CONCATENATE("var. ",RIGHT(K5,2),"/",RIGHT(G5,2))</f>
        <v>var. 23/22</v>
      </c>
      <c r="M5" s="238" t="str">
        <f>CONCATENATE("dif. ",RIGHT(K5,2),"/",RIGHT(G5,2))</f>
        <v>dif. 23/22</v>
      </c>
      <c r="N5" s="238" t="str">
        <f>CONCATENATE("%/s total Tenerife ",RIGHT(K5,4))</f>
        <v>%/s total Tenerife 2023</v>
      </c>
      <c r="O5" s="237" t="s">
        <v>262</v>
      </c>
      <c r="P5" s="238" t="str">
        <f>CONCATENATE("var. ",RIGHT(O5,2),"/",RIGHT(K5,2))</f>
        <v>var. 24/23</v>
      </c>
      <c r="Q5" s="238" t="str">
        <f>CONCATENATE("dif. ",RIGHT(O5,2),"/",RIGHT(K5,2))</f>
        <v>dif. 24/23</v>
      </c>
      <c r="R5" s="238" t="str">
        <f>CONCATENATE("var. ",RIGHT(O5,2),"/",RIGHT(C5,2))</f>
        <v>var. 24/19</v>
      </c>
      <c r="S5" s="238" t="str">
        <f>CONCATENATE("dif. ",RIGHT(O5,2),"/",RIGHT(C5,2))</f>
        <v>dif. 24/19</v>
      </c>
      <c r="T5" s="238" t="str">
        <f>CONCATENATE("%/s total Tenerife ",RIGHT(O5,4))</f>
        <v>%/s total Tenerife 2024</v>
      </c>
      <c r="AE5" s="1"/>
    </row>
    <row r="6" spans="1:31" ht="18.75" x14ac:dyDescent="0.3">
      <c r="A6" s="4"/>
      <c r="B6" s="220" t="s">
        <v>189</v>
      </c>
      <c r="C6" s="239">
        <v>120142</v>
      </c>
      <c r="D6" s="239">
        <v>52879</v>
      </c>
      <c r="E6" s="239">
        <v>104557</v>
      </c>
      <c r="F6" s="240">
        <f>E6/$E$6</f>
        <v>1</v>
      </c>
      <c r="G6" s="239">
        <v>134886</v>
      </c>
      <c r="H6" s="240">
        <f>G6/E6-1</f>
        <v>0.29007144428397913</v>
      </c>
      <c r="I6" s="239">
        <f>G6-E6</f>
        <v>30329</v>
      </c>
      <c r="J6" s="240">
        <f>G6/$G$6</f>
        <v>1</v>
      </c>
      <c r="K6" s="239">
        <v>146430</v>
      </c>
      <c r="L6" s="240">
        <f t="shared" ref="L6:L12" si="0">K6/G6-1</f>
        <v>8.5583381522174262E-2</v>
      </c>
      <c r="M6" s="239">
        <f t="shared" ref="M6:M12" si="1">K6-G6</f>
        <v>11544</v>
      </c>
      <c r="N6" s="240">
        <f>K6/$K$6</f>
        <v>1</v>
      </c>
      <c r="O6" s="239">
        <v>156566</v>
      </c>
      <c r="P6" s="240">
        <f t="shared" ref="P6:P11" si="2">O6/K6-1</f>
        <v>6.9220788089872309E-2</v>
      </c>
      <c r="Q6" s="239">
        <f t="shared" ref="Q6:Q12" si="3">O6-K6</f>
        <v>10136</v>
      </c>
      <c r="R6" s="240">
        <f>O6/C6-1</f>
        <v>0.30317457675084492</v>
      </c>
      <c r="S6" s="239">
        <f>O6-C6</f>
        <v>36424</v>
      </c>
      <c r="T6" s="240">
        <f>O6/$O$6</f>
        <v>1</v>
      </c>
      <c r="V6" s="29"/>
      <c r="W6" s="79"/>
      <c r="AE6" s="1" t="s">
        <v>173</v>
      </c>
    </row>
    <row r="7" spans="1:31" s="4" customFormat="1" x14ac:dyDescent="0.25">
      <c r="B7" s="241" t="s">
        <v>190</v>
      </c>
      <c r="C7" s="242">
        <v>120142</v>
      </c>
      <c r="D7" s="242">
        <v>52879</v>
      </c>
      <c r="E7" s="242">
        <v>104557</v>
      </c>
      <c r="F7" s="243">
        <f t="shared" ref="F7:F12" si="4">E7/$E$6</f>
        <v>1</v>
      </c>
      <c r="G7" s="242">
        <v>134886</v>
      </c>
      <c r="H7" s="244">
        <f>G7/E7-1</f>
        <v>0.29007144428397913</v>
      </c>
      <c r="I7" s="245">
        <f>G7-E7</f>
        <v>30329</v>
      </c>
      <c r="J7" s="243">
        <f>G7/$G$6</f>
        <v>1</v>
      </c>
      <c r="K7" s="242">
        <v>146430</v>
      </c>
      <c r="L7" s="246">
        <f t="shared" si="0"/>
        <v>8.5583381522174262E-2</v>
      </c>
      <c r="M7" s="247">
        <f t="shared" si="1"/>
        <v>11544</v>
      </c>
      <c r="N7" s="243">
        <f>K7/$K$6</f>
        <v>1</v>
      </c>
      <c r="O7" s="242">
        <v>156566</v>
      </c>
      <c r="P7" s="244">
        <f t="shared" si="2"/>
        <v>6.9220788089872309E-2</v>
      </c>
      <c r="Q7" s="245">
        <f t="shared" si="3"/>
        <v>10136</v>
      </c>
      <c r="R7" s="244">
        <f t="shared" ref="R7:R10" si="5">O7/C7-1</f>
        <v>0.30317457675084492</v>
      </c>
      <c r="S7" s="245">
        <f t="shared" ref="S7:S10" si="6">O7-C7</f>
        <v>36424</v>
      </c>
      <c r="T7" s="243">
        <f>O7/$O$6</f>
        <v>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48">
        <v>50068</v>
      </c>
      <c r="D8" s="248">
        <v>21565</v>
      </c>
      <c r="E8" s="248">
        <v>32824</v>
      </c>
      <c r="F8" s="249">
        <f t="shared" si="4"/>
        <v>0.31393402641621315</v>
      </c>
      <c r="G8" s="248">
        <v>51574</v>
      </c>
      <c r="H8" s="250">
        <f>IFERROR(G8/E8-1,"-")</f>
        <v>0.57122836948574207</v>
      </c>
      <c r="I8" s="251">
        <f t="shared" ref="I8:I12" si="7">G8-E8</f>
        <v>18750</v>
      </c>
      <c r="J8" s="249">
        <f t="shared" ref="J8:J12" si="8">G8/$G$6</f>
        <v>0.38235250507836249</v>
      </c>
      <c r="K8" s="248">
        <v>60712</v>
      </c>
      <c r="L8" s="252">
        <f>IFERROR(K8/G8-1,"-")</f>
        <v>0.17718230115949907</v>
      </c>
      <c r="M8" s="253">
        <f>IF(G8=0,"nd",K8-G8)</f>
        <v>9138</v>
      </c>
      <c r="N8" s="254">
        <f t="shared" ref="N8:N12" si="9">K8/$K$6</f>
        <v>0.41461449156593594</v>
      </c>
      <c r="O8" s="248">
        <v>66829</v>
      </c>
      <c r="P8" s="252">
        <f>IFERROR(O8/K8-1,"-")</f>
        <v>0.10075438134141512</v>
      </c>
      <c r="Q8" s="255">
        <f t="shared" si="3"/>
        <v>6117</v>
      </c>
      <c r="R8" s="252">
        <f>IFERROR(O8/C8-1,"-")</f>
        <v>0.33476471998082613</v>
      </c>
      <c r="S8" s="255">
        <f t="shared" si="6"/>
        <v>16761</v>
      </c>
      <c r="T8" s="254">
        <f t="shared" ref="T8:T12" si="10">O8/$O$6</f>
        <v>0.42684235402322346</v>
      </c>
      <c r="V8" s="29"/>
      <c r="W8" s="79"/>
      <c r="AE8" s="1"/>
    </row>
    <row r="9" spans="1:31" s="4" customFormat="1" x14ac:dyDescent="0.25">
      <c r="B9" s="97" t="s">
        <v>61</v>
      </c>
      <c r="C9" s="248">
        <v>70074</v>
      </c>
      <c r="D9" s="248">
        <v>31314</v>
      </c>
      <c r="E9" s="248">
        <v>71733</v>
      </c>
      <c r="F9" s="254">
        <f t="shared" si="4"/>
        <v>0.68606597358378685</v>
      </c>
      <c r="G9" s="248">
        <v>83312</v>
      </c>
      <c r="H9" s="250">
        <f>IFERROR(G9/E9-1,"-")</f>
        <v>0.16141803632916507</v>
      </c>
      <c r="I9" s="255">
        <f t="shared" si="7"/>
        <v>11579</v>
      </c>
      <c r="J9" s="254">
        <f t="shared" si="8"/>
        <v>0.61764749492163751</v>
      </c>
      <c r="K9" s="248">
        <v>85718</v>
      </c>
      <c r="L9" s="252">
        <f>IFERROR(K9/G9-1,"-")</f>
        <v>2.8879393124639829E-2</v>
      </c>
      <c r="M9" s="253">
        <f>IF(G9=0,"nd",K9-G9)</f>
        <v>2406</v>
      </c>
      <c r="N9" s="254">
        <f t="shared" si="9"/>
        <v>0.58538550843406401</v>
      </c>
      <c r="O9" s="248">
        <v>89737</v>
      </c>
      <c r="P9" s="252">
        <f t="shared" si="2"/>
        <v>4.6886301593597635E-2</v>
      </c>
      <c r="Q9" s="255">
        <f t="shared" si="3"/>
        <v>4019</v>
      </c>
      <c r="R9" s="256">
        <f t="shared" si="5"/>
        <v>0.28060336216000237</v>
      </c>
      <c r="S9" s="255">
        <f t="shared" si="6"/>
        <v>19663</v>
      </c>
      <c r="T9" s="254">
        <f t="shared" si="10"/>
        <v>0.57315764597677654</v>
      </c>
      <c r="V9" s="29"/>
      <c r="W9" s="79"/>
      <c r="AE9" s="1"/>
    </row>
    <row r="10" spans="1:31" s="4" customFormat="1" x14ac:dyDescent="0.25">
      <c r="B10" s="241" t="s">
        <v>191</v>
      </c>
      <c r="C10" s="257" t="s">
        <v>227</v>
      </c>
      <c r="D10" s="257" t="s">
        <v>227</v>
      </c>
      <c r="E10" s="257" t="s">
        <v>227</v>
      </c>
      <c r="F10" s="258" t="str">
        <f>IFERROR(E10/$E$6,"-")</f>
        <v>-</v>
      </c>
      <c r="G10" s="257" t="s">
        <v>227</v>
      </c>
      <c r="H10" s="246" t="str">
        <f>IFERROR(G10/E10-1,"-")</f>
        <v>-</v>
      </c>
      <c r="I10" s="247" t="str">
        <f>IFERROR(G10-E10,"-")</f>
        <v>-</v>
      </c>
      <c r="J10" s="258" t="str">
        <f>IFERROR(G10/$G$6,"-")</f>
        <v>-</v>
      </c>
      <c r="K10" s="257" t="s">
        <v>227</v>
      </c>
      <c r="L10" s="246" t="str">
        <f>IFERROR(K10/G10-1,"-")</f>
        <v>-</v>
      </c>
      <c r="M10" s="247" t="str">
        <f>IFERROR(K10-G10,"-")</f>
        <v>-</v>
      </c>
      <c r="N10" s="258" t="str">
        <f>IFERROR(K10/$K$6,"-")</f>
        <v>-</v>
      </c>
      <c r="O10" s="257" t="s">
        <v>227</v>
      </c>
      <c r="P10" s="246" t="str">
        <f>IFERROR(O10/K10-1,"-")</f>
        <v>-</v>
      </c>
      <c r="Q10" s="247" t="str">
        <f>IFERROR(O10-K10,"-")</f>
        <v>-</v>
      </c>
      <c r="R10" s="246" t="e">
        <f t="shared" si="5"/>
        <v>#VALUE!</v>
      </c>
      <c r="S10" s="247" t="e">
        <f t="shared" si="6"/>
        <v>#VALUE!</v>
      </c>
      <c r="T10" s="258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48" t="e">
        <v>#REF!</v>
      </c>
      <c r="D11" s="248" t="e">
        <v>#REF!</v>
      </c>
      <c r="E11" s="248" t="e">
        <v>#REF!</v>
      </c>
      <c r="F11" s="254" t="e">
        <f t="shared" si="4"/>
        <v>#REF!</v>
      </c>
      <c r="G11" s="248" t="e">
        <v>#REF!</v>
      </c>
      <c r="H11" s="256" t="e">
        <f t="shared" ref="H11:H12" si="11">G11/E11-1</f>
        <v>#REF!</v>
      </c>
      <c r="I11" s="255" t="e">
        <f t="shared" si="7"/>
        <v>#REF!</v>
      </c>
      <c r="J11" s="254" t="e">
        <f t="shared" si="8"/>
        <v>#REF!</v>
      </c>
      <c r="K11" s="248" t="e">
        <v>#REF!</v>
      </c>
      <c r="L11" s="252" t="e">
        <f>K11/G11-1</f>
        <v>#REF!</v>
      </c>
      <c r="M11" s="255" t="e">
        <f t="shared" si="1"/>
        <v>#REF!</v>
      </c>
      <c r="N11" s="254" t="e">
        <f t="shared" si="9"/>
        <v>#REF!</v>
      </c>
      <c r="O11" s="248" t="e">
        <v>#REF!</v>
      </c>
      <c r="P11" s="256" t="e">
        <f t="shared" si="2"/>
        <v>#REF!</v>
      </c>
      <c r="Q11" s="255" t="e">
        <f t="shared" si="3"/>
        <v>#REF!</v>
      </c>
      <c r="R11" s="256" t="e">
        <f t="shared" ref="R11:R12" si="12">O11/D11-1</f>
        <v>#REF!</v>
      </c>
      <c r="S11" s="255" t="e">
        <f t="shared" ref="S11:S12" si="13">O11-D11</f>
        <v>#REF!</v>
      </c>
      <c r="T11" s="254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48" t="e">
        <v>#REF!</v>
      </c>
      <c r="D12" s="248" t="e">
        <v>#REF!</v>
      </c>
      <c r="E12" s="248" t="e">
        <v>#REF!</v>
      </c>
      <c r="F12" s="254" t="e">
        <f t="shared" si="4"/>
        <v>#REF!</v>
      </c>
      <c r="G12" s="248" t="e">
        <v>#REF!</v>
      </c>
      <c r="H12" s="256" t="e">
        <f t="shared" si="11"/>
        <v>#REF!</v>
      </c>
      <c r="I12" s="255" t="e">
        <f t="shared" si="7"/>
        <v>#REF!</v>
      </c>
      <c r="J12" s="254" t="e">
        <f t="shared" si="8"/>
        <v>#REF!</v>
      </c>
      <c r="K12" s="248" t="e">
        <v>#REF!</v>
      </c>
      <c r="L12" s="252" t="e">
        <f t="shared" si="0"/>
        <v>#REF!</v>
      </c>
      <c r="M12" s="255" t="e">
        <f t="shared" si="1"/>
        <v>#REF!</v>
      </c>
      <c r="N12" s="254" t="e">
        <f t="shared" si="9"/>
        <v>#REF!</v>
      </c>
      <c r="O12" s="248" t="e">
        <v>#REF!</v>
      </c>
      <c r="P12" s="256" t="e">
        <f>O12/K12-1</f>
        <v>#REF!</v>
      </c>
      <c r="Q12" s="255" t="e">
        <f t="shared" si="3"/>
        <v>#REF!</v>
      </c>
      <c r="R12" s="256" t="e">
        <f t="shared" si="12"/>
        <v>#REF!</v>
      </c>
      <c r="S12" s="255" t="e">
        <f t="shared" si="13"/>
        <v>#REF!</v>
      </c>
      <c r="T12" s="254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2"/>
      <c r="C13" s="232"/>
      <c r="D13" s="232"/>
      <c r="E13" s="232"/>
      <c r="F13" s="232"/>
      <c r="G13" s="232"/>
      <c r="H13" s="232"/>
      <c r="I13" s="232"/>
      <c r="J13" s="232"/>
      <c r="K13" s="232"/>
      <c r="L13" s="259"/>
      <c r="M13" s="232"/>
      <c r="N13" s="232"/>
      <c r="O13" s="232"/>
      <c r="P13" s="232"/>
      <c r="Q13" s="232"/>
      <c r="R13" s="232"/>
      <c r="S13" s="232"/>
      <c r="T13" s="232"/>
      <c r="AE13" s="1" t="s">
        <v>180</v>
      </c>
    </row>
    <row r="14" spans="1:31" s="4" customFormat="1" x14ac:dyDescent="0.25">
      <c r="B14" s="125" t="s">
        <v>181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182</v>
      </c>
    </row>
    <row r="15" spans="1:31" s="4" customFormat="1" x14ac:dyDescent="0.25">
      <c r="AE15" s="1"/>
    </row>
    <row r="18" spans="1:27" x14ac:dyDescent="0.25">
      <c r="A18" t="s">
        <v>192</v>
      </c>
    </row>
    <row r="19" spans="1:27" x14ac:dyDescent="0.25">
      <c r="AA19" t="str">
        <f>CONCATENATE("Hoteles: 
",FIXED(O7,0)," viajeros 
cuota: ",FIXED(T7*100,1),"%")</f>
        <v>Hoteles: 
156,566 viajeros 
cuota: 100.0%</v>
      </c>
    </row>
    <row r="20" spans="1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6" t="s">
        <v>183</v>
      </c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20" t="s">
        <v>171</v>
      </c>
      <c r="C41" s="221"/>
      <c r="D41" s="221"/>
      <c r="E41" s="221"/>
      <c r="F41" s="221"/>
      <c r="G41" s="221"/>
      <c r="H41" s="221"/>
      <c r="I41" s="221"/>
      <c r="J41" s="221"/>
      <c r="K41" s="221">
        <v>1824653</v>
      </c>
      <c r="L41" s="221"/>
      <c r="M41" s="221"/>
      <c r="N41" s="222"/>
      <c r="O41" s="221">
        <v>2354005</v>
      </c>
      <c r="P41" s="222"/>
      <c r="Q41" s="222">
        <v>1</v>
      </c>
      <c r="R41" s="222">
        <v>0.2901110512519367</v>
      </c>
      <c r="S41" s="221">
        <v>529352</v>
      </c>
      <c r="T41" s="233"/>
      <c r="AE41" s="1"/>
    </row>
    <row r="42" spans="2:31" ht="18.75" hidden="1" x14ac:dyDescent="0.3">
      <c r="B42" s="220" t="s">
        <v>172</v>
      </c>
      <c r="C42" s="221"/>
      <c r="D42" s="221"/>
      <c r="E42" s="221"/>
      <c r="F42" s="221"/>
      <c r="G42" s="221"/>
      <c r="H42" s="221"/>
      <c r="I42" s="221"/>
      <c r="J42" s="221"/>
      <c r="K42" s="221">
        <v>603938</v>
      </c>
      <c r="L42" s="221"/>
      <c r="M42" s="221"/>
      <c r="N42" s="222">
        <v>1</v>
      </c>
      <c r="O42" s="221">
        <v>936181</v>
      </c>
      <c r="P42" s="222">
        <v>1</v>
      </c>
      <c r="Q42" s="222">
        <v>0.39769711619134201</v>
      </c>
      <c r="R42" s="222">
        <v>0.55012766211101138</v>
      </c>
      <c r="S42" s="221">
        <v>332243</v>
      </c>
      <c r="T42" s="233"/>
      <c r="AE42" s="1" t="s">
        <v>173</v>
      </c>
    </row>
    <row r="43" spans="2:31" ht="15.75" hidden="1" x14ac:dyDescent="0.25">
      <c r="B43" s="223" t="s">
        <v>100</v>
      </c>
      <c r="C43" s="224"/>
      <c r="D43" s="224"/>
      <c r="E43" s="224"/>
      <c r="F43" s="224"/>
      <c r="G43" s="224"/>
      <c r="H43" s="224"/>
      <c r="I43" s="224"/>
      <c r="J43" s="224"/>
      <c r="K43" s="224">
        <v>276550.36166633503</v>
      </c>
      <c r="L43" s="224"/>
      <c r="M43" s="224"/>
      <c r="N43" s="225">
        <v>0.45791184139155844</v>
      </c>
      <c r="O43" s="224">
        <v>430252.45635520399</v>
      </c>
      <c r="P43" s="225">
        <v>0.4595825554622493</v>
      </c>
      <c r="Q43" s="225">
        <v>0.18277465695918402</v>
      </c>
      <c r="R43" s="225">
        <v>0.55578337978930015</v>
      </c>
      <c r="S43" s="224">
        <v>153702.09468886897</v>
      </c>
      <c r="T43" s="234"/>
      <c r="AE43" s="1" t="s">
        <v>174</v>
      </c>
    </row>
    <row r="44" spans="2:31" s="4" customFormat="1" hidden="1" x14ac:dyDescent="0.25">
      <c r="B44" s="226" t="s">
        <v>103</v>
      </c>
      <c r="C44" s="227"/>
      <c r="D44" s="227"/>
      <c r="E44" s="227"/>
      <c r="F44" s="227"/>
      <c r="G44" s="227"/>
      <c r="H44" s="227"/>
      <c r="I44" s="227"/>
      <c r="J44" s="227"/>
      <c r="K44" s="227">
        <v>327387.63833385095</v>
      </c>
      <c r="L44" s="227"/>
      <c r="M44" s="227"/>
      <c r="N44" s="230">
        <v>0.54208815860874948</v>
      </c>
      <c r="O44" s="227">
        <v>505927.5436448183</v>
      </c>
      <c r="P44" s="230">
        <v>0.54041637636826456</v>
      </c>
      <c r="Q44" s="230">
        <v>0.21492203442423372</v>
      </c>
      <c r="R44" s="228">
        <v>0.54534711884540576</v>
      </c>
      <c r="S44" s="229">
        <v>178539.90531096736</v>
      </c>
      <c r="T44" s="236"/>
      <c r="AE44" s="1" t="s">
        <v>175</v>
      </c>
    </row>
    <row r="45" spans="2:31" s="4" customFormat="1" hidden="1" x14ac:dyDescent="0.25">
      <c r="B45" s="231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31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AE47" s="1" t="s">
        <v>180</v>
      </c>
    </row>
    <row r="48" spans="2:31" s="4" customFormat="1" hidden="1" x14ac:dyDescent="0.25">
      <c r="B48" s="265" t="s">
        <v>181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265"/>
      <c r="R48" s="265"/>
      <c r="S48" s="265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193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38" t="str">
        <f>CONCATENATE("%/s total Tenerife ",RIGHT(F133,4))</f>
        <v>%/s total Tenerife 2022</v>
      </c>
      <c r="J133" s="182">
        <v>2023</v>
      </c>
      <c r="K133" s="238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0" t="s">
        <v>189</v>
      </c>
      <c r="C134" s="239">
        <v>120142</v>
      </c>
      <c r="D134" s="224">
        <v>33780</v>
      </c>
      <c r="E134" s="224">
        <v>51310</v>
      </c>
      <c r="F134" s="224">
        <v>65021</v>
      </c>
      <c r="G134" s="225">
        <f>F134/E134-1</f>
        <v>0.26721886571818354</v>
      </c>
      <c r="H134" s="224">
        <f>F134-E134</f>
        <v>13711</v>
      </c>
      <c r="I134" s="225">
        <f>F134/F$134</f>
        <v>1</v>
      </c>
      <c r="J134" s="224">
        <v>80309</v>
      </c>
      <c r="K134" s="225">
        <f>J134/J$134</f>
        <v>1</v>
      </c>
      <c r="L134" s="225">
        <f>J134/F134-1</f>
        <v>0.23512403684963323</v>
      </c>
      <c r="M134" s="224">
        <f>J134-F134</f>
        <v>15288</v>
      </c>
      <c r="N134" s="225">
        <f>J134/D134-1</f>
        <v>1.3774126702190643</v>
      </c>
      <c r="O134" s="224">
        <f>J134-D134</f>
        <v>46529</v>
      </c>
      <c r="Q134" s="29"/>
      <c r="R134" s="79"/>
      <c r="Z134" s="1" t="s">
        <v>173</v>
      </c>
      <c r="AE134"/>
    </row>
    <row r="135" spans="1:31" s="4" customFormat="1" x14ac:dyDescent="0.25">
      <c r="B135" s="241" t="s">
        <v>190</v>
      </c>
      <c r="C135" s="242">
        <v>120142</v>
      </c>
      <c r="D135" s="242">
        <v>33780</v>
      </c>
      <c r="E135" s="242">
        <v>51310</v>
      </c>
      <c r="F135" s="242">
        <v>65021</v>
      </c>
      <c r="G135" s="246">
        <f>IFERROR(F135/E135-1,"-")</f>
        <v>0.26721886571818354</v>
      </c>
      <c r="H135" s="242">
        <f t="shared" ref="H135:H138" si="14">F135-E135</f>
        <v>13711</v>
      </c>
      <c r="I135" s="244">
        <f>F135/F$134</f>
        <v>1</v>
      </c>
      <c r="J135" s="242">
        <v>80309</v>
      </c>
      <c r="K135" s="243">
        <f t="shared" ref="K135:K138" si="15">J135/J$134</f>
        <v>1</v>
      </c>
      <c r="L135" s="244">
        <f t="shared" ref="L135:L138" si="16">J135/F135-1</f>
        <v>0.23512403684963323</v>
      </c>
      <c r="M135" s="245">
        <f t="shared" ref="M135:M138" si="17">J135-F135</f>
        <v>15288</v>
      </c>
      <c r="N135" s="243">
        <f t="shared" ref="N135:N138" si="18">J135/D135-1</f>
        <v>1.3774126702190643</v>
      </c>
      <c r="O135" s="242">
        <f t="shared" ref="O135:O138" si="19">J135-D135</f>
        <v>46529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48">
        <v>50068</v>
      </c>
      <c r="D136" s="248">
        <v>12089</v>
      </c>
      <c r="E136" s="248">
        <v>17131</v>
      </c>
      <c r="F136" s="248">
        <v>22240</v>
      </c>
      <c r="G136" s="252">
        <f t="shared" ref="G136:G138" si="20">IFERROR(F136/E136-1,"-")</f>
        <v>0.29823127663300442</v>
      </c>
      <c r="H136" s="248">
        <f t="shared" si="14"/>
        <v>5109</v>
      </c>
      <c r="I136" s="256">
        <f t="shared" ref="I136:I138" si="21">F136/F$134</f>
        <v>0.34204333984405039</v>
      </c>
      <c r="J136" s="248">
        <v>31283</v>
      </c>
      <c r="K136" s="254">
        <f t="shared" si="15"/>
        <v>0.38953292906149994</v>
      </c>
      <c r="L136" s="256">
        <f t="shared" si="16"/>
        <v>0.40660971223021591</v>
      </c>
      <c r="M136" s="255">
        <f t="shared" si="17"/>
        <v>9043</v>
      </c>
      <c r="N136" s="254">
        <f t="shared" si="18"/>
        <v>1.5877243775332945</v>
      </c>
      <c r="O136" s="248">
        <f t="shared" si="19"/>
        <v>19194</v>
      </c>
      <c r="Q136" s="29"/>
      <c r="R136" s="79"/>
      <c r="Z136" s="1"/>
    </row>
    <row r="137" spans="1:31" s="4" customFormat="1" x14ac:dyDescent="0.25">
      <c r="B137" s="97" t="s">
        <v>61</v>
      </c>
      <c r="C137" s="248">
        <v>33653</v>
      </c>
      <c r="D137" s="248">
        <v>21691</v>
      </c>
      <c r="E137" s="248">
        <v>34179</v>
      </c>
      <c r="F137" s="248">
        <v>42781</v>
      </c>
      <c r="G137" s="250">
        <f t="shared" si="20"/>
        <v>0.25167500512010288</v>
      </c>
      <c r="H137" s="248">
        <f t="shared" si="14"/>
        <v>8602</v>
      </c>
      <c r="I137" s="260">
        <f t="shared" si="21"/>
        <v>0.65795666015594967</v>
      </c>
      <c r="J137" s="248">
        <v>49026</v>
      </c>
      <c r="K137" s="254">
        <f t="shared" si="15"/>
        <v>0.61046707093850006</v>
      </c>
      <c r="L137" s="256">
        <f t="shared" si="16"/>
        <v>0.14597601739089794</v>
      </c>
      <c r="M137" s="255">
        <f t="shared" si="17"/>
        <v>6245</v>
      </c>
      <c r="N137" s="254">
        <f t="shared" si="18"/>
        <v>1.2602000829837259</v>
      </c>
      <c r="O137" s="248">
        <f t="shared" si="19"/>
        <v>27335</v>
      </c>
      <c r="Q137" s="29"/>
      <c r="R137" s="79"/>
      <c r="Z137" s="1"/>
    </row>
    <row r="138" spans="1:31" s="4" customFormat="1" x14ac:dyDescent="0.25">
      <c r="B138" s="241" t="s">
        <v>191</v>
      </c>
      <c r="C138" s="242" t="e">
        <v>#REF!</v>
      </c>
      <c r="D138" s="242" t="e">
        <v>#REF!</v>
      </c>
      <c r="E138" s="242" t="e">
        <v>#REF!</v>
      </c>
      <c r="F138" s="242" t="e">
        <v>#REF!</v>
      </c>
      <c r="G138" s="246" t="str">
        <f t="shared" si="20"/>
        <v>-</v>
      </c>
      <c r="H138" s="242" t="e">
        <f t="shared" si="14"/>
        <v>#REF!</v>
      </c>
      <c r="I138" s="244" t="e">
        <f t="shared" si="21"/>
        <v>#REF!</v>
      </c>
      <c r="J138" s="242" t="e">
        <v>#REF!</v>
      </c>
      <c r="K138" s="243" t="e">
        <f t="shared" si="15"/>
        <v>#REF!</v>
      </c>
      <c r="L138" s="244" t="e">
        <f t="shared" si="16"/>
        <v>#REF!</v>
      </c>
      <c r="M138" s="245" t="e">
        <f t="shared" si="17"/>
        <v>#REF!</v>
      </c>
      <c r="N138" s="243" t="e">
        <f t="shared" si="18"/>
        <v>#REF!</v>
      </c>
      <c r="O138" s="242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2"/>
      <c r="C139" s="232"/>
      <c r="D139" s="232"/>
      <c r="E139" s="232"/>
      <c r="F139" s="232"/>
      <c r="G139" s="232"/>
      <c r="H139" s="232"/>
      <c r="I139" s="232"/>
      <c r="J139" s="232"/>
      <c r="K139" s="232"/>
      <c r="L139" s="232"/>
      <c r="M139" s="232"/>
      <c r="N139" s="232"/>
      <c r="O139" s="232"/>
      <c r="Z139" s="1" t="s">
        <v>180</v>
      </c>
    </row>
    <row r="140" spans="1:31" s="4" customFormat="1" ht="32.25" customHeight="1" x14ac:dyDescent="0.25">
      <c r="B140" s="307" t="s">
        <v>194</v>
      </c>
      <c r="C140" s="307"/>
      <c r="D140" s="307"/>
      <c r="E140" s="307"/>
      <c r="F140" s="307"/>
      <c r="G140" s="307"/>
      <c r="H140" s="307"/>
      <c r="I140" s="307"/>
      <c r="J140" s="307"/>
      <c r="K140" s="307"/>
      <c r="L140" s="307"/>
      <c r="M140" s="307"/>
      <c r="N140" s="307"/>
      <c r="O140" s="307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D5F56-F3E8-4B46-9E49-CF77325A7134}">
  <sheetPr>
    <tabColor theme="4" tint="0.39997558519241921"/>
  </sheetPr>
  <dimension ref="A1:AE142"/>
  <sheetViews>
    <sheetView showGridLines="0" topLeftCell="B1" zoomScaleNormal="100" workbookViewId="0">
      <selection activeCell="C10" sqref="C10:T10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19"/>
      <c r="H1" s="219"/>
      <c r="I1" s="219"/>
      <c r="K1" s="219"/>
    </row>
    <row r="3" spans="1:31" s="4" customFormat="1" ht="25.5" customHeight="1" thickBot="1" x14ac:dyDescent="0.3">
      <c r="B3" s="62" t="s">
        <v>311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7" t="s">
        <v>258</v>
      </c>
      <c r="D5" s="237" t="s">
        <v>259</v>
      </c>
      <c r="E5" s="237" t="s">
        <v>265</v>
      </c>
      <c r="F5" s="238" t="str">
        <f>CONCATENATE("%/s total Tenerife ",RIGHT(E5,4))</f>
        <v>%/s total Tenerife 2021</v>
      </c>
      <c r="G5" s="237" t="s">
        <v>260</v>
      </c>
      <c r="H5" s="238" t="str">
        <f>CONCATENATE("var. ",RIGHT(G5,2),"/",RIGHT(E5,2))</f>
        <v>var. 22/21</v>
      </c>
      <c r="I5" s="238" t="str">
        <f>CONCATENATE("dif. ",RIGHT(G5,2),"/",RIGHT(E5,2))</f>
        <v>dif. 22/21</v>
      </c>
      <c r="J5" s="238" t="str">
        <f>CONCATENATE("%/s total Tenerife ",RIGHT(G5,4))</f>
        <v>%/s total Tenerife 2022</v>
      </c>
      <c r="K5" s="237" t="s">
        <v>261</v>
      </c>
      <c r="L5" s="238" t="str">
        <f>CONCATENATE("var. ",RIGHT(K5,2),"/",RIGHT(G5,2))</f>
        <v>var. 23/22</v>
      </c>
      <c r="M5" s="238" t="str">
        <f>CONCATENATE("dif. ",RIGHT(K5,2),"/",RIGHT(G5,2))</f>
        <v>dif. 23/22</v>
      </c>
      <c r="N5" s="238" t="str">
        <f>CONCATENATE("%/s total Tenerife ",RIGHT(K5,4))</f>
        <v>%/s total Tenerife 2023</v>
      </c>
      <c r="O5" s="237" t="s">
        <v>262</v>
      </c>
      <c r="P5" s="238" t="str">
        <f>CONCATENATE("var. ",RIGHT(O5,2),"/",RIGHT(K5,2))</f>
        <v>var. 24/23</v>
      </c>
      <c r="Q5" s="238" t="str">
        <f>CONCATENATE("dif. ",RIGHT(O5,2),"/",RIGHT(K5,2))</f>
        <v>dif. 24/23</v>
      </c>
      <c r="R5" s="238" t="str">
        <f>CONCATENATE("var. ",RIGHT(O5,2),"/",RIGHT(C5,2))</f>
        <v>var. 24/19</v>
      </c>
      <c r="S5" s="238" t="str">
        <f>CONCATENATE("dif. ",RIGHT(O5,2),"/",RIGHT(C5,2))</f>
        <v>dif. 24/19</v>
      </c>
      <c r="T5" s="238" t="str">
        <f>CONCATENATE("%/s total Tenerife ",RIGHT(O5,4))</f>
        <v>%/s total Tenerife 2024</v>
      </c>
      <c r="AE5" s="1"/>
    </row>
    <row r="6" spans="1:31" ht="18.75" x14ac:dyDescent="0.3">
      <c r="A6" s="4"/>
      <c r="B6" s="220" t="s">
        <v>195</v>
      </c>
      <c r="C6" s="239">
        <v>59066</v>
      </c>
      <c r="D6" s="239">
        <v>28803</v>
      </c>
      <c r="E6" s="239">
        <v>51310</v>
      </c>
      <c r="F6" s="240">
        <f>E6/$E$6</f>
        <v>1</v>
      </c>
      <c r="G6" s="239">
        <v>65021</v>
      </c>
      <c r="H6" s="240">
        <f>G6/E6-1</f>
        <v>0.26721886571818354</v>
      </c>
      <c r="I6" s="239">
        <f>G6-E6</f>
        <v>13711</v>
      </c>
      <c r="J6" s="240">
        <f>G6/$G$6</f>
        <v>1</v>
      </c>
      <c r="K6" s="239">
        <v>80309</v>
      </c>
      <c r="L6" s="240">
        <f t="shared" ref="L6:L12" si="0">K6/G6-1</f>
        <v>0.23512403684963323</v>
      </c>
      <c r="M6" s="239">
        <f t="shared" ref="M6:M12" si="1">K6-G6</f>
        <v>15288</v>
      </c>
      <c r="N6" s="240">
        <f>K6/$K$6</f>
        <v>1</v>
      </c>
      <c r="O6" s="239">
        <v>80773</v>
      </c>
      <c r="P6" s="240">
        <f t="shared" ref="P6:P11" si="2">O6/K6-1</f>
        <v>5.7776836967213807E-3</v>
      </c>
      <c r="Q6" s="239">
        <f t="shared" ref="Q6:Q12" si="3">O6-K6</f>
        <v>464</v>
      </c>
      <c r="R6" s="240">
        <f>O6/C6-1</f>
        <v>0.36750414790234642</v>
      </c>
      <c r="S6" s="239">
        <f>O6-C6</f>
        <v>21707</v>
      </c>
      <c r="T6" s="240">
        <f>O6/$O$6</f>
        <v>1</v>
      </c>
      <c r="V6" s="29"/>
      <c r="W6" s="79"/>
      <c r="AE6" s="1" t="s">
        <v>173</v>
      </c>
    </row>
    <row r="7" spans="1:31" s="4" customFormat="1" x14ac:dyDescent="0.25">
      <c r="B7" s="241" t="s">
        <v>190</v>
      </c>
      <c r="C7" s="242">
        <v>59066</v>
      </c>
      <c r="D7" s="242">
        <v>28803</v>
      </c>
      <c r="E7" s="242">
        <v>51310</v>
      </c>
      <c r="F7" s="243">
        <f t="shared" ref="F7:F12" si="4">E7/$E$6</f>
        <v>1</v>
      </c>
      <c r="G7" s="242">
        <v>65021</v>
      </c>
      <c r="H7" s="244">
        <f>G7/E7-1</f>
        <v>0.26721886571818354</v>
      </c>
      <c r="I7" s="245">
        <f>G7-E7</f>
        <v>13711</v>
      </c>
      <c r="J7" s="243">
        <f>G7/$G$6</f>
        <v>1</v>
      </c>
      <c r="K7" s="242">
        <v>80309</v>
      </c>
      <c r="L7" s="246">
        <f t="shared" si="0"/>
        <v>0.23512403684963323</v>
      </c>
      <c r="M7" s="247">
        <f t="shared" si="1"/>
        <v>15288</v>
      </c>
      <c r="N7" s="243">
        <f>K7/$K$6</f>
        <v>1</v>
      </c>
      <c r="O7" s="242">
        <v>80773</v>
      </c>
      <c r="P7" s="244">
        <f t="shared" si="2"/>
        <v>5.7776836967213807E-3</v>
      </c>
      <c r="Q7" s="245">
        <f t="shared" si="3"/>
        <v>464</v>
      </c>
      <c r="R7" s="244">
        <f t="shared" ref="R7:R10" si="5">O7/C7-1</f>
        <v>0.36750414790234642</v>
      </c>
      <c r="S7" s="245">
        <f t="shared" ref="S7:S10" si="6">O7-C7</f>
        <v>21707</v>
      </c>
      <c r="T7" s="243">
        <f>O7/$O$6</f>
        <v>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48">
        <v>25413</v>
      </c>
      <c r="D8" s="248">
        <v>11173</v>
      </c>
      <c r="E8" s="248">
        <v>17131</v>
      </c>
      <c r="F8" s="249">
        <f t="shared" si="4"/>
        <v>0.33387253946599105</v>
      </c>
      <c r="G8" s="248">
        <v>22240</v>
      </c>
      <c r="H8" s="250">
        <f>IFERROR(G8/E8-1,"-")</f>
        <v>0.29823127663300442</v>
      </c>
      <c r="I8" s="251">
        <f t="shared" ref="I8:I12" si="7">G8-E8</f>
        <v>5109</v>
      </c>
      <c r="J8" s="249">
        <f t="shared" ref="J8:J12" si="8">G8/$G$6</f>
        <v>0.34204333984405039</v>
      </c>
      <c r="K8" s="248">
        <v>31283</v>
      </c>
      <c r="L8" s="252">
        <f>IFERROR(K8/G8-1,"-")</f>
        <v>0.40660971223021591</v>
      </c>
      <c r="M8" s="253">
        <f>IF(G8=0,"nd",K8-G8)</f>
        <v>9043</v>
      </c>
      <c r="N8" s="254">
        <f t="shared" ref="N8:N12" si="9">K8/$K$6</f>
        <v>0.38953292906149994</v>
      </c>
      <c r="O8" s="248">
        <v>28362</v>
      </c>
      <c r="P8" s="252">
        <f>IFERROR(O8/K8-1,"-")</f>
        <v>-9.337339769203723E-2</v>
      </c>
      <c r="Q8" s="255">
        <f t="shared" si="3"/>
        <v>-2921</v>
      </c>
      <c r="R8" s="252">
        <f>IFERROR(O8/C8-1,"-")</f>
        <v>0.11604297013339626</v>
      </c>
      <c r="S8" s="255">
        <f t="shared" si="6"/>
        <v>2949</v>
      </c>
      <c r="T8" s="254">
        <f t="shared" ref="T8:T12" si="10">O8/$O$6</f>
        <v>0.35113218525992596</v>
      </c>
      <c r="V8" s="29"/>
      <c r="W8" s="79"/>
      <c r="AE8" s="1"/>
    </row>
    <row r="9" spans="1:31" s="4" customFormat="1" x14ac:dyDescent="0.25">
      <c r="B9" s="97" t="s">
        <v>61</v>
      </c>
      <c r="C9" s="248">
        <v>33653</v>
      </c>
      <c r="D9" s="248">
        <v>17630</v>
      </c>
      <c r="E9" s="248">
        <v>34179</v>
      </c>
      <c r="F9" s="254">
        <f t="shared" si="4"/>
        <v>0.66612746053400895</v>
      </c>
      <c r="G9" s="248">
        <v>42781</v>
      </c>
      <c r="H9" s="250">
        <f>IFERROR(G9/E9-1,"-")</f>
        <v>0.25167500512010288</v>
      </c>
      <c r="I9" s="255">
        <f t="shared" si="7"/>
        <v>8602</v>
      </c>
      <c r="J9" s="254">
        <f t="shared" si="8"/>
        <v>0.65795666015594967</v>
      </c>
      <c r="K9" s="248">
        <v>49026</v>
      </c>
      <c r="L9" s="252">
        <f>IFERROR(K9/G9-1,"-")</f>
        <v>0.14597601739089794</v>
      </c>
      <c r="M9" s="253">
        <f>IF(G9=0,"nd",K9-G9)</f>
        <v>6245</v>
      </c>
      <c r="N9" s="254">
        <f t="shared" si="9"/>
        <v>0.61046707093850006</v>
      </c>
      <c r="O9" s="248">
        <v>52411</v>
      </c>
      <c r="P9" s="252">
        <f t="shared" si="2"/>
        <v>6.9044996532452219E-2</v>
      </c>
      <c r="Q9" s="255">
        <f t="shared" si="3"/>
        <v>3385</v>
      </c>
      <c r="R9" s="256">
        <f t="shared" si="5"/>
        <v>0.55739458592101743</v>
      </c>
      <c r="S9" s="255">
        <f t="shared" si="6"/>
        <v>18758</v>
      </c>
      <c r="T9" s="254">
        <f t="shared" si="10"/>
        <v>0.64886781474007404</v>
      </c>
      <c r="V9" s="29"/>
      <c r="W9" s="79"/>
      <c r="AE9" s="1"/>
    </row>
    <row r="10" spans="1:31" s="4" customFormat="1" x14ac:dyDescent="0.25">
      <c r="B10" s="241" t="s">
        <v>191</v>
      </c>
      <c r="C10" s="257" t="s">
        <v>227</v>
      </c>
      <c r="D10" s="257" t="s">
        <v>227</v>
      </c>
      <c r="E10" s="257" t="s">
        <v>227</v>
      </c>
      <c r="F10" s="258" t="str">
        <f>IFERROR(E10/$E$6,"-")</f>
        <v>-</v>
      </c>
      <c r="G10" s="257" t="s">
        <v>227</v>
      </c>
      <c r="H10" s="246" t="str">
        <f>IFERROR(G10/E10-1,"-")</f>
        <v>-</v>
      </c>
      <c r="I10" s="247" t="str">
        <f>IFERROR(G10-E10,"-")</f>
        <v>-</v>
      </c>
      <c r="J10" s="258" t="str">
        <f>IFERROR(G10/$G$6,"-")</f>
        <v>-</v>
      </c>
      <c r="K10" s="257" t="s">
        <v>227</v>
      </c>
      <c r="L10" s="246" t="str">
        <f>IFERROR(K10/G10-1,"-")</f>
        <v>-</v>
      </c>
      <c r="M10" s="247" t="str">
        <f>IFERROR(K10-G10,"-")</f>
        <v>-</v>
      </c>
      <c r="N10" s="258" t="str">
        <f>IFERROR(K10/$K$6,"-")</f>
        <v>-</v>
      </c>
      <c r="O10" s="257" t="s">
        <v>227</v>
      </c>
      <c r="P10" s="246" t="str">
        <f>IFERROR(O10/K10-1,"-")</f>
        <v>-</v>
      </c>
      <c r="Q10" s="247" t="str">
        <f>IFERROR(O10-K10,"-")</f>
        <v>-</v>
      </c>
      <c r="R10" s="246" t="e">
        <f t="shared" si="5"/>
        <v>#VALUE!</v>
      </c>
      <c r="S10" s="247" t="e">
        <f t="shared" si="6"/>
        <v>#VALUE!</v>
      </c>
      <c r="T10" s="258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48" t="e">
        <v>#REF!</v>
      </c>
      <c r="D11" s="248" t="e">
        <v>#REF!</v>
      </c>
      <c r="E11" s="248" t="e">
        <v>#REF!</v>
      </c>
      <c r="F11" s="254" t="e">
        <f t="shared" si="4"/>
        <v>#REF!</v>
      </c>
      <c r="G11" s="248" t="e">
        <v>#REF!</v>
      </c>
      <c r="H11" s="256" t="e">
        <f t="shared" ref="H11:H12" si="11">G11/E11-1</f>
        <v>#REF!</v>
      </c>
      <c r="I11" s="255" t="e">
        <f t="shared" si="7"/>
        <v>#REF!</v>
      </c>
      <c r="J11" s="254" t="e">
        <f t="shared" si="8"/>
        <v>#REF!</v>
      </c>
      <c r="K11" s="248" t="e">
        <v>#REF!</v>
      </c>
      <c r="L11" s="252" t="e">
        <f>K11/G11-1</f>
        <v>#REF!</v>
      </c>
      <c r="M11" s="255" t="e">
        <f t="shared" si="1"/>
        <v>#REF!</v>
      </c>
      <c r="N11" s="254" t="e">
        <f t="shared" si="9"/>
        <v>#REF!</v>
      </c>
      <c r="O11" s="248" t="e">
        <v>#REF!</v>
      </c>
      <c r="P11" s="256" t="e">
        <f t="shared" si="2"/>
        <v>#REF!</v>
      </c>
      <c r="Q11" s="255" t="e">
        <f t="shared" si="3"/>
        <v>#REF!</v>
      </c>
      <c r="R11" s="256" t="e">
        <f t="shared" ref="R11:R12" si="12">O11/D11-1</f>
        <v>#REF!</v>
      </c>
      <c r="S11" s="255" t="e">
        <f t="shared" ref="S11:S12" si="13">O11-D11</f>
        <v>#REF!</v>
      </c>
      <c r="T11" s="254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48" t="e">
        <v>#REF!</v>
      </c>
      <c r="D12" s="248" t="e">
        <v>#REF!</v>
      </c>
      <c r="E12" s="248" t="e">
        <v>#REF!</v>
      </c>
      <c r="F12" s="254" t="e">
        <f t="shared" si="4"/>
        <v>#REF!</v>
      </c>
      <c r="G12" s="248" t="e">
        <v>#REF!</v>
      </c>
      <c r="H12" s="256" t="e">
        <f t="shared" si="11"/>
        <v>#REF!</v>
      </c>
      <c r="I12" s="255" t="e">
        <f t="shared" si="7"/>
        <v>#REF!</v>
      </c>
      <c r="J12" s="254" t="e">
        <f t="shared" si="8"/>
        <v>#REF!</v>
      </c>
      <c r="K12" s="248" t="e">
        <v>#REF!</v>
      </c>
      <c r="L12" s="252" t="e">
        <f t="shared" si="0"/>
        <v>#REF!</v>
      </c>
      <c r="M12" s="255" t="e">
        <f t="shared" si="1"/>
        <v>#REF!</v>
      </c>
      <c r="N12" s="254" t="e">
        <f t="shared" si="9"/>
        <v>#REF!</v>
      </c>
      <c r="O12" s="248" t="e">
        <v>#REF!</v>
      </c>
      <c r="P12" s="256" t="e">
        <f>O12/K12-1</f>
        <v>#REF!</v>
      </c>
      <c r="Q12" s="255" t="e">
        <f t="shared" si="3"/>
        <v>#REF!</v>
      </c>
      <c r="R12" s="256" t="e">
        <f t="shared" si="12"/>
        <v>#REF!</v>
      </c>
      <c r="S12" s="255" t="e">
        <f t="shared" si="13"/>
        <v>#REF!</v>
      </c>
      <c r="T12" s="254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2"/>
      <c r="C13" s="232"/>
      <c r="D13" s="232"/>
      <c r="E13" s="232"/>
      <c r="F13" s="232"/>
      <c r="G13" s="232"/>
      <c r="H13" s="232"/>
      <c r="I13" s="232"/>
      <c r="J13" s="232"/>
      <c r="K13" s="232"/>
      <c r="L13" s="259"/>
      <c r="M13" s="232"/>
      <c r="N13" s="232"/>
      <c r="O13" s="232"/>
      <c r="P13" s="232"/>
      <c r="Q13" s="232"/>
      <c r="R13" s="232"/>
      <c r="S13" s="232"/>
      <c r="T13" s="232"/>
      <c r="AE13" s="1" t="s">
        <v>180</v>
      </c>
    </row>
    <row r="14" spans="1:31" s="4" customFormat="1" x14ac:dyDescent="0.25">
      <c r="B14" s="125" t="s">
        <v>181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182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80,773 viajeros 
cuota: 100.0%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6" t="s">
        <v>183</v>
      </c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20" t="s">
        <v>171</v>
      </c>
      <c r="C41" s="221"/>
      <c r="D41" s="221"/>
      <c r="E41" s="221"/>
      <c r="F41" s="221"/>
      <c r="G41" s="221"/>
      <c r="H41" s="221"/>
      <c r="I41" s="221"/>
      <c r="J41" s="221"/>
      <c r="K41" s="221">
        <v>1824653</v>
      </c>
      <c r="L41" s="221"/>
      <c r="M41" s="221"/>
      <c r="N41" s="222"/>
      <c r="O41" s="221">
        <v>2354005</v>
      </c>
      <c r="P41" s="222"/>
      <c r="Q41" s="222">
        <v>1</v>
      </c>
      <c r="R41" s="222">
        <v>0.2901110512519367</v>
      </c>
      <c r="S41" s="221">
        <v>529352</v>
      </c>
      <c r="T41" s="233"/>
      <c r="AE41" s="1"/>
    </row>
    <row r="42" spans="2:31" ht="18.75" hidden="1" x14ac:dyDescent="0.3">
      <c r="B42" s="220" t="s">
        <v>172</v>
      </c>
      <c r="C42" s="221"/>
      <c r="D42" s="221"/>
      <c r="E42" s="221"/>
      <c r="F42" s="221"/>
      <c r="G42" s="221"/>
      <c r="H42" s="221"/>
      <c r="I42" s="221"/>
      <c r="J42" s="221"/>
      <c r="K42" s="221">
        <v>603938</v>
      </c>
      <c r="L42" s="221"/>
      <c r="M42" s="221"/>
      <c r="N42" s="222">
        <v>1</v>
      </c>
      <c r="O42" s="221">
        <v>936181</v>
      </c>
      <c r="P42" s="222">
        <v>1</v>
      </c>
      <c r="Q42" s="222">
        <v>0.39769711619134201</v>
      </c>
      <c r="R42" s="222">
        <v>0.55012766211101138</v>
      </c>
      <c r="S42" s="221">
        <v>332243</v>
      </c>
      <c r="T42" s="233"/>
      <c r="AE42" s="1" t="s">
        <v>173</v>
      </c>
    </row>
    <row r="43" spans="2:31" ht="15.75" hidden="1" x14ac:dyDescent="0.25">
      <c r="B43" s="223" t="s">
        <v>100</v>
      </c>
      <c r="C43" s="224"/>
      <c r="D43" s="224"/>
      <c r="E43" s="224"/>
      <c r="F43" s="224"/>
      <c r="G43" s="224"/>
      <c r="H43" s="224"/>
      <c r="I43" s="224"/>
      <c r="J43" s="224"/>
      <c r="K43" s="224">
        <v>276550.36166633503</v>
      </c>
      <c r="L43" s="224"/>
      <c r="M43" s="224"/>
      <c r="N43" s="225">
        <v>0.45791184139155844</v>
      </c>
      <c r="O43" s="224">
        <v>430252.45635520399</v>
      </c>
      <c r="P43" s="225">
        <v>0.4595825554622493</v>
      </c>
      <c r="Q43" s="225">
        <v>0.18277465695918402</v>
      </c>
      <c r="R43" s="225">
        <v>0.55578337978930015</v>
      </c>
      <c r="S43" s="224">
        <v>153702.09468886897</v>
      </c>
      <c r="T43" s="234"/>
      <c r="AE43" s="1" t="s">
        <v>174</v>
      </c>
    </row>
    <row r="44" spans="2:31" s="4" customFormat="1" hidden="1" x14ac:dyDescent="0.25">
      <c r="B44" s="226" t="s">
        <v>103</v>
      </c>
      <c r="C44" s="227"/>
      <c r="D44" s="227"/>
      <c r="E44" s="227"/>
      <c r="F44" s="227"/>
      <c r="G44" s="227"/>
      <c r="H44" s="227"/>
      <c r="I44" s="227"/>
      <c r="J44" s="227"/>
      <c r="K44" s="227">
        <v>327387.63833385095</v>
      </c>
      <c r="L44" s="227"/>
      <c r="M44" s="227"/>
      <c r="N44" s="230">
        <v>0.54208815860874948</v>
      </c>
      <c r="O44" s="227">
        <v>505927.5436448183</v>
      </c>
      <c r="P44" s="230">
        <v>0.54041637636826456</v>
      </c>
      <c r="Q44" s="230">
        <v>0.21492203442423372</v>
      </c>
      <c r="R44" s="228">
        <v>0.54534711884540576</v>
      </c>
      <c r="S44" s="229">
        <v>178539.90531096736</v>
      </c>
      <c r="T44" s="236"/>
      <c r="AE44" s="1" t="s">
        <v>175</v>
      </c>
    </row>
    <row r="45" spans="2:31" s="4" customFormat="1" hidden="1" x14ac:dyDescent="0.25">
      <c r="B45" s="231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31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AE47" s="1" t="s">
        <v>180</v>
      </c>
    </row>
    <row r="48" spans="2:31" s="4" customFormat="1" hidden="1" x14ac:dyDescent="0.25">
      <c r="B48" s="265" t="s">
        <v>181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265"/>
      <c r="R48" s="265"/>
      <c r="S48" s="265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196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38" t="str">
        <f>CONCATENATE("%/s total Tenerife ",RIGHT(F133,4))</f>
        <v>%/s total Tenerife 2022</v>
      </c>
      <c r="J133" s="182">
        <v>2023</v>
      </c>
      <c r="K133" s="238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0" t="s">
        <v>195</v>
      </c>
      <c r="C134" s="224">
        <v>59066</v>
      </c>
      <c r="D134" s="224">
        <v>33780</v>
      </c>
      <c r="E134" s="224">
        <v>51310</v>
      </c>
      <c r="F134" s="224">
        <v>65021</v>
      </c>
      <c r="G134" s="225">
        <f>F134/E134-1</f>
        <v>0.26721886571818354</v>
      </c>
      <c r="H134" s="224">
        <f>F134-E134</f>
        <v>13711</v>
      </c>
      <c r="I134" s="225">
        <f>F134/F$134</f>
        <v>1</v>
      </c>
      <c r="J134" s="224">
        <v>80309</v>
      </c>
      <c r="K134" s="225">
        <f>J134/J$134</f>
        <v>1</v>
      </c>
      <c r="L134" s="225">
        <f>J134/F134-1</f>
        <v>0.23512403684963323</v>
      </c>
      <c r="M134" s="224">
        <f>J134-F134</f>
        <v>15288</v>
      </c>
      <c r="N134" s="225">
        <f>J134/D134-1</f>
        <v>1.3774126702190643</v>
      </c>
      <c r="O134" s="224">
        <f>J134-D134</f>
        <v>46529</v>
      </c>
      <c r="Q134" s="29"/>
      <c r="R134" s="79"/>
      <c r="Z134" s="1" t="s">
        <v>173</v>
      </c>
      <c r="AE134"/>
    </row>
    <row r="135" spans="1:31" s="4" customFormat="1" x14ac:dyDescent="0.25">
      <c r="B135" s="241" t="s">
        <v>190</v>
      </c>
      <c r="C135" s="242">
        <v>59066</v>
      </c>
      <c r="D135" s="242">
        <v>33780</v>
      </c>
      <c r="E135" s="242">
        <v>51310</v>
      </c>
      <c r="F135" s="242">
        <v>65021</v>
      </c>
      <c r="G135" s="246">
        <f>IFERROR(F135/E135-1,"-")</f>
        <v>0.26721886571818354</v>
      </c>
      <c r="H135" s="242">
        <f t="shared" ref="H135:H138" si="14">F135-E135</f>
        <v>13711</v>
      </c>
      <c r="I135" s="244">
        <f>F135/F$134</f>
        <v>1</v>
      </c>
      <c r="J135" s="242">
        <v>80309</v>
      </c>
      <c r="K135" s="243">
        <f t="shared" ref="K135:K138" si="15">J135/J$134</f>
        <v>1</v>
      </c>
      <c r="L135" s="244">
        <f t="shared" ref="L135:L138" si="16">J135/F135-1</f>
        <v>0.23512403684963323</v>
      </c>
      <c r="M135" s="245">
        <f t="shared" ref="M135:M138" si="17">J135-F135</f>
        <v>15288</v>
      </c>
      <c r="N135" s="243">
        <f t="shared" ref="N135:N138" si="18">J135/D135-1</f>
        <v>1.3774126702190643</v>
      </c>
      <c r="O135" s="242">
        <f t="shared" ref="O135:O138" si="19">J135-D135</f>
        <v>46529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48">
        <v>25413</v>
      </c>
      <c r="D136" s="248">
        <v>12089</v>
      </c>
      <c r="E136" s="248">
        <v>17131</v>
      </c>
      <c r="F136" s="248">
        <v>22240</v>
      </c>
      <c r="G136" s="252">
        <f t="shared" ref="G136:G138" si="20">IFERROR(F136/E136-1,"-")</f>
        <v>0.29823127663300442</v>
      </c>
      <c r="H136" s="248">
        <f t="shared" si="14"/>
        <v>5109</v>
      </c>
      <c r="I136" s="256">
        <f t="shared" ref="I136:I138" si="21">F136/F$134</f>
        <v>0.34204333984405039</v>
      </c>
      <c r="J136" s="248">
        <v>31283</v>
      </c>
      <c r="K136" s="254">
        <f t="shared" si="15"/>
        <v>0.38953292906149994</v>
      </c>
      <c r="L136" s="256">
        <f t="shared" si="16"/>
        <v>0.40660971223021591</v>
      </c>
      <c r="M136" s="255">
        <f t="shared" si="17"/>
        <v>9043</v>
      </c>
      <c r="N136" s="254">
        <f t="shared" si="18"/>
        <v>1.5877243775332945</v>
      </c>
      <c r="O136" s="248">
        <f t="shared" si="19"/>
        <v>19194</v>
      </c>
      <c r="Q136" s="29"/>
      <c r="R136" s="79"/>
      <c r="Z136" s="1"/>
    </row>
    <row r="137" spans="1:31" s="4" customFormat="1" x14ac:dyDescent="0.25">
      <c r="B137" s="97" t="s">
        <v>61</v>
      </c>
      <c r="C137" s="248">
        <v>33653</v>
      </c>
      <c r="D137" s="248">
        <v>21691</v>
      </c>
      <c r="E137" s="248">
        <v>34179</v>
      </c>
      <c r="F137" s="248">
        <v>42781</v>
      </c>
      <c r="G137" s="250">
        <f t="shared" si="20"/>
        <v>0.25167500512010288</v>
      </c>
      <c r="H137" s="248">
        <f t="shared" si="14"/>
        <v>8602</v>
      </c>
      <c r="I137" s="260">
        <f t="shared" si="21"/>
        <v>0.65795666015594967</v>
      </c>
      <c r="J137" s="248">
        <v>49026</v>
      </c>
      <c r="K137" s="254">
        <f t="shared" si="15"/>
        <v>0.61046707093850006</v>
      </c>
      <c r="L137" s="256">
        <f t="shared" si="16"/>
        <v>0.14597601739089794</v>
      </c>
      <c r="M137" s="255">
        <f t="shared" si="17"/>
        <v>6245</v>
      </c>
      <c r="N137" s="254">
        <f t="shared" si="18"/>
        <v>1.2602000829837259</v>
      </c>
      <c r="O137" s="248">
        <f t="shared" si="19"/>
        <v>27335</v>
      </c>
      <c r="Q137" s="29"/>
      <c r="R137" s="79"/>
      <c r="Z137" s="1"/>
    </row>
    <row r="138" spans="1:31" s="4" customFormat="1" x14ac:dyDescent="0.25">
      <c r="B138" s="241" t="s">
        <v>191</v>
      </c>
      <c r="C138" s="242" t="e">
        <v>#REF!</v>
      </c>
      <c r="D138" s="242" t="e">
        <v>#REF!</v>
      </c>
      <c r="E138" s="242" t="e">
        <v>#REF!</v>
      </c>
      <c r="F138" s="242" t="e">
        <v>#REF!</v>
      </c>
      <c r="G138" s="246" t="str">
        <f t="shared" si="20"/>
        <v>-</v>
      </c>
      <c r="H138" s="242" t="e">
        <f t="shared" si="14"/>
        <v>#REF!</v>
      </c>
      <c r="I138" s="244" t="e">
        <f t="shared" si="21"/>
        <v>#REF!</v>
      </c>
      <c r="J138" s="242" t="e">
        <v>#REF!</v>
      </c>
      <c r="K138" s="243" t="e">
        <f t="shared" si="15"/>
        <v>#REF!</v>
      </c>
      <c r="L138" s="244" t="e">
        <f t="shared" si="16"/>
        <v>#REF!</v>
      </c>
      <c r="M138" s="245" t="e">
        <f t="shared" si="17"/>
        <v>#REF!</v>
      </c>
      <c r="N138" s="243" t="e">
        <f t="shared" si="18"/>
        <v>#REF!</v>
      </c>
      <c r="O138" s="242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2"/>
      <c r="C139" s="232"/>
      <c r="D139" s="232"/>
      <c r="E139" s="232"/>
      <c r="F139" s="232"/>
      <c r="G139" s="232"/>
      <c r="H139" s="232"/>
      <c r="I139" s="232"/>
      <c r="J139" s="232"/>
      <c r="K139" s="232"/>
      <c r="L139" s="232"/>
      <c r="M139" s="232"/>
      <c r="N139" s="232"/>
      <c r="O139" s="232"/>
      <c r="Z139" s="1" t="s">
        <v>180</v>
      </c>
    </row>
    <row r="140" spans="1:31" s="4" customFormat="1" ht="32.25" customHeight="1" x14ac:dyDescent="0.25">
      <c r="B140" s="307" t="s">
        <v>194</v>
      </c>
      <c r="C140" s="307"/>
      <c r="D140" s="307"/>
      <c r="E140" s="307"/>
      <c r="F140" s="307"/>
      <c r="G140" s="307"/>
      <c r="H140" s="307"/>
      <c r="I140" s="307"/>
      <c r="J140" s="307"/>
      <c r="K140" s="307"/>
      <c r="L140" s="307"/>
      <c r="M140" s="307"/>
      <c r="N140" s="307"/>
      <c r="O140" s="307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15EFD-E578-4016-A174-1FBCD94DA68D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C6A0B-0E7A-43B8-8EDD-7B4FE0E1A038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19"/>
      <c r="H1" s="219"/>
      <c r="I1" s="219"/>
      <c r="K1" s="219"/>
    </row>
    <row r="3" spans="1:31" s="4" customFormat="1" ht="25.5" customHeight="1" thickBot="1" x14ac:dyDescent="0.3">
      <c r="B3" s="62" t="s">
        <v>312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7" t="s">
        <v>258</v>
      </c>
      <c r="D5" s="237" t="s">
        <v>259</v>
      </c>
      <c r="E5" s="237" t="s">
        <v>265</v>
      </c>
      <c r="F5" s="238" t="str">
        <f>CONCATENATE("%/s total Tenerife ",RIGHT(E5,4))</f>
        <v>%/s total Tenerife 2021</v>
      </c>
      <c r="G5" s="237" t="s">
        <v>260</v>
      </c>
      <c r="H5" s="238" t="str">
        <f>CONCATENATE("var. ",RIGHT(G5,2),"/",RIGHT(E5,2))</f>
        <v>var. 22/21</v>
      </c>
      <c r="I5" s="238" t="str">
        <f>CONCATENATE("dif. ",RIGHT(G5,2),"/",RIGHT(E5,2))</f>
        <v>dif. 22/21</v>
      </c>
      <c r="J5" s="238" t="str">
        <f>CONCATENATE("%/s total Tenerife ",RIGHT(G5,4))</f>
        <v>%/s total Tenerife 2022</v>
      </c>
      <c r="K5" s="237" t="s">
        <v>261</v>
      </c>
      <c r="L5" s="238" t="str">
        <f>CONCATENATE("var. ",RIGHT(K5,2),"/",RIGHT(G5,2))</f>
        <v>var. 23/22</v>
      </c>
      <c r="M5" s="238" t="str">
        <f>CONCATENATE("dif. ",RIGHT(K5,2),"/",RIGHT(G5,2))</f>
        <v>dif. 23/22</v>
      </c>
      <c r="N5" s="238" t="str">
        <f>CONCATENATE("%/s total Tenerife ",RIGHT(K5,4))</f>
        <v>%/s total Tenerife 2023</v>
      </c>
      <c r="O5" s="237" t="s">
        <v>262</v>
      </c>
      <c r="P5" s="238" t="str">
        <f>CONCATENATE("var. ",RIGHT(O5,2),"/",RIGHT(K5,2))</f>
        <v>var. 24/23</v>
      </c>
      <c r="Q5" s="238" t="str">
        <f>CONCATENATE("dif. ",RIGHT(O5,2),"/",RIGHT(K5,2))</f>
        <v>dif. 24/23</v>
      </c>
      <c r="R5" s="238" t="str">
        <f>CONCATENATE("var. ",RIGHT(O5,2),"/",RIGHT(C5,2))</f>
        <v>var. 24/19</v>
      </c>
      <c r="S5" s="238" t="str">
        <f>CONCATENATE("dif. ",RIGHT(O5,2),"/",RIGHT(C5,2))</f>
        <v>dif. 24/19</v>
      </c>
      <c r="T5" s="238" t="str">
        <f>CONCATENATE("%/s total Tenerife ",RIGHT(O5,4))</f>
        <v>%/s total Tenerife 2024</v>
      </c>
      <c r="AE5" s="1"/>
    </row>
    <row r="6" spans="1:31" ht="18.75" x14ac:dyDescent="0.3">
      <c r="A6" s="4"/>
      <c r="B6" s="220" t="s">
        <v>197</v>
      </c>
      <c r="C6" s="239">
        <v>61076</v>
      </c>
      <c r="D6" s="239">
        <v>24076</v>
      </c>
      <c r="E6" s="239">
        <v>53247</v>
      </c>
      <c r="F6" s="240">
        <f>E6/$E$6</f>
        <v>1</v>
      </c>
      <c r="G6" s="239">
        <v>69865</v>
      </c>
      <c r="H6" s="240">
        <f>G6/E6-1</f>
        <v>0.31209270005821921</v>
      </c>
      <c r="I6" s="239">
        <f>G6-E6</f>
        <v>16618</v>
      </c>
      <c r="J6" s="240">
        <f>G6/$G$6</f>
        <v>1</v>
      </c>
      <c r="K6" s="239">
        <v>66121</v>
      </c>
      <c r="L6" s="240">
        <f t="shared" ref="L6:L12" si="0">K6/G6-1</f>
        <v>-5.3589064624633198E-2</v>
      </c>
      <c r="M6" s="239">
        <f t="shared" ref="M6:M12" si="1">K6-G6</f>
        <v>-3744</v>
      </c>
      <c r="N6" s="240">
        <f>K6/$K$6</f>
        <v>1</v>
      </c>
      <c r="O6" s="239">
        <v>75793</v>
      </c>
      <c r="P6" s="240">
        <f t="shared" ref="P6:P11" si="2">O6/K6-1</f>
        <v>0.14627727953297742</v>
      </c>
      <c r="Q6" s="239">
        <f t="shared" ref="Q6:Q12" si="3">O6-K6</f>
        <v>9672</v>
      </c>
      <c r="R6" s="240">
        <f>O6/C6-1</f>
        <v>0.24096208003143627</v>
      </c>
      <c r="S6" s="239">
        <f>O6-C6</f>
        <v>14717</v>
      </c>
      <c r="T6" s="240">
        <f>O6/$O$6</f>
        <v>1</v>
      </c>
      <c r="V6" s="29"/>
      <c r="W6" s="79"/>
      <c r="AE6" s="1" t="s">
        <v>173</v>
      </c>
    </row>
    <row r="7" spans="1:31" s="4" customFormat="1" x14ac:dyDescent="0.25">
      <c r="B7" s="241" t="s">
        <v>190</v>
      </c>
      <c r="C7" s="242">
        <v>61076</v>
      </c>
      <c r="D7" s="242">
        <v>24076</v>
      </c>
      <c r="E7" s="242">
        <v>53247</v>
      </c>
      <c r="F7" s="243">
        <f t="shared" ref="F7:F12" si="4">E7/$E$6</f>
        <v>1</v>
      </c>
      <c r="G7" s="242">
        <v>69865</v>
      </c>
      <c r="H7" s="244">
        <f>G7/E7-1</f>
        <v>0.31209270005821921</v>
      </c>
      <c r="I7" s="245">
        <f>G7-E7</f>
        <v>16618</v>
      </c>
      <c r="J7" s="243">
        <f>G7/$G$6</f>
        <v>1</v>
      </c>
      <c r="K7" s="242">
        <v>66121</v>
      </c>
      <c r="L7" s="246">
        <f t="shared" si="0"/>
        <v>-5.3589064624633198E-2</v>
      </c>
      <c r="M7" s="247">
        <f t="shared" si="1"/>
        <v>-3744</v>
      </c>
      <c r="N7" s="243">
        <f>K7/$K$6</f>
        <v>1</v>
      </c>
      <c r="O7" s="242">
        <v>75793</v>
      </c>
      <c r="P7" s="244">
        <f t="shared" si="2"/>
        <v>0.14627727953297742</v>
      </c>
      <c r="Q7" s="245">
        <f t="shared" si="3"/>
        <v>9672</v>
      </c>
      <c r="R7" s="244">
        <f t="shared" ref="R7:R10" si="5">O7/C7-1</f>
        <v>0.24096208003143627</v>
      </c>
      <c r="S7" s="245">
        <f t="shared" ref="S7:S10" si="6">O7-C7</f>
        <v>14717</v>
      </c>
      <c r="T7" s="243">
        <f>O7/$O$6</f>
        <v>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48">
        <v>24655</v>
      </c>
      <c r="D8" s="248">
        <v>10392</v>
      </c>
      <c r="E8" s="248">
        <v>15693</v>
      </c>
      <c r="F8" s="249">
        <f t="shared" si="4"/>
        <v>0.29472082934249816</v>
      </c>
      <c r="G8" s="248">
        <v>29334</v>
      </c>
      <c r="H8" s="250">
        <f>IFERROR(G8/E8-1,"-")</f>
        <v>0.86924106289428416</v>
      </c>
      <c r="I8" s="251">
        <f t="shared" ref="I8:I12" si="7">G8-E8</f>
        <v>13641</v>
      </c>
      <c r="J8" s="249">
        <f t="shared" ref="J8:J12" si="8">G8/$G$6</f>
        <v>0.41986688613755097</v>
      </c>
      <c r="K8" s="248">
        <v>29429</v>
      </c>
      <c r="L8" s="252">
        <f>IFERROR(K8/G8-1,"-")</f>
        <v>3.2385627599371691E-3</v>
      </c>
      <c r="M8" s="253">
        <f>IF(G8=0,"nd",K8-G8)</f>
        <v>95</v>
      </c>
      <c r="N8" s="254">
        <f t="shared" ref="N8:N12" si="9">K8/$K$6</f>
        <v>0.44507796312820436</v>
      </c>
      <c r="O8" s="248">
        <v>38467</v>
      </c>
      <c r="P8" s="252">
        <f>IFERROR(O8/K8-1,"-")</f>
        <v>0.3071120323490435</v>
      </c>
      <c r="Q8" s="255">
        <f t="shared" si="3"/>
        <v>9038</v>
      </c>
      <c r="R8" s="252">
        <f>IFERROR(O8/C8-1,"-")</f>
        <v>0.56021091056580818</v>
      </c>
      <c r="S8" s="255">
        <f t="shared" si="6"/>
        <v>13812</v>
      </c>
      <c r="T8" s="254">
        <f t="shared" ref="T8:T12" si="10">O8/$O$6</f>
        <v>0.50752708033723426</v>
      </c>
      <c r="V8" s="29"/>
      <c r="W8" s="79"/>
      <c r="AE8" s="1"/>
    </row>
    <row r="9" spans="1:31" s="4" customFormat="1" x14ac:dyDescent="0.25">
      <c r="B9" s="97" t="s">
        <v>61</v>
      </c>
      <c r="C9" s="248">
        <v>36421</v>
      </c>
      <c r="D9" s="248">
        <v>13684</v>
      </c>
      <c r="E9" s="248">
        <v>37554</v>
      </c>
      <c r="F9" s="254">
        <f t="shared" si="4"/>
        <v>0.70527917065750179</v>
      </c>
      <c r="G9" s="248">
        <v>40531</v>
      </c>
      <c r="H9" s="250">
        <f>IFERROR(G9/E9-1,"-")</f>
        <v>7.9272514246152115E-2</v>
      </c>
      <c r="I9" s="255">
        <f t="shared" si="7"/>
        <v>2977</v>
      </c>
      <c r="J9" s="254">
        <f t="shared" si="8"/>
        <v>0.58013311386244903</v>
      </c>
      <c r="K9" s="248">
        <v>36692</v>
      </c>
      <c r="L9" s="252">
        <f>IFERROR(K9/G9-1,"-")</f>
        <v>-9.4717623547408203E-2</v>
      </c>
      <c r="M9" s="253">
        <f>IF(G9=0,"nd",K9-G9)</f>
        <v>-3839</v>
      </c>
      <c r="N9" s="254">
        <f t="shared" si="9"/>
        <v>0.55492203687179564</v>
      </c>
      <c r="O9" s="248">
        <v>37326</v>
      </c>
      <c r="P9" s="252">
        <f t="shared" si="2"/>
        <v>1.7278970892837586E-2</v>
      </c>
      <c r="Q9" s="255">
        <f t="shared" si="3"/>
        <v>634</v>
      </c>
      <c r="R9" s="256">
        <f t="shared" si="5"/>
        <v>2.4848301803904294E-2</v>
      </c>
      <c r="S9" s="255">
        <f t="shared" si="6"/>
        <v>905</v>
      </c>
      <c r="T9" s="254">
        <f t="shared" si="10"/>
        <v>0.49247291966276568</v>
      </c>
      <c r="V9" s="29"/>
      <c r="W9" s="79"/>
      <c r="AE9" s="1"/>
    </row>
    <row r="10" spans="1:31" s="4" customFormat="1" x14ac:dyDescent="0.25">
      <c r="B10" s="241" t="s">
        <v>191</v>
      </c>
      <c r="C10" s="257" t="s">
        <v>227</v>
      </c>
      <c r="D10" s="257" t="s">
        <v>227</v>
      </c>
      <c r="E10" s="257" t="s">
        <v>227</v>
      </c>
      <c r="F10" s="258" t="str">
        <f>IFERROR(E10/$E$6,"-")</f>
        <v>-</v>
      </c>
      <c r="G10" s="257" t="s">
        <v>227</v>
      </c>
      <c r="H10" s="246" t="str">
        <f>IFERROR(G10/E10-1,"-")</f>
        <v>-</v>
      </c>
      <c r="I10" s="247" t="str">
        <f>IFERROR(G10-E10,"-")</f>
        <v>-</v>
      </c>
      <c r="J10" s="258" t="str">
        <f>IFERROR(G10/$G$6,"-")</f>
        <v>-</v>
      </c>
      <c r="K10" s="257" t="s">
        <v>227</v>
      </c>
      <c r="L10" s="246" t="str">
        <f>IFERROR(K10/G10-1,"-")</f>
        <v>-</v>
      </c>
      <c r="M10" s="247" t="str">
        <f>IFERROR(K10-G10,"-")</f>
        <v>-</v>
      </c>
      <c r="N10" s="258" t="str">
        <f>IFERROR(K10/$K$6,"-")</f>
        <v>-</v>
      </c>
      <c r="O10" s="257" t="s">
        <v>227</v>
      </c>
      <c r="P10" s="246" t="str">
        <f>IFERROR(O10/K10-1,"-")</f>
        <v>-</v>
      </c>
      <c r="Q10" s="247" t="str">
        <f>IFERROR(O10-K10,"-")</f>
        <v>-</v>
      </c>
      <c r="R10" s="246" t="e">
        <f t="shared" si="5"/>
        <v>#VALUE!</v>
      </c>
      <c r="S10" s="247" t="e">
        <f t="shared" si="6"/>
        <v>#VALUE!</v>
      </c>
      <c r="T10" s="258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48" t="e">
        <v>#REF!</v>
      </c>
      <c r="D11" s="248" t="e">
        <v>#REF!</v>
      </c>
      <c r="E11" s="248" t="e">
        <v>#REF!</v>
      </c>
      <c r="F11" s="254" t="e">
        <f t="shared" si="4"/>
        <v>#REF!</v>
      </c>
      <c r="G11" s="248" t="e">
        <v>#REF!</v>
      </c>
      <c r="H11" s="256" t="e">
        <f t="shared" ref="H11:H12" si="11">G11/E11-1</f>
        <v>#REF!</v>
      </c>
      <c r="I11" s="255" t="e">
        <f t="shared" si="7"/>
        <v>#REF!</v>
      </c>
      <c r="J11" s="254" t="e">
        <f t="shared" si="8"/>
        <v>#REF!</v>
      </c>
      <c r="K11" s="248" t="e">
        <v>#REF!</v>
      </c>
      <c r="L11" s="252" t="e">
        <f>K11/G11-1</f>
        <v>#REF!</v>
      </c>
      <c r="M11" s="255" t="e">
        <f t="shared" si="1"/>
        <v>#REF!</v>
      </c>
      <c r="N11" s="254" t="e">
        <f t="shared" si="9"/>
        <v>#REF!</v>
      </c>
      <c r="O11" s="248" t="e">
        <v>#REF!</v>
      </c>
      <c r="P11" s="256" t="e">
        <f t="shared" si="2"/>
        <v>#REF!</v>
      </c>
      <c r="Q11" s="255" t="e">
        <f t="shared" si="3"/>
        <v>#REF!</v>
      </c>
      <c r="R11" s="256" t="e">
        <f t="shared" ref="R11:R12" si="12">O11/D11-1</f>
        <v>#REF!</v>
      </c>
      <c r="S11" s="255" t="e">
        <f t="shared" ref="S11:S12" si="13">O11-D11</f>
        <v>#REF!</v>
      </c>
      <c r="T11" s="254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48" t="e">
        <v>#REF!</v>
      </c>
      <c r="D12" s="248" t="e">
        <v>#REF!</v>
      </c>
      <c r="E12" s="248" t="e">
        <v>#REF!</v>
      </c>
      <c r="F12" s="254" t="e">
        <f t="shared" si="4"/>
        <v>#REF!</v>
      </c>
      <c r="G12" s="248" t="e">
        <v>#REF!</v>
      </c>
      <c r="H12" s="256" t="e">
        <f t="shared" si="11"/>
        <v>#REF!</v>
      </c>
      <c r="I12" s="255" t="e">
        <f t="shared" si="7"/>
        <v>#REF!</v>
      </c>
      <c r="J12" s="254" t="e">
        <f t="shared" si="8"/>
        <v>#REF!</v>
      </c>
      <c r="K12" s="248" t="e">
        <v>#REF!</v>
      </c>
      <c r="L12" s="252" t="e">
        <f t="shared" si="0"/>
        <v>#REF!</v>
      </c>
      <c r="M12" s="255" t="e">
        <f t="shared" si="1"/>
        <v>#REF!</v>
      </c>
      <c r="N12" s="254" t="e">
        <f t="shared" si="9"/>
        <v>#REF!</v>
      </c>
      <c r="O12" s="248" t="e">
        <v>#REF!</v>
      </c>
      <c r="P12" s="256" t="e">
        <f>O12/K12-1</f>
        <v>#REF!</v>
      </c>
      <c r="Q12" s="255" t="e">
        <f t="shared" si="3"/>
        <v>#REF!</v>
      </c>
      <c r="R12" s="256" t="e">
        <f t="shared" si="12"/>
        <v>#REF!</v>
      </c>
      <c r="S12" s="255" t="e">
        <f t="shared" si="13"/>
        <v>#REF!</v>
      </c>
      <c r="T12" s="254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2"/>
      <c r="C13" s="232"/>
      <c r="D13" s="232"/>
      <c r="E13" s="232"/>
      <c r="F13" s="232"/>
      <c r="G13" s="232"/>
      <c r="H13" s="232"/>
      <c r="I13" s="232"/>
      <c r="J13" s="232"/>
      <c r="K13" s="232"/>
      <c r="L13" s="259"/>
      <c r="M13" s="232"/>
      <c r="N13" s="232"/>
      <c r="O13" s="232"/>
      <c r="P13" s="232"/>
      <c r="Q13" s="232"/>
      <c r="R13" s="232"/>
      <c r="S13" s="232"/>
      <c r="T13" s="232"/>
      <c r="AE13" s="1" t="s">
        <v>180</v>
      </c>
    </row>
    <row r="14" spans="1:31" s="4" customFormat="1" x14ac:dyDescent="0.25">
      <c r="B14" s="125" t="s">
        <v>181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182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75,793 viajeros 
cuota: 100.0%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6" t="s">
        <v>183</v>
      </c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20" t="s">
        <v>171</v>
      </c>
      <c r="C41" s="221"/>
      <c r="D41" s="221"/>
      <c r="E41" s="221"/>
      <c r="F41" s="221"/>
      <c r="G41" s="221"/>
      <c r="H41" s="221"/>
      <c r="I41" s="221"/>
      <c r="J41" s="221"/>
      <c r="K41" s="221">
        <v>1824653</v>
      </c>
      <c r="L41" s="221"/>
      <c r="M41" s="221"/>
      <c r="N41" s="222"/>
      <c r="O41" s="221">
        <v>2354005</v>
      </c>
      <c r="P41" s="222"/>
      <c r="Q41" s="222">
        <v>1</v>
      </c>
      <c r="R41" s="222">
        <v>0.2901110512519367</v>
      </c>
      <c r="S41" s="221">
        <v>529352</v>
      </c>
      <c r="T41" s="233"/>
      <c r="AE41" s="1"/>
    </row>
    <row r="42" spans="2:31" ht="18.75" hidden="1" x14ac:dyDescent="0.3">
      <c r="B42" s="220" t="s">
        <v>172</v>
      </c>
      <c r="C42" s="221"/>
      <c r="D42" s="221"/>
      <c r="E42" s="221"/>
      <c r="F42" s="221"/>
      <c r="G42" s="221"/>
      <c r="H42" s="221"/>
      <c r="I42" s="221"/>
      <c r="J42" s="221"/>
      <c r="K42" s="221">
        <v>603938</v>
      </c>
      <c r="L42" s="221"/>
      <c r="M42" s="221"/>
      <c r="N42" s="222">
        <v>1</v>
      </c>
      <c r="O42" s="221">
        <v>936181</v>
      </c>
      <c r="P42" s="222">
        <v>1</v>
      </c>
      <c r="Q42" s="222">
        <v>0.39769711619134201</v>
      </c>
      <c r="R42" s="222">
        <v>0.55012766211101138</v>
      </c>
      <c r="S42" s="221">
        <v>332243</v>
      </c>
      <c r="T42" s="233"/>
      <c r="AE42" s="1" t="s">
        <v>173</v>
      </c>
    </row>
    <row r="43" spans="2:31" ht="15.75" hidden="1" x14ac:dyDescent="0.25">
      <c r="B43" s="223" t="s">
        <v>100</v>
      </c>
      <c r="C43" s="224"/>
      <c r="D43" s="224"/>
      <c r="E43" s="224"/>
      <c r="F43" s="224"/>
      <c r="G43" s="224"/>
      <c r="H43" s="224"/>
      <c r="I43" s="224"/>
      <c r="J43" s="224"/>
      <c r="K43" s="224">
        <v>276550.36166633503</v>
      </c>
      <c r="L43" s="224"/>
      <c r="M43" s="224"/>
      <c r="N43" s="225">
        <v>0.45791184139155844</v>
      </c>
      <c r="O43" s="224">
        <v>430252.45635520399</v>
      </c>
      <c r="P43" s="225">
        <v>0.4595825554622493</v>
      </c>
      <c r="Q43" s="225">
        <v>0.18277465695918402</v>
      </c>
      <c r="R43" s="225">
        <v>0.55578337978930015</v>
      </c>
      <c r="S43" s="224">
        <v>153702.09468886897</v>
      </c>
      <c r="T43" s="234"/>
      <c r="AE43" s="1" t="s">
        <v>174</v>
      </c>
    </row>
    <row r="44" spans="2:31" s="4" customFormat="1" hidden="1" x14ac:dyDescent="0.25">
      <c r="B44" s="226" t="s">
        <v>103</v>
      </c>
      <c r="C44" s="227"/>
      <c r="D44" s="227"/>
      <c r="E44" s="227"/>
      <c r="F44" s="227"/>
      <c r="G44" s="227"/>
      <c r="H44" s="227"/>
      <c r="I44" s="227"/>
      <c r="J44" s="227"/>
      <c r="K44" s="227">
        <v>327387.63833385095</v>
      </c>
      <c r="L44" s="227"/>
      <c r="M44" s="227"/>
      <c r="N44" s="230">
        <v>0.54208815860874948</v>
      </c>
      <c r="O44" s="227">
        <v>505927.5436448183</v>
      </c>
      <c r="P44" s="230">
        <v>0.54041637636826456</v>
      </c>
      <c r="Q44" s="230">
        <v>0.21492203442423372</v>
      </c>
      <c r="R44" s="228">
        <v>0.54534711884540576</v>
      </c>
      <c r="S44" s="229">
        <v>178539.90531096736</v>
      </c>
      <c r="T44" s="236"/>
      <c r="AE44" s="1" t="s">
        <v>175</v>
      </c>
    </row>
    <row r="45" spans="2:31" s="4" customFormat="1" hidden="1" x14ac:dyDescent="0.25">
      <c r="B45" s="231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31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AE47" s="1" t="s">
        <v>180</v>
      </c>
    </row>
    <row r="48" spans="2:31" s="4" customFormat="1" hidden="1" x14ac:dyDescent="0.25">
      <c r="B48" s="265" t="s">
        <v>181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265"/>
      <c r="R48" s="265"/>
      <c r="S48" s="265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38" t="str">
        <f>CONCATENATE("%/s total Tenerife ",RIGHT(F133,4))</f>
        <v>%/s total Tenerife 2022</v>
      </c>
      <c r="J133" s="182">
        <v>2023</v>
      </c>
      <c r="K133" s="238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0" t="s">
        <v>197</v>
      </c>
      <c r="C134" s="224">
        <v>61076</v>
      </c>
      <c r="D134" s="224">
        <v>27791</v>
      </c>
      <c r="E134" s="224">
        <v>53247</v>
      </c>
      <c r="F134" s="224">
        <v>69865</v>
      </c>
      <c r="G134" s="225">
        <f>F134/E134-1</f>
        <v>0.31209270005821921</v>
      </c>
      <c r="H134" s="224">
        <f>F134-E134</f>
        <v>16618</v>
      </c>
      <c r="I134" s="225">
        <f>F134/F$134</f>
        <v>1</v>
      </c>
      <c r="J134" s="224">
        <v>66121</v>
      </c>
      <c r="K134" s="225">
        <f>J134/J$134</f>
        <v>1</v>
      </c>
      <c r="L134" s="225">
        <f>J134/F134-1</f>
        <v>-5.3589064624633198E-2</v>
      </c>
      <c r="M134" s="224">
        <f>J134-F134</f>
        <v>-3744</v>
      </c>
      <c r="N134" s="225">
        <f>J134/D134-1</f>
        <v>1.3792234896189415</v>
      </c>
      <c r="O134" s="224">
        <f>J134-D134</f>
        <v>38330</v>
      </c>
      <c r="Q134" s="29"/>
      <c r="R134" s="79"/>
      <c r="Z134" s="1" t="s">
        <v>173</v>
      </c>
      <c r="AE134"/>
    </row>
    <row r="135" spans="1:31" s="4" customFormat="1" x14ac:dyDescent="0.25">
      <c r="B135" s="241" t="s">
        <v>190</v>
      </c>
      <c r="C135" s="242">
        <v>61076</v>
      </c>
      <c r="D135" s="242">
        <v>27791</v>
      </c>
      <c r="E135" s="242">
        <v>53247</v>
      </c>
      <c r="F135" s="242">
        <v>69865</v>
      </c>
      <c r="G135" s="246">
        <f>IFERROR(F135/E135-1,"-")</f>
        <v>0.31209270005821921</v>
      </c>
      <c r="H135" s="242">
        <f t="shared" ref="H135:H138" si="14">F135-E135</f>
        <v>16618</v>
      </c>
      <c r="I135" s="244">
        <f>F135/F$134</f>
        <v>1</v>
      </c>
      <c r="J135" s="242">
        <v>66121</v>
      </c>
      <c r="K135" s="243">
        <f t="shared" ref="K135:K138" si="15">J135/J$134</f>
        <v>1</v>
      </c>
      <c r="L135" s="244">
        <f t="shared" ref="L135:L138" si="16">J135/F135-1</f>
        <v>-5.3589064624633198E-2</v>
      </c>
      <c r="M135" s="245">
        <f t="shared" ref="M135:M138" si="17">J135-F135</f>
        <v>-3744</v>
      </c>
      <c r="N135" s="243">
        <f t="shared" ref="N135:N138" si="18">J135/D135-1</f>
        <v>1.3792234896189415</v>
      </c>
      <c r="O135" s="242">
        <f t="shared" ref="O135:O138" si="19">J135-D135</f>
        <v>38330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48">
        <v>24655</v>
      </c>
      <c r="D136" s="248">
        <v>11647</v>
      </c>
      <c r="E136" s="248">
        <v>15693</v>
      </c>
      <c r="F136" s="248">
        <v>29334</v>
      </c>
      <c r="G136" s="252">
        <f t="shared" ref="G136:G138" si="20">IFERROR(F136/E136-1,"-")</f>
        <v>0.86924106289428416</v>
      </c>
      <c r="H136" s="248">
        <f t="shared" si="14"/>
        <v>13641</v>
      </c>
      <c r="I136" s="256">
        <f t="shared" ref="I136:I138" si="21">F136/F$134</f>
        <v>0.41986688613755097</v>
      </c>
      <c r="J136" s="248">
        <v>29429</v>
      </c>
      <c r="K136" s="254">
        <f t="shared" si="15"/>
        <v>0.44507796312820436</v>
      </c>
      <c r="L136" s="256">
        <f t="shared" si="16"/>
        <v>3.2385627599371691E-3</v>
      </c>
      <c r="M136" s="255">
        <f t="shared" si="17"/>
        <v>95</v>
      </c>
      <c r="N136" s="254">
        <f t="shared" si="18"/>
        <v>1.5267450845711341</v>
      </c>
      <c r="O136" s="248">
        <f t="shared" si="19"/>
        <v>17782</v>
      </c>
      <c r="Q136" s="29"/>
      <c r="R136" s="79"/>
      <c r="Z136" s="1"/>
    </row>
    <row r="137" spans="1:31" s="4" customFormat="1" x14ac:dyDescent="0.25">
      <c r="B137" s="97" t="s">
        <v>61</v>
      </c>
      <c r="C137" s="248">
        <v>36421</v>
      </c>
      <c r="D137" s="248">
        <v>16144</v>
      </c>
      <c r="E137" s="248">
        <v>37554</v>
      </c>
      <c r="F137" s="248">
        <v>40531</v>
      </c>
      <c r="G137" s="250">
        <f t="shared" si="20"/>
        <v>7.9272514246152115E-2</v>
      </c>
      <c r="H137" s="248">
        <f t="shared" si="14"/>
        <v>2977</v>
      </c>
      <c r="I137" s="260">
        <f t="shared" si="21"/>
        <v>0.58013311386244903</v>
      </c>
      <c r="J137" s="248">
        <v>36692</v>
      </c>
      <c r="K137" s="254">
        <f t="shared" si="15"/>
        <v>0.55492203687179564</v>
      </c>
      <c r="L137" s="256">
        <f t="shared" si="16"/>
        <v>-9.4717623547408203E-2</v>
      </c>
      <c r="M137" s="255">
        <f t="shared" si="17"/>
        <v>-3839</v>
      </c>
      <c r="N137" s="254">
        <f t="shared" si="18"/>
        <v>1.2727948463825571</v>
      </c>
      <c r="O137" s="248">
        <f t="shared" si="19"/>
        <v>20548</v>
      </c>
      <c r="Q137" s="29"/>
      <c r="R137" s="79"/>
      <c r="Z137" s="1"/>
    </row>
    <row r="138" spans="1:31" s="4" customFormat="1" x14ac:dyDescent="0.25">
      <c r="B138" s="241" t="s">
        <v>191</v>
      </c>
      <c r="C138" s="242" t="e">
        <v>#REF!</v>
      </c>
      <c r="D138" s="242" t="e">
        <v>#REF!</v>
      </c>
      <c r="E138" s="242" t="e">
        <v>#REF!</v>
      </c>
      <c r="F138" s="242" t="e">
        <v>#REF!</v>
      </c>
      <c r="G138" s="246" t="str">
        <f t="shared" si="20"/>
        <v>-</v>
      </c>
      <c r="H138" s="242" t="e">
        <f t="shared" si="14"/>
        <v>#REF!</v>
      </c>
      <c r="I138" s="244" t="e">
        <f t="shared" si="21"/>
        <v>#REF!</v>
      </c>
      <c r="J138" s="242" t="e">
        <v>#REF!</v>
      </c>
      <c r="K138" s="243" t="e">
        <f t="shared" si="15"/>
        <v>#REF!</v>
      </c>
      <c r="L138" s="244" t="e">
        <f t="shared" si="16"/>
        <v>#REF!</v>
      </c>
      <c r="M138" s="245" t="e">
        <f t="shared" si="17"/>
        <v>#REF!</v>
      </c>
      <c r="N138" s="243" t="e">
        <f t="shared" si="18"/>
        <v>#REF!</v>
      </c>
      <c r="O138" s="242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2"/>
      <c r="C139" s="232"/>
      <c r="D139" s="232"/>
      <c r="E139" s="232"/>
      <c r="F139" s="232"/>
      <c r="G139" s="232"/>
      <c r="H139" s="232"/>
      <c r="I139" s="232"/>
      <c r="J139" s="232"/>
      <c r="K139" s="232"/>
      <c r="L139" s="232"/>
      <c r="M139" s="232"/>
      <c r="N139" s="232"/>
      <c r="O139" s="232"/>
      <c r="Z139" s="1" t="s">
        <v>180</v>
      </c>
    </row>
    <row r="140" spans="1:31" s="4" customFormat="1" ht="32.25" customHeight="1" x14ac:dyDescent="0.25">
      <c r="B140" s="307" t="s">
        <v>194</v>
      </c>
      <c r="C140" s="307"/>
      <c r="D140" s="307"/>
      <c r="E140" s="307"/>
      <c r="F140" s="307"/>
      <c r="G140" s="307"/>
      <c r="H140" s="307"/>
      <c r="I140" s="307"/>
      <c r="J140" s="307"/>
      <c r="K140" s="307"/>
      <c r="L140" s="307"/>
      <c r="M140" s="307"/>
      <c r="N140" s="307"/>
      <c r="O140" s="307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7BC94-46B7-4DEA-8445-7BBC88488E34}">
  <sheetPr>
    <tabColor theme="4" tint="0.39997558519241921"/>
  </sheetPr>
  <dimension ref="A1:AE149"/>
  <sheetViews>
    <sheetView showGridLines="0" zoomScaleNormal="100" workbookViewId="0">
      <selection activeCell="B6" sqref="B6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199</v>
      </c>
      <c r="G1" s="219"/>
      <c r="H1" s="219"/>
      <c r="I1" s="219"/>
      <c r="K1" s="219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7" t="s">
        <v>258</v>
      </c>
      <c r="D5" s="237" t="s">
        <v>259</v>
      </c>
      <c r="E5" s="237" t="s">
        <v>265</v>
      </c>
      <c r="F5" s="238" t="str">
        <f>CONCATENATE("%/s total Tenerife ",RIGHT(E5,4))</f>
        <v>%/s total Tenerife 2021</v>
      </c>
      <c r="G5" s="237" t="s">
        <v>260</v>
      </c>
      <c r="H5" s="238" t="str">
        <f>CONCATENATE("var. ",RIGHT(G5,2),"/",RIGHT(E5,2))</f>
        <v>var. 22/21</v>
      </c>
      <c r="I5" s="238" t="str">
        <f>CONCATENATE("dif. ",RIGHT(G5,2),"/",RIGHT(E5,2))</f>
        <v>dif. 22/21</v>
      </c>
      <c r="J5" s="238" t="str">
        <f>CONCATENATE("%/s total Tenerife ",RIGHT(G5,4))</f>
        <v>%/s total Tenerife 2022</v>
      </c>
      <c r="K5" s="237" t="s">
        <v>261</v>
      </c>
      <c r="L5" s="238" t="str">
        <f>CONCATENATE("var. ",RIGHT(K5,2),"/",RIGHT(G5,2))</f>
        <v>var. 23/22</v>
      </c>
      <c r="M5" s="238" t="str">
        <f>CONCATENATE("dif. ",RIGHT(K5,2),"/",RIGHT(G5,2))</f>
        <v>dif. 23/22</v>
      </c>
      <c r="N5" s="238" t="str">
        <f>CONCATENATE("%/s total Tenerife ",RIGHT(K5,4))</f>
        <v>%/s total Tenerife 2023</v>
      </c>
      <c r="O5" s="237" t="s">
        <v>262</v>
      </c>
      <c r="P5" s="238" t="str">
        <f>CONCATENATE("var. ",RIGHT(O5,2),"/",RIGHT(K5,2))</f>
        <v>var. 24/23</v>
      </c>
      <c r="Q5" s="238" t="str">
        <f>CONCATENATE("dif. ",RIGHT(O5,2),"/",RIGHT(K5,2))</f>
        <v>dif. 24/23</v>
      </c>
      <c r="R5" s="238" t="str">
        <f>CONCATENATE("var. ",RIGHT(O5,2),"/",RIGHT(C5,2))</f>
        <v>var. 24/19</v>
      </c>
      <c r="S5" s="238" t="str">
        <f>CONCATENATE("dif. ",RIGHT(O5,2),"/",RIGHT(C5,2))</f>
        <v>dif. 24/19</v>
      </c>
      <c r="T5" s="238" t="str">
        <f>CONCATENATE("%/s total Tenerife ",RIGHT(O5,4))</f>
        <v>%/s total Tenerife 2024</v>
      </c>
      <c r="AE5" s="1"/>
    </row>
    <row r="6" spans="1:31" ht="18.75" x14ac:dyDescent="0.3">
      <c r="A6" s="4"/>
      <c r="B6" s="220" t="s">
        <v>200</v>
      </c>
      <c r="C6" s="239">
        <v>1047557</v>
      </c>
      <c r="D6" s="239">
        <v>456675</v>
      </c>
      <c r="E6" s="239">
        <v>800301</v>
      </c>
      <c r="F6" s="240">
        <f>E6/$E$6</f>
        <v>1</v>
      </c>
      <c r="G6" s="239">
        <v>1016781</v>
      </c>
      <c r="H6" s="240">
        <f>G6/E6-1</f>
        <v>0.27049822504282761</v>
      </c>
      <c r="I6" s="239">
        <f>G6-E6</f>
        <v>216480</v>
      </c>
      <c r="J6" s="240">
        <f>G6/$G$6</f>
        <v>1</v>
      </c>
      <c r="K6" s="239">
        <v>1041269</v>
      </c>
      <c r="L6" s="240">
        <f>K6/G6-1</f>
        <v>2.4083848931087504E-2</v>
      </c>
      <c r="M6" s="239">
        <f>K6-G6</f>
        <v>24488</v>
      </c>
      <c r="N6" s="240">
        <f>K6/$K$6</f>
        <v>1</v>
      </c>
      <c r="O6" s="239">
        <v>1058434</v>
      </c>
      <c r="P6" s="240">
        <f>O6/K6-1</f>
        <v>1.6484693196474609E-2</v>
      </c>
      <c r="Q6" s="239">
        <f>O6-K6</f>
        <v>17165</v>
      </c>
      <c r="R6" s="240">
        <f>IFERROR(O6/C6-1,"-")</f>
        <v>1.03832058780573E-2</v>
      </c>
      <c r="S6" s="239">
        <f>O6-C6</f>
        <v>10877</v>
      </c>
      <c r="T6" s="240">
        <f>O6/$O$6</f>
        <v>1</v>
      </c>
      <c r="V6" s="29"/>
      <c r="W6" s="79"/>
      <c r="AE6" s="1" t="s">
        <v>173</v>
      </c>
    </row>
    <row r="7" spans="1:31" s="4" customFormat="1" x14ac:dyDescent="0.25">
      <c r="B7" s="231" t="s">
        <v>44</v>
      </c>
      <c r="C7" s="248">
        <v>222987</v>
      </c>
      <c r="D7" s="248">
        <v>101575</v>
      </c>
      <c r="E7" s="248">
        <v>247584</v>
      </c>
      <c r="F7" s="254">
        <f t="shared" ref="F7:F16" si="0">E7/$E$6</f>
        <v>0.30936360194476831</v>
      </c>
      <c r="G7" s="248">
        <v>207208</v>
      </c>
      <c r="H7" s="256">
        <f>G7/E7-1</f>
        <v>-0.16308000516996257</v>
      </c>
      <c r="I7" s="255">
        <f>G7-E7</f>
        <v>-40376</v>
      </c>
      <c r="J7" s="254">
        <f>G7/$G$6</f>
        <v>0.20378822971711705</v>
      </c>
      <c r="K7" s="248">
        <v>181512</v>
      </c>
      <c r="L7" s="256">
        <f>K7/G7-1</f>
        <v>-0.12401065595922933</v>
      </c>
      <c r="M7" s="255">
        <f>K7-G7</f>
        <v>-25696</v>
      </c>
      <c r="N7" s="254">
        <f>K7/$K$6</f>
        <v>0.17431806766551197</v>
      </c>
      <c r="O7" s="248">
        <v>161819</v>
      </c>
      <c r="P7" s="256">
        <f>O7/K7-1</f>
        <v>-0.10849420423994005</v>
      </c>
      <c r="Q7" s="255">
        <f>O7-K7</f>
        <v>-19693</v>
      </c>
      <c r="R7" s="256">
        <f t="shared" ref="R7:R16" si="1">IFERROR(O7/C7-1,"-")</f>
        <v>-0.27431195540547204</v>
      </c>
      <c r="S7" s="255">
        <f t="shared" ref="S7:S16" si="2">O7-C7</f>
        <v>-61168</v>
      </c>
      <c r="T7" s="254">
        <f>O7/$O$6</f>
        <v>0.15288530035883202</v>
      </c>
      <c r="V7" s="29"/>
      <c r="W7" s="79"/>
      <c r="AE7" s="1" t="s">
        <v>175</v>
      </c>
    </row>
    <row r="8" spans="1:31" s="4" customFormat="1" x14ac:dyDescent="0.25">
      <c r="B8" s="231" t="s">
        <v>45</v>
      </c>
      <c r="C8" s="248">
        <v>127819</v>
      </c>
      <c r="D8" s="248">
        <v>46908</v>
      </c>
      <c r="E8" s="248">
        <v>83468</v>
      </c>
      <c r="F8" s="254">
        <f t="shared" si="0"/>
        <v>0.10429575872078131</v>
      </c>
      <c r="G8" s="248">
        <v>123951</v>
      </c>
      <c r="H8" s="256">
        <f t="shared" ref="H8:H16" si="3">G8/E8-1</f>
        <v>0.48501222025207258</v>
      </c>
      <c r="I8" s="255">
        <f t="shared" ref="I8:I16" si="4">G8-E8</f>
        <v>40483</v>
      </c>
      <c r="J8" s="254">
        <f t="shared" ref="J8:J16" si="5">G8/$G$6</f>
        <v>0.12190530704251948</v>
      </c>
      <c r="K8" s="248">
        <v>118966</v>
      </c>
      <c r="L8" s="256">
        <f t="shared" ref="L8:L16" si="6">K8/G8-1</f>
        <v>-4.0217505304515511E-2</v>
      </c>
      <c r="M8" s="255">
        <f t="shared" ref="M8:M16" si="7">K8-G8</f>
        <v>-4985</v>
      </c>
      <c r="N8" s="254">
        <f t="shared" ref="N8:N16" si="8">K8/$K$6</f>
        <v>0.1142509764527706</v>
      </c>
      <c r="O8" s="248">
        <v>114660</v>
      </c>
      <c r="P8" s="256">
        <f t="shared" ref="P8:P16" si="9">O8/K8-1</f>
        <v>-3.6195215439705497E-2</v>
      </c>
      <c r="Q8" s="255">
        <f t="shared" ref="Q8:Q16" si="10">O8-K8</f>
        <v>-4306</v>
      </c>
      <c r="R8" s="256">
        <f t="shared" si="1"/>
        <v>-0.10295026560996412</v>
      </c>
      <c r="S8" s="255">
        <f t="shared" si="2"/>
        <v>-13159</v>
      </c>
      <c r="T8" s="254">
        <f t="shared" ref="T8:T16" si="11">O8/$O$6</f>
        <v>0.10832985334938219</v>
      </c>
      <c r="V8" s="29"/>
      <c r="W8" s="79"/>
      <c r="AE8" s="1"/>
    </row>
    <row r="9" spans="1:31" s="4" customFormat="1" x14ac:dyDescent="0.25">
      <c r="B9" s="231" t="s">
        <v>46</v>
      </c>
      <c r="C9" s="248">
        <v>10509</v>
      </c>
      <c r="D9" s="248">
        <v>2335</v>
      </c>
      <c r="E9" s="248">
        <v>4950</v>
      </c>
      <c r="F9" s="249">
        <f t="shared" si="0"/>
        <v>6.1851728287231926E-3</v>
      </c>
      <c r="G9" s="248">
        <v>6762</v>
      </c>
      <c r="H9" s="260">
        <f t="shared" si="3"/>
        <v>0.36606060606060598</v>
      </c>
      <c r="I9" s="251">
        <f t="shared" si="4"/>
        <v>1812</v>
      </c>
      <c r="J9" s="249">
        <f t="shared" si="5"/>
        <v>6.6503996435810665E-3</v>
      </c>
      <c r="K9" s="248">
        <v>20250</v>
      </c>
      <c r="L9" s="256">
        <f t="shared" si="6"/>
        <v>1.9946761313220942</v>
      </c>
      <c r="M9" s="255">
        <f t="shared" si="7"/>
        <v>13488</v>
      </c>
      <c r="N9" s="254">
        <f t="shared" si="8"/>
        <v>1.9447424248681178E-2</v>
      </c>
      <c r="O9" s="248">
        <v>11054</v>
      </c>
      <c r="P9" s="256">
        <f t="shared" si="9"/>
        <v>-0.45412345679012345</v>
      </c>
      <c r="Q9" s="255">
        <f t="shared" si="10"/>
        <v>-9196</v>
      </c>
      <c r="R9" s="256">
        <f t="shared" si="1"/>
        <v>5.1860310210295912E-2</v>
      </c>
      <c r="S9" s="255">
        <f t="shared" si="2"/>
        <v>545</v>
      </c>
      <c r="T9" s="254">
        <f t="shared" si="11"/>
        <v>1.044373102149024E-2</v>
      </c>
      <c r="V9" s="29"/>
      <c r="W9" s="79"/>
      <c r="AE9" s="1"/>
    </row>
    <row r="10" spans="1:31" s="4" customFormat="1" x14ac:dyDescent="0.25">
      <c r="B10" s="231" t="s">
        <v>48</v>
      </c>
      <c r="C10" s="248">
        <v>356283</v>
      </c>
      <c r="D10" s="248">
        <v>94044</v>
      </c>
      <c r="E10" s="248">
        <v>181693</v>
      </c>
      <c r="F10" s="254">
        <f t="shared" si="0"/>
        <v>0.22703082965034405</v>
      </c>
      <c r="G10" s="248">
        <v>342343</v>
      </c>
      <c r="H10" s="256">
        <f t="shared" si="3"/>
        <v>0.8841837605191174</v>
      </c>
      <c r="I10" s="255">
        <f t="shared" si="4"/>
        <v>160650</v>
      </c>
      <c r="J10" s="254">
        <f t="shared" si="5"/>
        <v>0.33669295551352751</v>
      </c>
      <c r="K10" s="248">
        <v>341923</v>
      </c>
      <c r="L10" s="256">
        <f t="shared" si="6"/>
        <v>-1.2268397484394011E-3</v>
      </c>
      <c r="M10" s="255">
        <f t="shared" si="7"/>
        <v>-420</v>
      </c>
      <c r="N10" s="254">
        <f t="shared" si="8"/>
        <v>0.32837143908058342</v>
      </c>
      <c r="O10" s="248">
        <v>382237</v>
      </c>
      <c r="P10" s="256">
        <f t="shared" si="9"/>
        <v>0.1179037385610211</v>
      </c>
      <c r="Q10" s="255">
        <f t="shared" si="10"/>
        <v>40314</v>
      </c>
      <c r="R10" s="256">
        <f t="shared" si="1"/>
        <v>7.2846585439103162E-2</v>
      </c>
      <c r="S10" s="255">
        <f t="shared" si="2"/>
        <v>25954</v>
      </c>
      <c r="T10" s="254">
        <f>O10/$O$6</f>
        <v>0.36113446846945579</v>
      </c>
      <c r="V10" s="29"/>
      <c r="W10" s="79"/>
      <c r="AE10" s="1"/>
    </row>
    <row r="11" spans="1:31" s="4" customFormat="1" x14ac:dyDescent="0.25">
      <c r="B11" s="231" t="s">
        <v>50</v>
      </c>
      <c r="C11" s="248">
        <v>31009</v>
      </c>
      <c r="D11" s="248">
        <v>30342</v>
      </c>
      <c r="E11" s="248">
        <v>44398</v>
      </c>
      <c r="F11" s="249">
        <f t="shared" si="0"/>
        <v>5.5476626919121683E-2</v>
      </c>
      <c r="G11" s="248">
        <v>48630</v>
      </c>
      <c r="H11" s="260">
        <f t="shared" si="3"/>
        <v>9.531960899139591E-2</v>
      </c>
      <c r="I11" s="251">
        <f t="shared" si="4"/>
        <v>4232</v>
      </c>
      <c r="J11" s="249">
        <f t="shared" si="5"/>
        <v>4.7827408261956111E-2</v>
      </c>
      <c r="K11" s="248">
        <v>55684</v>
      </c>
      <c r="L11" s="256">
        <f t="shared" si="6"/>
        <v>0.14505449311124829</v>
      </c>
      <c r="M11" s="255">
        <f t="shared" si="7"/>
        <v>7054</v>
      </c>
      <c r="N11" s="254">
        <f t="shared" si="8"/>
        <v>5.3477055400669757E-2</v>
      </c>
      <c r="O11" s="248">
        <v>49807</v>
      </c>
      <c r="P11" s="256">
        <f t="shared" si="9"/>
        <v>-0.10554198692622652</v>
      </c>
      <c r="Q11" s="255">
        <f t="shared" si="10"/>
        <v>-5877</v>
      </c>
      <c r="R11" s="256">
        <f t="shared" si="1"/>
        <v>0.60621110000322487</v>
      </c>
      <c r="S11" s="255">
        <f t="shared" si="2"/>
        <v>18798</v>
      </c>
      <c r="T11" s="254">
        <f t="shared" si="11"/>
        <v>4.7057256286173722E-2</v>
      </c>
      <c r="V11" s="29"/>
      <c r="W11" s="79"/>
      <c r="AE11" s="1"/>
    </row>
    <row r="12" spans="1:31" s="4" customFormat="1" x14ac:dyDescent="0.25">
      <c r="B12" s="231" t="s">
        <v>51</v>
      </c>
      <c r="C12" s="248">
        <v>120142</v>
      </c>
      <c r="D12" s="248">
        <v>52879</v>
      </c>
      <c r="E12" s="248">
        <v>104557</v>
      </c>
      <c r="F12" s="254">
        <f t="shared" si="0"/>
        <v>0.13064709403087088</v>
      </c>
      <c r="G12" s="248">
        <v>134886</v>
      </c>
      <c r="H12" s="256">
        <f t="shared" si="3"/>
        <v>0.29007144428397913</v>
      </c>
      <c r="I12" s="255">
        <f t="shared" si="4"/>
        <v>30329</v>
      </c>
      <c r="J12" s="254">
        <f t="shared" si="5"/>
        <v>0.13265983530376749</v>
      </c>
      <c r="K12" s="248">
        <v>146430</v>
      </c>
      <c r="L12" s="256">
        <f t="shared" si="6"/>
        <v>8.5583381522174262E-2</v>
      </c>
      <c r="M12" s="255">
        <f t="shared" si="7"/>
        <v>11544</v>
      </c>
      <c r="N12" s="254">
        <f t="shared" si="8"/>
        <v>0.14062648556713012</v>
      </c>
      <c r="O12" s="248">
        <v>156566</v>
      </c>
      <c r="P12" s="256">
        <f t="shared" si="9"/>
        <v>6.9220788089872309E-2</v>
      </c>
      <c r="Q12" s="255">
        <f t="shared" si="10"/>
        <v>10136</v>
      </c>
      <c r="R12" s="256">
        <f t="shared" si="1"/>
        <v>0.30317457675084492</v>
      </c>
      <c r="S12" s="255">
        <f t="shared" si="2"/>
        <v>36424</v>
      </c>
      <c r="T12" s="254">
        <f t="shared" si="11"/>
        <v>0.14792230786237026</v>
      </c>
      <c r="V12" s="29"/>
      <c r="W12" s="79"/>
      <c r="AE12" s="1"/>
    </row>
    <row r="13" spans="1:31" s="4" customFormat="1" x14ac:dyDescent="0.25">
      <c r="B13" s="231" t="s">
        <v>49</v>
      </c>
      <c r="C13" s="248">
        <v>37119</v>
      </c>
      <c r="D13" s="248">
        <v>14777</v>
      </c>
      <c r="E13" s="248">
        <v>21732</v>
      </c>
      <c r="F13" s="249">
        <f t="shared" si="0"/>
        <v>2.7154783012891398E-2</v>
      </c>
      <c r="G13" s="248">
        <v>33809</v>
      </c>
      <c r="H13" s="260">
        <f t="shared" si="3"/>
        <v>0.55572427756304066</v>
      </c>
      <c r="I13" s="251">
        <f t="shared" si="4"/>
        <v>12077</v>
      </c>
      <c r="J13" s="249">
        <f t="shared" si="5"/>
        <v>3.3251014721950939E-2</v>
      </c>
      <c r="K13" s="248">
        <v>37722</v>
      </c>
      <c r="L13" s="256">
        <f t="shared" si="6"/>
        <v>0.11573841284864983</v>
      </c>
      <c r="M13" s="255">
        <f t="shared" si="7"/>
        <v>3913</v>
      </c>
      <c r="N13" s="254">
        <f t="shared" si="8"/>
        <v>3.6226950000432162E-2</v>
      </c>
      <c r="O13" s="248">
        <v>35821</v>
      </c>
      <c r="P13" s="256">
        <f t="shared" si="9"/>
        <v>-5.0394994963151474E-2</v>
      </c>
      <c r="Q13" s="255">
        <f t="shared" si="10"/>
        <v>-1901</v>
      </c>
      <c r="R13" s="256">
        <f t="shared" si="1"/>
        <v>-3.4968614456208358E-2</v>
      </c>
      <c r="S13" s="255">
        <f t="shared" si="2"/>
        <v>-1298</v>
      </c>
      <c r="T13" s="254">
        <f t="shared" si="11"/>
        <v>3.3843395053446884E-2</v>
      </c>
      <c r="V13" s="29"/>
      <c r="W13" s="79"/>
      <c r="AE13" s="1"/>
    </row>
    <row r="14" spans="1:31" s="4" customFormat="1" x14ac:dyDescent="0.25">
      <c r="B14" s="231" t="s">
        <v>52</v>
      </c>
      <c r="C14" s="248">
        <v>45577</v>
      </c>
      <c r="D14" s="248">
        <v>21825</v>
      </c>
      <c r="E14" s="248">
        <v>45216</v>
      </c>
      <c r="F14" s="254">
        <f t="shared" si="0"/>
        <v>5.6498742348191494E-2</v>
      </c>
      <c r="G14" s="248">
        <v>29061</v>
      </c>
      <c r="H14" s="256">
        <f t="shared" si="3"/>
        <v>-0.35728503184713378</v>
      </c>
      <c r="I14" s="255">
        <f t="shared" si="4"/>
        <v>-16155</v>
      </c>
      <c r="J14" s="254">
        <f t="shared" si="5"/>
        <v>2.8581375930510109E-2</v>
      </c>
      <c r="K14" s="248">
        <v>32018</v>
      </c>
      <c r="L14" s="256">
        <f t="shared" si="6"/>
        <v>0.10175148824885594</v>
      </c>
      <c r="M14" s="255">
        <f t="shared" si="7"/>
        <v>2957</v>
      </c>
      <c r="N14" s="254">
        <f t="shared" si="8"/>
        <v>3.0749018745396241E-2</v>
      </c>
      <c r="O14" s="248">
        <v>29188</v>
      </c>
      <c r="P14" s="256">
        <f t="shared" si="9"/>
        <v>-8.838778187269658E-2</v>
      </c>
      <c r="Q14" s="255">
        <f t="shared" si="10"/>
        <v>-2830</v>
      </c>
      <c r="R14" s="256">
        <f t="shared" si="1"/>
        <v>-0.35958926651600587</v>
      </c>
      <c r="S14" s="255">
        <f t="shared" si="2"/>
        <v>-16389</v>
      </c>
      <c r="T14" s="254">
        <f t="shared" si="11"/>
        <v>2.7576589565338983E-2</v>
      </c>
      <c r="V14" s="29"/>
      <c r="W14" s="79"/>
      <c r="AE14" s="1"/>
    </row>
    <row r="15" spans="1:31" s="4" customFormat="1" x14ac:dyDescent="0.25">
      <c r="B15" s="231" t="s">
        <v>47</v>
      </c>
      <c r="C15" s="248">
        <v>41904</v>
      </c>
      <c r="D15" s="248">
        <v>22233</v>
      </c>
      <c r="E15" s="248">
        <v>26311</v>
      </c>
      <c r="F15" s="249">
        <f t="shared" si="0"/>
        <v>3.2876380261926449E-2</v>
      </c>
      <c r="G15" s="248">
        <v>32375</v>
      </c>
      <c r="H15" s="260">
        <f t="shared" si="3"/>
        <v>0.23047394625821904</v>
      </c>
      <c r="I15" s="251">
        <f t="shared" si="4"/>
        <v>6064</v>
      </c>
      <c r="J15" s="249">
        <f t="shared" si="5"/>
        <v>3.1840681523356555E-2</v>
      </c>
      <c r="K15" s="248">
        <v>47068</v>
      </c>
      <c r="L15" s="256">
        <f t="shared" si="6"/>
        <v>0.45383783783783782</v>
      </c>
      <c r="M15" s="255">
        <f t="shared" si="7"/>
        <v>14693</v>
      </c>
      <c r="N15" s="254">
        <f t="shared" si="8"/>
        <v>4.5202536520342007E-2</v>
      </c>
      <c r="O15" s="248">
        <v>61312</v>
      </c>
      <c r="P15" s="256">
        <f t="shared" si="9"/>
        <v>0.30262598793235318</v>
      </c>
      <c r="Q15" s="255">
        <f t="shared" si="10"/>
        <v>14244</v>
      </c>
      <c r="R15" s="256">
        <f t="shared" si="1"/>
        <v>0.46315387552500953</v>
      </c>
      <c r="S15" s="255">
        <f t="shared" si="2"/>
        <v>19408</v>
      </c>
      <c r="T15" s="254">
        <f t="shared" si="11"/>
        <v>5.7927088510006296E-2</v>
      </c>
      <c r="V15" s="29"/>
      <c r="W15" s="79"/>
      <c r="AE15" s="1"/>
    </row>
    <row r="16" spans="1:31" s="4" customFormat="1" x14ac:dyDescent="0.25">
      <c r="B16" s="231" t="s">
        <v>201</v>
      </c>
      <c r="C16" s="248">
        <f>C6-SUM(C7:C15)</f>
        <v>54208</v>
      </c>
      <c r="D16" s="248">
        <f>D6-SUM(D7:D15)</f>
        <v>69757</v>
      </c>
      <c r="E16" s="248">
        <f>E6-SUM(E7:E15)</f>
        <v>40392</v>
      </c>
      <c r="F16" s="254">
        <f t="shared" si="0"/>
        <v>5.0471010282381254E-2</v>
      </c>
      <c r="G16" s="248">
        <f>G6-SUM(G7:G15)</f>
        <v>57756</v>
      </c>
      <c r="H16" s="256">
        <f t="shared" si="3"/>
        <v>0.42988710635769456</v>
      </c>
      <c r="I16" s="255">
        <f t="shared" si="4"/>
        <v>17364</v>
      </c>
      <c r="J16" s="254">
        <f t="shared" si="5"/>
        <v>5.6802792341713704E-2</v>
      </c>
      <c r="K16" s="248">
        <f>K6-SUM(K7:K15)</f>
        <v>59696</v>
      </c>
      <c r="L16" s="256">
        <f t="shared" si="6"/>
        <v>3.3589583766188813E-2</v>
      </c>
      <c r="M16" s="255">
        <f t="shared" si="7"/>
        <v>1940</v>
      </c>
      <c r="N16" s="254">
        <f t="shared" si="8"/>
        <v>5.7330046318482542E-2</v>
      </c>
      <c r="O16" s="248">
        <f>O6-SUM(O7:O15)</f>
        <v>55970</v>
      </c>
      <c r="P16" s="256">
        <f t="shared" si="9"/>
        <v>-6.2416242294291102E-2</v>
      </c>
      <c r="Q16" s="255">
        <f t="shared" si="10"/>
        <v>-3726</v>
      </c>
      <c r="R16" s="256">
        <f t="shared" si="1"/>
        <v>3.2504427390791069E-2</v>
      </c>
      <c r="S16" s="255">
        <f t="shared" si="2"/>
        <v>1762</v>
      </c>
      <c r="T16" s="254">
        <f t="shared" si="11"/>
        <v>5.2880009523503593E-2</v>
      </c>
      <c r="V16" s="29"/>
      <c r="W16" s="79"/>
      <c r="AE16" s="1"/>
    </row>
    <row r="17" spans="2:31" s="4" customFormat="1" ht="7.5" customHeight="1" x14ac:dyDescent="0.25">
      <c r="B17" s="232"/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AE17" s="1" t="s">
        <v>180</v>
      </c>
    </row>
    <row r="18" spans="2:31" s="4" customFormat="1" x14ac:dyDescent="0.25">
      <c r="B18" s="125" t="s">
        <v>181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6" t="s">
        <v>183</v>
      </c>
      <c r="C42" s="266"/>
      <c r="D42" s="266"/>
      <c r="E42" s="266"/>
      <c r="F42" s="266"/>
      <c r="G42" s="266"/>
      <c r="H42" s="266"/>
      <c r="I42" s="266"/>
      <c r="J42" s="266"/>
      <c r="K42" s="266"/>
      <c r="L42" s="266"/>
      <c r="M42" s="266"/>
      <c r="N42" s="266"/>
      <c r="O42" s="266"/>
      <c r="P42" s="266"/>
      <c r="Q42" s="266"/>
      <c r="R42" s="266"/>
      <c r="S42" s="266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20" t="s">
        <v>171</v>
      </c>
      <c r="C45" s="221"/>
      <c r="D45" s="221"/>
      <c r="E45" s="221"/>
      <c r="F45" s="221"/>
      <c r="G45" s="221"/>
      <c r="H45" s="221"/>
      <c r="I45" s="221"/>
      <c r="J45" s="221"/>
      <c r="K45" s="221">
        <v>1824653</v>
      </c>
      <c r="L45" s="221"/>
      <c r="M45" s="221"/>
      <c r="N45" s="222"/>
      <c r="O45" s="221">
        <v>2354005</v>
      </c>
      <c r="P45" s="222"/>
      <c r="Q45" s="222">
        <v>1</v>
      </c>
      <c r="R45" s="222">
        <v>0.2901110512519367</v>
      </c>
      <c r="S45" s="221">
        <v>529352</v>
      </c>
      <c r="T45" s="233"/>
      <c r="AE45" s="1"/>
    </row>
    <row r="46" spans="2:31" ht="18.75" hidden="1" x14ac:dyDescent="0.3">
      <c r="B46" s="220" t="s">
        <v>172</v>
      </c>
      <c r="C46" s="221"/>
      <c r="D46" s="221"/>
      <c r="E46" s="221"/>
      <c r="F46" s="221"/>
      <c r="G46" s="221"/>
      <c r="H46" s="221"/>
      <c r="I46" s="221"/>
      <c r="J46" s="221"/>
      <c r="K46" s="221">
        <v>603938</v>
      </c>
      <c r="L46" s="221"/>
      <c r="M46" s="221"/>
      <c r="N46" s="222">
        <v>1</v>
      </c>
      <c r="O46" s="221">
        <v>936181</v>
      </c>
      <c r="P46" s="222">
        <v>1</v>
      </c>
      <c r="Q46" s="222">
        <v>0.39769711619134201</v>
      </c>
      <c r="R46" s="222">
        <v>0.55012766211101138</v>
      </c>
      <c r="S46" s="221">
        <v>332243</v>
      </c>
      <c r="T46" s="233"/>
      <c r="AE46" s="1" t="s">
        <v>173</v>
      </c>
    </row>
    <row r="47" spans="2:31" ht="15.75" hidden="1" x14ac:dyDescent="0.25">
      <c r="B47" s="223" t="s">
        <v>100</v>
      </c>
      <c r="C47" s="224"/>
      <c r="D47" s="224"/>
      <c r="E47" s="224"/>
      <c r="F47" s="224"/>
      <c r="G47" s="224"/>
      <c r="H47" s="224"/>
      <c r="I47" s="224"/>
      <c r="J47" s="224"/>
      <c r="K47" s="224">
        <v>276550.36166633503</v>
      </c>
      <c r="L47" s="224"/>
      <c r="M47" s="224"/>
      <c r="N47" s="225">
        <v>0.45791184139155844</v>
      </c>
      <c r="O47" s="224">
        <v>430252.45635520399</v>
      </c>
      <c r="P47" s="225">
        <v>0.4595825554622493</v>
      </c>
      <c r="Q47" s="225">
        <v>0.18277465695918402</v>
      </c>
      <c r="R47" s="225">
        <v>0.55578337978930015</v>
      </c>
      <c r="S47" s="224">
        <v>153702.09468886897</v>
      </c>
      <c r="T47" s="234"/>
      <c r="AE47" s="1" t="s">
        <v>174</v>
      </c>
    </row>
    <row r="48" spans="2:31" s="4" customFormat="1" hidden="1" x14ac:dyDescent="0.25">
      <c r="B48" s="226" t="s">
        <v>103</v>
      </c>
      <c r="C48" s="227"/>
      <c r="D48" s="227"/>
      <c r="E48" s="227"/>
      <c r="F48" s="227"/>
      <c r="G48" s="227"/>
      <c r="H48" s="227"/>
      <c r="I48" s="227"/>
      <c r="J48" s="227"/>
      <c r="K48" s="227">
        <v>327387.63833385095</v>
      </c>
      <c r="L48" s="227"/>
      <c r="M48" s="227"/>
      <c r="N48" s="230">
        <v>0.54208815860874948</v>
      </c>
      <c r="O48" s="227">
        <v>505927.5436448183</v>
      </c>
      <c r="P48" s="230">
        <v>0.54041637636826456</v>
      </c>
      <c r="Q48" s="230">
        <v>0.21492203442423372</v>
      </c>
      <c r="R48" s="228">
        <v>0.54534711884540576</v>
      </c>
      <c r="S48" s="229">
        <v>178539.90531096736</v>
      </c>
      <c r="T48" s="236"/>
      <c r="AE48" s="1" t="s">
        <v>175</v>
      </c>
    </row>
    <row r="49" spans="2:31" s="4" customFormat="1" hidden="1" x14ac:dyDescent="0.25">
      <c r="B49" s="231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31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AE51" s="1" t="s">
        <v>180</v>
      </c>
    </row>
    <row r="52" spans="2:31" s="4" customFormat="1" hidden="1" x14ac:dyDescent="0.25">
      <c r="B52" s="265" t="s">
        <v>181</v>
      </c>
      <c r="C52" s="265"/>
      <c r="D52" s="265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265"/>
      <c r="S52" s="265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0" t="s">
        <v>200</v>
      </c>
      <c r="C136" s="224">
        <v>1047557</v>
      </c>
      <c r="D136" s="224">
        <v>456683</v>
      </c>
      <c r="E136" s="224">
        <v>800301</v>
      </c>
      <c r="F136" s="224">
        <v>1016781</v>
      </c>
      <c r="G136" s="225">
        <f>F136/E136-1</f>
        <v>0.27049822504282761</v>
      </c>
      <c r="H136" s="224">
        <f>F136-E136</f>
        <v>216480</v>
      </c>
      <c r="I136" s="225">
        <f>F136/F$136</f>
        <v>1</v>
      </c>
      <c r="J136" s="224">
        <v>1041269</v>
      </c>
      <c r="K136" s="225">
        <f>H136/H$136</f>
        <v>1</v>
      </c>
      <c r="L136" s="225">
        <f>J136/F136-1</f>
        <v>2.4083848931087504E-2</v>
      </c>
      <c r="M136" s="224">
        <f>J136-F136</f>
        <v>24488</v>
      </c>
      <c r="N136" s="225">
        <f>J136/C136-1</f>
        <v>-6.0025373320974351E-3</v>
      </c>
      <c r="O136" s="224">
        <f>J136-C136</f>
        <v>-6288</v>
      </c>
      <c r="Q136" s="29"/>
      <c r="R136" s="79"/>
      <c r="Z136" s="1" t="s">
        <v>173</v>
      </c>
      <c r="AE136"/>
    </row>
    <row r="137" spans="1:31" s="4" customFormat="1" x14ac:dyDescent="0.25">
      <c r="B137" s="231" t="s">
        <v>44</v>
      </c>
      <c r="C137" s="248">
        <v>222987</v>
      </c>
      <c r="D137" s="248">
        <v>117997</v>
      </c>
      <c r="E137" s="248">
        <v>247584</v>
      </c>
      <c r="F137" s="248">
        <v>207208</v>
      </c>
      <c r="G137" s="254">
        <f t="shared" ref="G137:G146" si="12">F137/E137-1</f>
        <v>-0.16308000516996257</v>
      </c>
      <c r="H137" s="261">
        <f t="shared" ref="H137:H146" si="13">F137-E137</f>
        <v>-40376</v>
      </c>
      <c r="I137" s="256">
        <f t="shared" ref="I137:K146" si="14">F137/F$136</f>
        <v>0.20378822971711705</v>
      </c>
      <c r="J137" s="248">
        <v>181512</v>
      </c>
      <c r="K137" s="256">
        <f t="shared" si="14"/>
        <v>-0.18651145602365116</v>
      </c>
      <c r="L137" s="256">
        <f t="shared" ref="L137:L146" si="15">J137/F137-1</f>
        <v>-0.12401065595922933</v>
      </c>
      <c r="M137" s="255">
        <f t="shared" ref="M137:M146" si="16">J137-F137</f>
        <v>-25696</v>
      </c>
      <c r="N137" s="254">
        <f t="shared" ref="N137:N146" si="17">J137/C137-1</f>
        <v>-0.18599738998237569</v>
      </c>
      <c r="O137" s="248">
        <f t="shared" ref="O137:O146" si="18">J137-C137</f>
        <v>-41475</v>
      </c>
      <c r="Q137" s="29"/>
      <c r="R137" s="79"/>
      <c r="Z137" s="1" t="s">
        <v>175</v>
      </c>
    </row>
    <row r="138" spans="1:31" s="4" customFormat="1" x14ac:dyDescent="0.25">
      <c r="B138" s="231" t="s">
        <v>45</v>
      </c>
      <c r="C138" s="248">
        <v>127819</v>
      </c>
      <c r="D138" s="248">
        <v>51760</v>
      </c>
      <c r="E138" s="248">
        <v>83468</v>
      </c>
      <c r="F138" s="248">
        <v>123951</v>
      </c>
      <c r="G138" s="254">
        <f t="shared" si="12"/>
        <v>0.48501222025207258</v>
      </c>
      <c r="H138" s="261">
        <f t="shared" si="13"/>
        <v>40483</v>
      </c>
      <c r="I138" s="256">
        <f t="shared" si="14"/>
        <v>0.12190530704251948</v>
      </c>
      <c r="J138" s="248">
        <v>118966</v>
      </c>
      <c r="K138" s="256">
        <f t="shared" si="14"/>
        <v>0.18700572801182558</v>
      </c>
      <c r="L138" s="256">
        <f t="shared" si="15"/>
        <v>-4.0217505304515511E-2</v>
      </c>
      <c r="M138" s="255">
        <f t="shared" si="16"/>
        <v>-4985</v>
      </c>
      <c r="N138" s="254">
        <f t="shared" si="17"/>
        <v>-6.926200330154364E-2</v>
      </c>
      <c r="O138" s="248">
        <f t="shared" si="18"/>
        <v>-8853</v>
      </c>
      <c r="Q138" s="29"/>
      <c r="R138" s="79"/>
      <c r="Z138" s="1"/>
    </row>
    <row r="139" spans="1:31" s="4" customFormat="1" x14ac:dyDescent="0.25">
      <c r="B139" s="231" t="s">
        <v>46</v>
      </c>
      <c r="C139" s="248">
        <v>10509</v>
      </c>
      <c r="D139" s="248">
        <v>2339</v>
      </c>
      <c r="E139" s="248">
        <v>4950</v>
      </c>
      <c r="F139" s="248">
        <v>6762</v>
      </c>
      <c r="G139" s="254">
        <f t="shared" si="12"/>
        <v>0.36606060606060598</v>
      </c>
      <c r="H139" s="261">
        <f t="shared" si="13"/>
        <v>1812</v>
      </c>
      <c r="I139" s="256">
        <f t="shared" si="14"/>
        <v>6.6503996435810665E-3</v>
      </c>
      <c r="J139" s="248">
        <v>20250</v>
      </c>
      <c r="K139" s="260">
        <f t="shared" si="14"/>
        <v>8.3702882483370281E-3</v>
      </c>
      <c r="L139" s="256">
        <f t="shared" si="15"/>
        <v>1.9946761313220942</v>
      </c>
      <c r="M139" s="255">
        <f t="shared" si="16"/>
        <v>13488</v>
      </c>
      <c r="N139" s="254">
        <f t="shared" si="17"/>
        <v>0.92691978304310596</v>
      </c>
      <c r="O139" s="248">
        <f t="shared" si="18"/>
        <v>9741</v>
      </c>
      <c r="Q139" s="29"/>
      <c r="R139" s="79"/>
      <c r="Z139" s="1"/>
    </row>
    <row r="140" spans="1:31" s="4" customFormat="1" x14ac:dyDescent="0.25">
      <c r="B140" s="231" t="s">
        <v>48</v>
      </c>
      <c r="C140" s="248">
        <v>356283</v>
      </c>
      <c r="D140" s="248">
        <v>103133</v>
      </c>
      <c r="E140" s="248">
        <v>181693</v>
      </c>
      <c r="F140" s="248">
        <v>342343</v>
      </c>
      <c r="G140" s="254">
        <f t="shared" si="12"/>
        <v>0.8841837605191174</v>
      </c>
      <c r="H140" s="261">
        <f t="shared" si="13"/>
        <v>160650</v>
      </c>
      <c r="I140" s="256">
        <f t="shared" si="14"/>
        <v>0.33669295551352751</v>
      </c>
      <c r="J140" s="248">
        <v>341923</v>
      </c>
      <c r="K140" s="256">
        <f t="shared" si="14"/>
        <v>0.74210088691796006</v>
      </c>
      <c r="L140" s="256">
        <f t="shared" si="15"/>
        <v>-1.2268397484394011E-3</v>
      </c>
      <c r="M140" s="255">
        <f t="shared" si="16"/>
        <v>-420</v>
      </c>
      <c r="N140" s="254">
        <f t="shared" si="17"/>
        <v>-4.0305038410477056E-2</v>
      </c>
      <c r="O140" s="248">
        <f t="shared" si="18"/>
        <v>-14360</v>
      </c>
      <c r="Q140" s="29"/>
      <c r="R140" s="79"/>
      <c r="Z140" s="1"/>
    </row>
    <row r="141" spans="1:31" s="4" customFormat="1" x14ac:dyDescent="0.25">
      <c r="B141" s="231" t="s">
        <v>50</v>
      </c>
      <c r="C141" s="248">
        <v>31009</v>
      </c>
      <c r="D141" s="248">
        <v>30584</v>
      </c>
      <c r="E141" s="248">
        <v>44398</v>
      </c>
      <c r="F141" s="248">
        <v>48630</v>
      </c>
      <c r="G141" s="254">
        <f t="shared" si="12"/>
        <v>9.531960899139591E-2</v>
      </c>
      <c r="H141" s="261">
        <f t="shared" si="13"/>
        <v>4232</v>
      </c>
      <c r="I141" s="256">
        <f t="shared" si="14"/>
        <v>4.7827408261956111E-2</v>
      </c>
      <c r="J141" s="248">
        <v>55684</v>
      </c>
      <c r="K141" s="260">
        <f t="shared" si="14"/>
        <v>1.9549150036954916E-2</v>
      </c>
      <c r="L141" s="256">
        <f t="shared" si="15"/>
        <v>0.14505449311124829</v>
      </c>
      <c r="M141" s="255">
        <f t="shared" si="16"/>
        <v>7054</v>
      </c>
      <c r="N141" s="254">
        <f t="shared" si="17"/>
        <v>0.79573672159695574</v>
      </c>
      <c r="O141" s="248">
        <f t="shared" si="18"/>
        <v>24675</v>
      </c>
      <c r="Q141" s="29"/>
      <c r="R141" s="79"/>
      <c r="Z141" s="1"/>
    </row>
    <row r="142" spans="1:31" s="4" customFormat="1" x14ac:dyDescent="0.25">
      <c r="B142" s="231" t="s">
        <v>51</v>
      </c>
      <c r="C142" s="248">
        <v>120142</v>
      </c>
      <c r="D142" s="248">
        <v>61571</v>
      </c>
      <c r="E142" s="248">
        <v>104557</v>
      </c>
      <c r="F142" s="248">
        <v>134886</v>
      </c>
      <c r="G142" s="254">
        <f t="shared" si="12"/>
        <v>0.29007144428397913</v>
      </c>
      <c r="H142" s="261">
        <f t="shared" si="13"/>
        <v>30329</v>
      </c>
      <c r="I142" s="256">
        <f t="shared" si="14"/>
        <v>0.13265983530376749</v>
      </c>
      <c r="J142" s="248">
        <v>146430</v>
      </c>
      <c r="K142" s="256">
        <f t="shared" si="14"/>
        <v>0.14010070214338508</v>
      </c>
      <c r="L142" s="256">
        <f t="shared" si="15"/>
        <v>8.5583381522174262E-2</v>
      </c>
      <c r="M142" s="255">
        <f t="shared" si="16"/>
        <v>11544</v>
      </c>
      <c r="N142" s="254">
        <f t="shared" si="17"/>
        <v>0.21880774416939963</v>
      </c>
      <c r="O142" s="248">
        <f t="shared" si="18"/>
        <v>26288</v>
      </c>
      <c r="Q142" s="29"/>
      <c r="R142" s="79"/>
      <c r="Z142" s="1"/>
    </row>
    <row r="143" spans="1:31" s="4" customFormat="1" x14ac:dyDescent="0.25">
      <c r="B143" s="231" t="s">
        <v>49</v>
      </c>
      <c r="C143" s="248">
        <v>37119</v>
      </c>
      <c r="D143" s="248">
        <v>16023</v>
      </c>
      <c r="E143" s="248">
        <v>21732</v>
      </c>
      <c r="F143" s="248">
        <v>33809</v>
      </c>
      <c r="G143" s="254">
        <f t="shared" si="12"/>
        <v>0.55572427756304066</v>
      </c>
      <c r="H143" s="261">
        <f t="shared" si="13"/>
        <v>12077</v>
      </c>
      <c r="I143" s="256">
        <f t="shared" si="14"/>
        <v>3.3251014721950939E-2</v>
      </c>
      <c r="J143" s="248">
        <v>37722</v>
      </c>
      <c r="K143" s="260">
        <f t="shared" si="14"/>
        <v>5.5788063562453805E-2</v>
      </c>
      <c r="L143" s="256">
        <f t="shared" si="15"/>
        <v>0.11573841284864983</v>
      </c>
      <c r="M143" s="255">
        <f t="shared" si="16"/>
        <v>3913</v>
      </c>
      <c r="N143" s="254">
        <f t="shared" si="17"/>
        <v>1.6245049705002845E-2</v>
      </c>
      <c r="O143" s="248">
        <f t="shared" si="18"/>
        <v>603</v>
      </c>
      <c r="Q143" s="29"/>
      <c r="R143" s="79"/>
      <c r="Z143" s="1"/>
    </row>
    <row r="144" spans="1:31" s="4" customFormat="1" x14ac:dyDescent="0.25">
      <c r="B144" s="231" t="s">
        <v>52</v>
      </c>
      <c r="C144" s="248">
        <v>45577</v>
      </c>
      <c r="D144" s="248">
        <v>26839</v>
      </c>
      <c r="E144" s="248">
        <v>45216</v>
      </c>
      <c r="F144" s="248">
        <v>29061</v>
      </c>
      <c r="G144" s="254">
        <f t="shared" si="12"/>
        <v>-0.35728503184713378</v>
      </c>
      <c r="H144" s="261">
        <f t="shared" si="13"/>
        <v>-16155</v>
      </c>
      <c r="I144" s="256">
        <f t="shared" si="14"/>
        <v>2.8581375930510109E-2</v>
      </c>
      <c r="J144" s="248">
        <v>32018</v>
      </c>
      <c r="K144" s="256">
        <f t="shared" si="14"/>
        <v>-7.4625831485587588E-2</v>
      </c>
      <c r="L144" s="256">
        <f t="shared" si="15"/>
        <v>0.10175148824885594</v>
      </c>
      <c r="M144" s="255">
        <f t="shared" si="16"/>
        <v>2957</v>
      </c>
      <c r="N144" s="254">
        <f t="shared" si="17"/>
        <v>-0.29749654430962991</v>
      </c>
      <c r="O144" s="248">
        <f t="shared" si="18"/>
        <v>-13559</v>
      </c>
      <c r="Q144" s="29"/>
      <c r="R144" s="79"/>
      <c r="Z144" s="1"/>
    </row>
    <row r="145" spans="2:31" s="4" customFormat="1" x14ac:dyDescent="0.25">
      <c r="B145" s="231" t="s">
        <v>47</v>
      </c>
      <c r="C145" s="248">
        <v>41904</v>
      </c>
      <c r="D145" s="248">
        <v>24273</v>
      </c>
      <c r="E145" s="248">
        <v>26311</v>
      </c>
      <c r="F145" s="248">
        <v>32375</v>
      </c>
      <c r="G145" s="254">
        <f t="shared" si="12"/>
        <v>0.23047394625821904</v>
      </c>
      <c r="H145" s="261">
        <f t="shared" si="13"/>
        <v>6064</v>
      </c>
      <c r="I145" s="256">
        <f t="shared" si="14"/>
        <v>3.1840681523356555E-2</v>
      </c>
      <c r="J145" s="248">
        <v>47068</v>
      </c>
      <c r="K145" s="260">
        <f t="shared" si="14"/>
        <v>2.8011825572801182E-2</v>
      </c>
      <c r="L145" s="256">
        <f t="shared" si="15"/>
        <v>0.45383783783783782</v>
      </c>
      <c r="M145" s="255">
        <f t="shared" si="16"/>
        <v>14693</v>
      </c>
      <c r="N145" s="254">
        <f t="shared" si="17"/>
        <v>0.12323405880106919</v>
      </c>
      <c r="O145" s="248">
        <f t="shared" si="18"/>
        <v>5164</v>
      </c>
      <c r="Q145" s="29"/>
      <c r="R145" s="79"/>
      <c r="Z145" s="1"/>
    </row>
    <row r="146" spans="2:31" s="4" customFormat="1" x14ac:dyDescent="0.25">
      <c r="B146" s="231" t="s">
        <v>201</v>
      </c>
      <c r="C146" s="248">
        <f>C136-SUM(C137:C145)</f>
        <v>54208</v>
      </c>
      <c r="D146" s="248">
        <f>D136-SUM(D137:D145)</f>
        <v>22164</v>
      </c>
      <c r="E146" s="248">
        <f>E136-SUM(E137:E145)</f>
        <v>40392</v>
      </c>
      <c r="F146" s="248">
        <f>F136-SUM(F137:F145)</f>
        <v>57756</v>
      </c>
      <c r="G146" s="254">
        <f t="shared" si="12"/>
        <v>0.42988710635769456</v>
      </c>
      <c r="H146" s="261">
        <f t="shared" si="13"/>
        <v>17364</v>
      </c>
      <c r="I146" s="256">
        <f t="shared" si="14"/>
        <v>5.6802792341713704E-2</v>
      </c>
      <c r="J146" s="248">
        <f>J136-SUM(J137:J145)</f>
        <v>59696</v>
      </c>
      <c r="K146" s="256">
        <f t="shared" si="14"/>
        <v>8.0210643015521069E-2</v>
      </c>
      <c r="L146" s="256">
        <f t="shared" si="15"/>
        <v>3.3589583766188813E-2</v>
      </c>
      <c r="M146" s="255">
        <f t="shared" si="16"/>
        <v>1940</v>
      </c>
      <c r="N146" s="254">
        <f t="shared" si="17"/>
        <v>0.10123966942148765</v>
      </c>
      <c r="O146" s="248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2"/>
      <c r="C147" s="232"/>
      <c r="D147" s="232"/>
      <c r="E147" s="232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Z147" s="1" t="s">
        <v>180</v>
      </c>
    </row>
    <row r="148" spans="2:31" s="4" customFormat="1" x14ac:dyDescent="0.25">
      <c r="B148" s="125" t="s">
        <v>181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83F11-0644-41F9-9E8E-9D5BA1B81BDB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202</v>
      </c>
      <c r="G1" s="219"/>
      <c r="H1" s="219"/>
      <c r="I1" s="219"/>
      <c r="K1" s="219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7" t="s">
        <v>258</v>
      </c>
      <c r="D5" s="237" t="s">
        <v>259</v>
      </c>
      <c r="E5" s="237" t="s">
        <v>265</v>
      </c>
      <c r="F5" s="238" t="str">
        <f>CONCATENATE("%/s total Tenerife ",RIGHT(E5,4))</f>
        <v>%/s total Tenerife 2021</v>
      </c>
      <c r="G5" s="237" t="s">
        <v>260</v>
      </c>
      <c r="H5" s="238" t="str">
        <f>CONCATENATE("var. ",RIGHT(G5,2),"/",RIGHT(E5,2))</f>
        <v>var. 22/21</v>
      </c>
      <c r="I5" s="238" t="str">
        <f>CONCATENATE("dif. ",RIGHT(G5,2),"/",RIGHT(E5,2))</f>
        <v>dif. 22/21</v>
      </c>
      <c r="J5" s="238" t="str">
        <f>CONCATENATE("%/s total Tenerife ",RIGHT(G5,4))</f>
        <v>%/s total Tenerife 2022</v>
      </c>
      <c r="K5" s="237" t="s">
        <v>261</v>
      </c>
      <c r="L5" s="238" t="str">
        <f>CONCATENATE("var. ",RIGHT(K5,2),"/",RIGHT(G5,2))</f>
        <v>var. 23/22</v>
      </c>
      <c r="M5" s="238" t="str">
        <f>CONCATENATE("dif. ",RIGHT(K5,2),"/",RIGHT(G5,2))</f>
        <v>dif. 23/22</v>
      </c>
      <c r="N5" s="238" t="str">
        <f>CONCATENATE("%/s total Tenerife ",RIGHT(K5,4))</f>
        <v>%/s total Tenerife 2023</v>
      </c>
      <c r="O5" s="237" t="s">
        <v>262</v>
      </c>
      <c r="P5" s="238" t="str">
        <f>CONCATENATE("var. ",RIGHT(O5,2),"/",RIGHT(K5,2))</f>
        <v>var. 24/23</v>
      </c>
      <c r="Q5" s="238" t="str">
        <f>CONCATENATE("dif. ",RIGHT(O5,2),"/",RIGHT(K5,2))</f>
        <v>dif. 24/23</v>
      </c>
      <c r="R5" s="238" t="str">
        <f>CONCATENATE("var. ",RIGHT(O5,2),"/",RIGHT(C5,2))</f>
        <v>var. 24/19</v>
      </c>
      <c r="S5" s="238" t="str">
        <f>CONCATENATE("dif. ",RIGHT(O5,2),"/",RIGHT(C5,2))</f>
        <v>dif. 24/19</v>
      </c>
      <c r="T5" s="238" t="str">
        <f>CONCATENATE("%/s total Tenerife ",RIGHT(O5,4))</f>
        <v>%/s total Tenerife 2024</v>
      </c>
      <c r="AE5" s="1"/>
    </row>
    <row r="6" spans="1:31" ht="18.75" x14ac:dyDescent="0.3">
      <c r="A6" s="4"/>
      <c r="B6" s="220" t="s">
        <v>200</v>
      </c>
      <c r="C6" s="239">
        <v>632407</v>
      </c>
      <c r="D6" s="239">
        <v>248286</v>
      </c>
      <c r="E6" s="239">
        <v>384253</v>
      </c>
      <c r="F6" s="240">
        <f>E6/$E$6</f>
        <v>1</v>
      </c>
      <c r="G6" s="239">
        <v>593573</v>
      </c>
      <c r="H6" s="240">
        <f>G6/E6-1</f>
        <v>0.54474525898301374</v>
      </c>
      <c r="I6" s="239">
        <f>G6-E6</f>
        <v>209320</v>
      </c>
      <c r="J6" s="240">
        <f>G6/$G$6</f>
        <v>1</v>
      </c>
      <c r="K6" s="239">
        <v>612478</v>
      </c>
      <c r="L6" s="240">
        <f>K6/G6-1</f>
        <v>3.1849494501939857E-2</v>
      </c>
      <c r="M6" s="239">
        <f>K6-G6</f>
        <v>18905</v>
      </c>
      <c r="N6" s="240">
        <f>K6/$K$6</f>
        <v>1</v>
      </c>
      <c r="O6" s="239">
        <v>636461</v>
      </c>
      <c r="P6" s="240">
        <f>O6/K6-1</f>
        <v>3.915732483452472E-2</v>
      </c>
      <c r="Q6" s="239">
        <f>O6-K6</f>
        <v>23983</v>
      </c>
      <c r="R6" s="240">
        <f>IFERROR(O6/C6-1,"-")</f>
        <v>6.4104287270696503E-3</v>
      </c>
      <c r="S6" s="239">
        <f>O6-C6</f>
        <v>4054</v>
      </c>
      <c r="T6" s="240">
        <f>O6/$O$6</f>
        <v>1</v>
      </c>
      <c r="V6" s="29"/>
      <c r="W6" s="79"/>
      <c r="AE6" s="1" t="s">
        <v>173</v>
      </c>
    </row>
    <row r="7" spans="1:31" s="4" customFormat="1" x14ac:dyDescent="0.25">
      <c r="B7" s="231" t="s">
        <v>44</v>
      </c>
      <c r="C7" s="248">
        <v>109920</v>
      </c>
      <c r="D7" s="248">
        <v>43067</v>
      </c>
      <c r="E7" s="248">
        <v>120918</v>
      </c>
      <c r="F7" s="254">
        <f t="shared" ref="F7:F16" si="0">E7/$E$6</f>
        <v>0.3146832946001723</v>
      </c>
      <c r="G7" s="248">
        <v>120397</v>
      </c>
      <c r="H7" s="256">
        <f>G7/E7-1</f>
        <v>-4.3087050728592979E-3</v>
      </c>
      <c r="I7" s="255">
        <f>G7-E7</f>
        <v>-521</v>
      </c>
      <c r="J7" s="254">
        <f>G7/$G$6</f>
        <v>0.20283436072732419</v>
      </c>
      <c r="K7" s="248">
        <v>106138</v>
      </c>
      <c r="L7" s="256">
        <f>K7/G7-1</f>
        <v>-0.11843318355108512</v>
      </c>
      <c r="M7" s="255">
        <f>K7-G7</f>
        <v>-14259</v>
      </c>
      <c r="N7" s="254">
        <f>K7/$K$6</f>
        <v>0.17329275500507774</v>
      </c>
      <c r="O7" s="248">
        <v>101169</v>
      </c>
      <c r="P7" s="256">
        <f>O7/K7-1</f>
        <v>-4.6816408826245048E-2</v>
      </c>
      <c r="Q7" s="255">
        <f>O7-K7</f>
        <v>-4969</v>
      </c>
      <c r="R7" s="256">
        <f t="shared" ref="R7:R16" si="1">IFERROR(O7/C7-1,"-")</f>
        <v>-7.9612445414847133E-2</v>
      </c>
      <c r="S7" s="255">
        <f t="shared" ref="S7:S16" si="2">O7-C7</f>
        <v>-8751</v>
      </c>
      <c r="T7" s="254">
        <f>O7/$O$6</f>
        <v>0.15895553694570444</v>
      </c>
      <c r="V7" s="29"/>
      <c r="W7" s="79"/>
      <c r="AE7" s="1" t="s">
        <v>175</v>
      </c>
    </row>
    <row r="8" spans="1:31" s="4" customFormat="1" x14ac:dyDescent="0.25">
      <c r="B8" s="231" t="s">
        <v>45</v>
      </c>
      <c r="C8" s="248">
        <v>76491</v>
      </c>
      <c r="D8" s="248">
        <v>23619</v>
      </c>
      <c r="E8" s="248">
        <v>39986</v>
      </c>
      <c r="F8" s="254">
        <f t="shared" si="0"/>
        <v>0.10406164688369382</v>
      </c>
      <c r="G8" s="248">
        <v>75857</v>
      </c>
      <c r="H8" s="256">
        <f t="shared" ref="H8:H16" si="3">G8/E8-1</f>
        <v>0.89708898114340019</v>
      </c>
      <c r="I8" s="255">
        <f t="shared" ref="I8:I16" si="4">G8-E8</f>
        <v>35871</v>
      </c>
      <c r="J8" s="254">
        <f t="shared" ref="J8:J16" si="5">G8/$G$6</f>
        <v>0.12779725492904831</v>
      </c>
      <c r="K8" s="248">
        <v>67064</v>
      </c>
      <c r="L8" s="256">
        <f t="shared" ref="L8:L16" si="6">K8/G8-1</f>
        <v>-0.1159154725338466</v>
      </c>
      <c r="M8" s="255">
        <f t="shared" ref="M8:M16" si="7">K8-G8</f>
        <v>-8793</v>
      </c>
      <c r="N8" s="254">
        <f t="shared" ref="N8:N16" si="8">K8/$K$6</f>
        <v>0.10949617782189727</v>
      </c>
      <c r="O8" s="248">
        <v>64415</v>
      </c>
      <c r="P8" s="256">
        <f t="shared" ref="P8:P16" si="9">O8/K8-1</f>
        <v>-3.9499582488369267E-2</v>
      </c>
      <c r="Q8" s="255">
        <f t="shared" ref="Q8:Q16" si="10">O8-K8</f>
        <v>-2649</v>
      </c>
      <c r="R8" s="256">
        <f t="shared" si="1"/>
        <v>-0.15787478265416843</v>
      </c>
      <c r="S8" s="255">
        <f t="shared" si="2"/>
        <v>-12076</v>
      </c>
      <c r="T8" s="254">
        <f t="shared" ref="T8:T16" si="11">O8/$O$6</f>
        <v>0.10120808659132295</v>
      </c>
      <c r="V8" s="29"/>
      <c r="W8" s="79"/>
      <c r="AE8" s="1"/>
    </row>
    <row r="9" spans="1:31" s="4" customFormat="1" x14ac:dyDescent="0.25">
      <c r="B9" s="231" t="s">
        <v>46</v>
      </c>
      <c r="C9" s="248">
        <v>4565</v>
      </c>
      <c r="D9" s="248">
        <v>681</v>
      </c>
      <c r="E9" s="248">
        <v>2535</v>
      </c>
      <c r="F9" s="249">
        <f t="shared" si="0"/>
        <v>6.5972158968179819E-3</v>
      </c>
      <c r="G9" s="248">
        <v>3247</v>
      </c>
      <c r="H9" s="260">
        <f t="shared" si="3"/>
        <v>0.28086785009861925</v>
      </c>
      <c r="I9" s="251">
        <f t="shared" si="4"/>
        <v>712</v>
      </c>
      <c r="J9" s="249">
        <f t="shared" si="5"/>
        <v>5.4702622929277446E-3</v>
      </c>
      <c r="K9" s="248">
        <v>5439</v>
      </c>
      <c r="L9" s="256">
        <f t="shared" si="6"/>
        <v>0.67508469356328926</v>
      </c>
      <c r="M9" s="255">
        <f t="shared" si="7"/>
        <v>2192</v>
      </c>
      <c r="N9" s="254">
        <f t="shared" si="8"/>
        <v>8.8803189665587982E-3</v>
      </c>
      <c r="O9" s="248">
        <v>3803</v>
      </c>
      <c r="P9" s="256">
        <f t="shared" si="9"/>
        <v>-0.30079058650487223</v>
      </c>
      <c r="Q9" s="255">
        <f t="shared" si="10"/>
        <v>-1636</v>
      </c>
      <c r="R9" s="256">
        <f t="shared" si="1"/>
        <v>-0.16692223439211396</v>
      </c>
      <c r="S9" s="255">
        <f t="shared" si="2"/>
        <v>-762</v>
      </c>
      <c r="T9" s="254">
        <f t="shared" si="11"/>
        <v>5.9752286471598413E-3</v>
      </c>
      <c r="V9" s="29"/>
      <c r="W9" s="79"/>
      <c r="AE9" s="1"/>
    </row>
    <row r="10" spans="1:31" s="4" customFormat="1" x14ac:dyDescent="0.25">
      <c r="B10" s="231" t="s">
        <v>48</v>
      </c>
      <c r="C10" s="248">
        <v>284219</v>
      </c>
      <c r="D10" s="248">
        <v>68651</v>
      </c>
      <c r="E10" s="248">
        <v>114704</v>
      </c>
      <c r="F10" s="254">
        <f t="shared" si="0"/>
        <v>0.29851165768386972</v>
      </c>
      <c r="G10" s="248">
        <v>244952</v>
      </c>
      <c r="H10" s="256">
        <f t="shared" si="3"/>
        <v>1.1355140186915889</v>
      </c>
      <c r="I10" s="255">
        <f t="shared" si="4"/>
        <v>130248</v>
      </c>
      <c r="J10" s="254">
        <f t="shared" si="5"/>
        <v>0.4126737570610523</v>
      </c>
      <c r="K10" s="248">
        <v>249820</v>
      </c>
      <c r="L10" s="256">
        <f t="shared" si="6"/>
        <v>1.987328129592747E-2</v>
      </c>
      <c r="M10" s="255">
        <f t="shared" si="7"/>
        <v>4868</v>
      </c>
      <c r="N10" s="254">
        <f t="shared" si="8"/>
        <v>0.40788403828382408</v>
      </c>
      <c r="O10" s="248">
        <v>275953</v>
      </c>
      <c r="P10" s="256">
        <f t="shared" si="9"/>
        <v>0.1046073172684332</v>
      </c>
      <c r="Q10" s="255">
        <f t="shared" si="10"/>
        <v>26133</v>
      </c>
      <c r="R10" s="256">
        <f t="shared" si="1"/>
        <v>-2.9083206963644193E-2</v>
      </c>
      <c r="S10" s="255">
        <f t="shared" si="2"/>
        <v>-8266</v>
      </c>
      <c r="T10" s="254">
        <f>O10/$O$6</f>
        <v>0.43357409173539307</v>
      </c>
      <c r="V10" s="29"/>
      <c r="W10" s="79"/>
      <c r="AE10" s="1"/>
    </row>
    <row r="11" spans="1:31" s="4" customFormat="1" x14ac:dyDescent="0.25">
      <c r="B11" s="231" t="s">
        <v>50</v>
      </c>
      <c r="C11" s="248">
        <v>19123</v>
      </c>
      <c r="D11" s="248">
        <v>25510</v>
      </c>
      <c r="E11" s="248">
        <v>20278</v>
      </c>
      <c r="F11" s="249">
        <f t="shared" si="0"/>
        <v>5.2772522270483249E-2</v>
      </c>
      <c r="G11" s="248">
        <v>32271</v>
      </c>
      <c r="H11" s="260">
        <f t="shared" si="3"/>
        <v>0.59142913502317773</v>
      </c>
      <c r="I11" s="251">
        <f t="shared" si="4"/>
        <v>11993</v>
      </c>
      <c r="J11" s="249">
        <f t="shared" si="5"/>
        <v>5.4367365092414917E-2</v>
      </c>
      <c r="K11" s="248">
        <v>36164</v>
      </c>
      <c r="L11" s="256">
        <f t="shared" si="6"/>
        <v>0.12063462551516846</v>
      </c>
      <c r="M11" s="255">
        <f t="shared" si="7"/>
        <v>3893</v>
      </c>
      <c r="N11" s="254">
        <f t="shared" si="8"/>
        <v>5.9045386119991251E-2</v>
      </c>
      <c r="O11" s="248">
        <v>33708</v>
      </c>
      <c r="P11" s="256">
        <f t="shared" si="9"/>
        <v>-6.791284149983412E-2</v>
      </c>
      <c r="Q11" s="255">
        <f t="shared" si="10"/>
        <v>-2456</v>
      </c>
      <c r="R11" s="256">
        <f t="shared" si="1"/>
        <v>0.7626941379490666</v>
      </c>
      <c r="S11" s="255">
        <f t="shared" si="2"/>
        <v>14585</v>
      </c>
      <c r="T11" s="254">
        <f t="shared" si="11"/>
        <v>5.2961611159206924E-2</v>
      </c>
      <c r="V11" s="29"/>
      <c r="W11" s="79"/>
      <c r="AE11" s="1"/>
    </row>
    <row r="12" spans="1:31" s="4" customFormat="1" x14ac:dyDescent="0.25">
      <c r="B12" s="231" t="s">
        <v>51</v>
      </c>
      <c r="C12" s="248">
        <v>59066</v>
      </c>
      <c r="D12" s="248">
        <v>28803</v>
      </c>
      <c r="E12" s="248">
        <v>51310</v>
      </c>
      <c r="F12" s="254">
        <f t="shared" si="0"/>
        <v>0.13353181367484443</v>
      </c>
      <c r="G12" s="248">
        <v>65021</v>
      </c>
      <c r="H12" s="256">
        <f t="shared" si="3"/>
        <v>0.26721886571818354</v>
      </c>
      <c r="I12" s="255">
        <f t="shared" si="4"/>
        <v>13711</v>
      </c>
      <c r="J12" s="254">
        <f t="shared" si="5"/>
        <v>0.10954170759114717</v>
      </c>
      <c r="K12" s="248">
        <v>80309</v>
      </c>
      <c r="L12" s="256">
        <f t="shared" si="6"/>
        <v>0.23512403684963323</v>
      </c>
      <c r="M12" s="255">
        <f t="shared" si="7"/>
        <v>15288</v>
      </c>
      <c r="N12" s="254">
        <f t="shared" si="8"/>
        <v>0.1311214443620832</v>
      </c>
      <c r="O12" s="248">
        <v>80773</v>
      </c>
      <c r="P12" s="256">
        <f t="shared" si="9"/>
        <v>5.7776836967213807E-3</v>
      </c>
      <c r="Q12" s="255">
        <f t="shared" si="10"/>
        <v>464</v>
      </c>
      <c r="R12" s="256">
        <f t="shared" si="1"/>
        <v>0.36750414790234642</v>
      </c>
      <c r="S12" s="255">
        <f t="shared" si="2"/>
        <v>21707</v>
      </c>
      <c r="T12" s="254">
        <f t="shared" si="11"/>
        <v>0.12690958283382642</v>
      </c>
      <c r="V12" s="29"/>
      <c r="W12" s="79"/>
      <c r="AE12" s="1"/>
    </row>
    <row r="13" spans="1:31" s="4" customFormat="1" x14ac:dyDescent="0.25">
      <c r="B13" s="231" t="s">
        <v>49</v>
      </c>
      <c r="C13" s="248">
        <v>17966</v>
      </c>
      <c r="D13" s="248">
        <v>6752</v>
      </c>
      <c r="E13" s="248">
        <v>10731</v>
      </c>
      <c r="F13" s="249">
        <f t="shared" si="0"/>
        <v>2.7926912737180971E-2</v>
      </c>
      <c r="G13" s="248">
        <v>17520</v>
      </c>
      <c r="H13" s="260">
        <f t="shared" si="3"/>
        <v>0.63265306122448983</v>
      </c>
      <c r="I13" s="251">
        <f t="shared" si="4"/>
        <v>6789</v>
      </c>
      <c r="J13" s="249">
        <f t="shared" si="5"/>
        <v>2.951616734588669E-2</v>
      </c>
      <c r="K13" s="248">
        <v>25698</v>
      </c>
      <c r="L13" s="256">
        <f t="shared" si="6"/>
        <v>0.46678082191780823</v>
      </c>
      <c r="M13" s="255">
        <f t="shared" si="7"/>
        <v>8178</v>
      </c>
      <c r="N13" s="254">
        <f t="shared" si="8"/>
        <v>4.1957425409565728E-2</v>
      </c>
      <c r="O13" s="248">
        <v>23944</v>
      </c>
      <c r="P13" s="256">
        <f t="shared" si="9"/>
        <v>-6.8254338859055186E-2</v>
      </c>
      <c r="Q13" s="255">
        <f t="shared" si="10"/>
        <v>-1754</v>
      </c>
      <c r="R13" s="256">
        <f t="shared" si="1"/>
        <v>0.33273961928086382</v>
      </c>
      <c r="S13" s="255">
        <f t="shared" si="2"/>
        <v>5978</v>
      </c>
      <c r="T13" s="254">
        <f t="shared" si="11"/>
        <v>3.762052977323041E-2</v>
      </c>
      <c r="V13" s="29"/>
      <c r="W13" s="79"/>
      <c r="AE13" s="1"/>
    </row>
    <row r="14" spans="1:31" s="4" customFormat="1" x14ac:dyDescent="0.25">
      <c r="B14" s="231" t="s">
        <v>52</v>
      </c>
      <c r="C14" s="248">
        <v>20687</v>
      </c>
      <c r="D14" s="248">
        <v>5616</v>
      </c>
      <c r="E14" s="248">
        <v>11021</v>
      </c>
      <c r="F14" s="254">
        <f t="shared" si="0"/>
        <v>2.8681623825968828E-2</v>
      </c>
      <c r="G14" s="248">
        <v>9118</v>
      </c>
      <c r="H14" s="256">
        <f t="shared" si="3"/>
        <v>-0.17267035659196084</v>
      </c>
      <c r="I14" s="255">
        <f t="shared" si="4"/>
        <v>-1903</v>
      </c>
      <c r="J14" s="254">
        <f t="shared" si="5"/>
        <v>1.536121083674628E-2</v>
      </c>
      <c r="K14" s="248">
        <v>11280</v>
      </c>
      <c r="L14" s="256">
        <f t="shared" si="6"/>
        <v>0.23711340206185572</v>
      </c>
      <c r="M14" s="255">
        <f t="shared" si="7"/>
        <v>2162</v>
      </c>
      <c r="N14" s="254">
        <f t="shared" si="8"/>
        <v>1.8416988038754044E-2</v>
      </c>
      <c r="O14" s="248">
        <v>10812</v>
      </c>
      <c r="P14" s="256">
        <f t="shared" si="9"/>
        <v>-4.1489361702127692E-2</v>
      </c>
      <c r="Q14" s="255">
        <f t="shared" si="10"/>
        <v>-468</v>
      </c>
      <c r="R14" s="256">
        <f t="shared" si="1"/>
        <v>-0.4773529269589597</v>
      </c>
      <c r="S14" s="255">
        <f t="shared" si="2"/>
        <v>-9875</v>
      </c>
      <c r="T14" s="254">
        <f t="shared" si="11"/>
        <v>1.6987686598236185E-2</v>
      </c>
      <c r="V14" s="29"/>
      <c r="W14" s="79"/>
      <c r="AE14" s="1"/>
    </row>
    <row r="15" spans="1:31" s="4" customFormat="1" x14ac:dyDescent="0.25">
      <c r="B15" s="231" t="s">
        <v>47</v>
      </c>
      <c r="C15" s="248">
        <v>19152</v>
      </c>
      <c r="D15" s="248">
        <v>14211</v>
      </c>
      <c r="E15" s="248">
        <v>4744</v>
      </c>
      <c r="F15" s="249">
        <f t="shared" si="0"/>
        <v>1.2346032431757201E-2</v>
      </c>
      <c r="G15" s="248">
        <v>9037</v>
      </c>
      <c r="H15" s="260">
        <f t="shared" si="3"/>
        <v>0.9049325463743676</v>
      </c>
      <c r="I15" s="251">
        <f t="shared" si="4"/>
        <v>4293</v>
      </c>
      <c r="J15" s="249">
        <f t="shared" si="5"/>
        <v>1.5224749104153995E-2</v>
      </c>
      <c r="K15" s="248">
        <v>15069</v>
      </c>
      <c r="L15" s="256">
        <f t="shared" si="6"/>
        <v>0.66747814540223516</v>
      </c>
      <c r="M15" s="255">
        <f t="shared" si="7"/>
        <v>6032</v>
      </c>
      <c r="N15" s="254">
        <f t="shared" si="8"/>
        <v>2.4603332691133396E-2</v>
      </c>
      <c r="O15" s="248">
        <v>23750</v>
      </c>
      <c r="P15" s="256">
        <f t="shared" si="9"/>
        <v>0.57608334992368437</v>
      </c>
      <c r="Q15" s="255">
        <f t="shared" si="10"/>
        <v>8681</v>
      </c>
      <c r="R15" s="256">
        <f t="shared" si="1"/>
        <v>0.24007936507936511</v>
      </c>
      <c r="S15" s="255">
        <f t="shared" si="2"/>
        <v>4598</v>
      </c>
      <c r="T15" s="254">
        <f t="shared" si="11"/>
        <v>3.7315719266380817E-2</v>
      </c>
      <c r="V15" s="29"/>
      <c r="W15" s="79"/>
      <c r="AE15" s="1"/>
    </row>
    <row r="16" spans="1:31" s="4" customFormat="1" x14ac:dyDescent="0.25">
      <c r="B16" s="231" t="s">
        <v>201</v>
      </c>
      <c r="C16" s="248">
        <f>C6-SUM(C7:C15)</f>
        <v>21218</v>
      </c>
      <c r="D16" s="248">
        <f>D6-SUM(D7:D15)</f>
        <v>31376</v>
      </c>
      <c r="E16" s="248">
        <f>E6-SUM(E7:E15)</f>
        <v>8026</v>
      </c>
      <c r="F16" s="254">
        <f t="shared" si="0"/>
        <v>2.0887279995211488E-2</v>
      </c>
      <c r="G16" s="248">
        <f>G6-SUM(G7:G15)</f>
        <v>16153</v>
      </c>
      <c r="H16" s="256">
        <f t="shared" si="3"/>
        <v>1.012584101669574</v>
      </c>
      <c r="I16" s="255">
        <f t="shared" si="4"/>
        <v>8127</v>
      </c>
      <c r="J16" s="254">
        <f t="shared" si="5"/>
        <v>2.7213165019298383E-2</v>
      </c>
      <c r="K16" s="248">
        <f>K6-SUM(K7:K15)</f>
        <v>15497</v>
      </c>
      <c r="L16" s="256">
        <f t="shared" si="6"/>
        <v>-4.0611651086485456E-2</v>
      </c>
      <c r="M16" s="255">
        <f t="shared" si="7"/>
        <v>-656</v>
      </c>
      <c r="N16" s="254">
        <f t="shared" si="8"/>
        <v>2.5302133301114488E-2</v>
      </c>
      <c r="O16" s="248">
        <f>O6-SUM(O7:O15)</f>
        <v>18134</v>
      </c>
      <c r="P16" s="256">
        <f t="shared" si="9"/>
        <v>0.17016196683229001</v>
      </c>
      <c r="Q16" s="255">
        <f t="shared" si="10"/>
        <v>2637</v>
      </c>
      <c r="R16" s="256">
        <f t="shared" si="1"/>
        <v>-0.14534828918842491</v>
      </c>
      <c r="S16" s="255">
        <f t="shared" si="2"/>
        <v>-3084</v>
      </c>
      <c r="T16" s="254">
        <f t="shared" si="11"/>
        <v>2.8491926449538935E-2</v>
      </c>
      <c r="V16" s="29"/>
      <c r="W16" s="79"/>
      <c r="AE16" s="1"/>
    </row>
    <row r="17" spans="2:31" s="4" customFormat="1" ht="7.5" customHeight="1" x14ac:dyDescent="0.25">
      <c r="B17" s="232"/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AE17" s="1" t="s">
        <v>180</v>
      </c>
    </row>
    <row r="18" spans="2:31" s="4" customFormat="1" x14ac:dyDescent="0.25">
      <c r="B18" s="125" t="s">
        <v>181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6" t="s">
        <v>183</v>
      </c>
      <c r="C42" s="266"/>
      <c r="D42" s="266"/>
      <c r="E42" s="266"/>
      <c r="F42" s="266"/>
      <c r="G42" s="266"/>
      <c r="H42" s="266"/>
      <c r="I42" s="266"/>
      <c r="J42" s="266"/>
      <c r="K42" s="266"/>
      <c r="L42" s="266"/>
      <c r="M42" s="266"/>
      <c r="N42" s="266"/>
      <c r="O42" s="266"/>
      <c r="P42" s="266"/>
      <c r="Q42" s="266"/>
      <c r="R42" s="266"/>
      <c r="S42" s="266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20" t="s">
        <v>171</v>
      </c>
      <c r="C45" s="221"/>
      <c r="D45" s="221"/>
      <c r="E45" s="221"/>
      <c r="F45" s="221"/>
      <c r="G45" s="221"/>
      <c r="H45" s="221"/>
      <c r="I45" s="221"/>
      <c r="J45" s="221"/>
      <c r="K45" s="221">
        <v>1824653</v>
      </c>
      <c r="L45" s="221"/>
      <c r="M45" s="221"/>
      <c r="N45" s="222"/>
      <c r="O45" s="221">
        <v>2354005</v>
      </c>
      <c r="P45" s="222"/>
      <c r="Q45" s="222">
        <v>1</v>
      </c>
      <c r="R45" s="222">
        <v>0.2901110512519367</v>
      </c>
      <c r="S45" s="221">
        <v>529352</v>
      </c>
      <c r="T45" s="233"/>
      <c r="AE45" s="1"/>
    </row>
    <row r="46" spans="2:31" ht="18.75" hidden="1" x14ac:dyDescent="0.3">
      <c r="B46" s="220" t="s">
        <v>172</v>
      </c>
      <c r="C46" s="221"/>
      <c r="D46" s="221"/>
      <c r="E46" s="221"/>
      <c r="F46" s="221"/>
      <c r="G46" s="221"/>
      <c r="H46" s="221"/>
      <c r="I46" s="221"/>
      <c r="J46" s="221"/>
      <c r="K46" s="221">
        <v>603938</v>
      </c>
      <c r="L46" s="221"/>
      <c r="M46" s="221"/>
      <c r="N46" s="222">
        <v>1</v>
      </c>
      <c r="O46" s="221">
        <v>936181</v>
      </c>
      <c r="P46" s="222">
        <v>1</v>
      </c>
      <c r="Q46" s="222">
        <v>0.39769711619134201</v>
      </c>
      <c r="R46" s="222">
        <v>0.55012766211101138</v>
      </c>
      <c r="S46" s="221">
        <v>332243</v>
      </c>
      <c r="T46" s="233"/>
      <c r="AE46" s="1" t="s">
        <v>173</v>
      </c>
    </row>
    <row r="47" spans="2:31" ht="15.75" hidden="1" x14ac:dyDescent="0.25">
      <c r="B47" s="223" t="s">
        <v>100</v>
      </c>
      <c r="C47" s="224"/>
      <c r="D47" s="224"/>
      <c r="E47" s="224"/>
      <c r="F47" s="224"/>
      <c r="G47" s="224"/>
      <c r="H47" s="224"/>
      <c r="I47" s="224"/>
      <c r="J47" s="224"/>
      <c r="K47" s="224">
        <v>276550.36166633503</v>
      </c>
      <c r="L47" s="224"/>
      <c r="M47" s="224"/>
      <c r="N47" s="225">
        <v>0.45791184139155844</v>
      </c>
      <c r="O47" s="224">
        <v>430252.45635520399</v>
      </c>
      <c r="P47" s="225">
        <v>0.4595825554622493</v>
      </c>
      <c r="Q47" s="225">
        <v>0.18277465695918402</v>
      </c>
      <c r="R47" s="225">
        <v>0.55578337978930015</v>
      </c>
      <c r="S47" s="224">
        <v>153702.09468886897</v>
      </c>
      <c r="T47" s="234"/>
      <c r="AE47" s="1" t="s">
        <v>174</v>
      </c>
    </row>
    <row r="48" spans="2:31" s="4" customFormat="1" hidden="1" x14ac:dyDescent="0.25">
      <c r="B48" s="226" t="s">
        <v>103</v>
      </c>
      <c r="C48" s="227"/>
      <c r="D48" s="227"/>
      <c r="E48" s="227"/>
      <c r="F48" s="227"/>
      <c r="G48" s="227"/>
      <c r="H48" s="227"/>
      <c r="I48" s="227"/>
      <c r="J48" s="227"/>
      <c r="K48" s="227">
        <v>327387.63833385095</v>
      </c>
      <c r="L48" s="227"/>
      <c r="M48" s="227"/>
      <c r="N48" s="230">
        <v>0.54208815860874948</v>
      </c>
      <c r="O48" s="227">
        <v>505927.5436448183</v>
      </c>
      <c r="P48" s="230">
        <v>0.54041637636826456</v>
      </c>
      <c r="Q48" s="230">
        <v>0.21492203442423372</v>
      </c>
      <c r="R48" s="228">
        <v>0.54534711884540576</v>
      </c>
      <c r="S48" s="229">
        <v>178539.90531096736</v>
      </c>
      <c r="T48" s="236"/>
      <c r="AE48" s="1" t="s">
        <v>175</v>
      </c>
    </row>
    <row r="49" spans="2:31" s="4" customFormat="1" hidden="1" x14ac:dyDescent="0.25">
      <c r="B49" s="231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31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AE51" s="1" t="s">
        <v>180</v>
      </c>
    </row>
    <row r="52" spans="2:31" s="4" customFormat="1" hidden="1" x14ac:dyDescent="0.25">
      <c r="B52" s="265" t="s">
        <v>181</v>
      </c>
      <c r="C52" s="265"/>
      <c r="D52" s="265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265"/>
      <c r="S52" s="265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0" t="s">
        <v>200</v>
      </c>
      <c r="C136" s="224">
        <v>632407</v>
      </c>
      <c r="D136" s="224">
        <v>248294</v>
      </c>
      <c r="E136" s="224">
        <v>384253</v>
      </c>
      <c r="F136" s="224">
        <v>593573</v>
      </c>
      <c r="G136" s="225">
        <f>F136/E136-1</f>
        <v>0.54474525898301374</v>
      </c>
      <c r="H136" s="224">
        <f>F136-E136</f>
        <v>209320</v>
      </c>
      <c r="I136" s="225">
        <f>F136/F$136</f>
        <v>1</v>
      </c>
      <c r="J136" s="224">
        <v>612478</v>
      </c>
      <c r="K136" s="225">
        <f>H136/H$136</f>
        <v>1</v>
      </c>
      <c r="L136" s="225">
        <f>J136/F136-1</f>
        <v>3.1849494501939857E-2</v>
      </c>
      <c r="M136" s="224">
        <f>J136-F136</f>
        <v>18905</v>
      </c>
      <c r="N136" s="225">
        <f>J136/C136-1</f>
        <v>-3.1512933917556274E-2</v>
      </c>
      <c r="O136" s="224">
        <f>J136-C136</f>
        <v>-19929</v>
      </c>
      <c r="Q136" s="29"/>
      <c r="R136" s="79"/>
      <c r="Z136" s="1" t="s">
        <v>173</v>
      </c>
      <c r="AE136"/>
    </row>
    <row r="137" spans="1:31" s="4" customFormat="1" x14ac:dyDescent="0.25">
      <c r="B137" s="231" t="s">
        <v>44</v>
      </c>
      <c r="C137" s="248">
        <v>109920</v>
      </c>
      <c r="D137" s="248">
        <v>49521</v>
      </c>
      <c r="E137" s="248">
        <v>120918</v>
      </c>
      <c r="F137" s="248">
        <v>120397</v>
      </c>
      <c r="G137" s="254">
        <f t="shared" ref="G137:G146" si="12">F137/E137-1</f>
        <v>-4.3087050728592979E-3</v>
      </c>
      <c r="H137" s="261">
        <f t="shared" ref="H137:H146" si="13">F137-E137</f>
        <v>-521</v>
      </c>
      <c r="I137" s="256">
        <f t="shared" ref="I137:K146" si="14">F137/F$136</f>
        <v>0.20283436072732419</v>
      </c>
      <c r="J137" s="248">
        <v>106138</v>
      </c>
      <c r="K137" s="256">
        <f t="shared" si="14"/>
        <v>-2.4890120389833748E-3</v>
      </c>
      <c r="L137" s="256">
        <f t="shared" ref="L137:L146" si="15">J137/F137-1</f>
        <v>-0.11843318355108512</v>
      </c>
      <c r="M137" s="255">
        <f t="shared" ref="M137:M146" si="16">J137-F137</f>
        <v>-14259</v>
      </c>
      <c r="N137" s="254">
        <f t="shared" ref="N137:N145" si="17">J137/C137-1</f>
        <v>-3.4406841339155725E-2</v>
      </c>
      <c r="O137" s="248">
        <f t="shared" ref="O137:O146" si="18">J137-C137</f>
        <v>-3782</v>
      </c>
      <c r="Q137" s="29"/>
      <c r="R137" s="79"/>
      <c r="Z137" s="1" t="s">
        <v>175</v>
      </c>
    </row>
    <row r="138" spans="1:31" s="4" customFormat="1" x14ac:dyDescent="0.25">
      <c r="B138" s="231" t="s">
        <v>45</v>
      </c>
      <c r="C138" s="248">
        <v>76491</v>
      </c>
      <c r="D138" s="248">
        <v>26848</v>
      </c>
      <c r="E138" s="248">
        <v>39986</v>
      </c>
      <c r="F138" s="248">
        <v>75857</v>
      </c>
      <c r="G138" s="254">
        <f t="shared" si="12"/>
        <v>0.89708898114340019</v>
      </c>
      <c r="H138" s="261">
        <f t="shared" si="13"/>
        <v>35871</v>
      </c>
      <c r="I138" s="256">
        <f t="shared" si="14"/>
        <v>0.12779725492904831</v>
      </c>
      <c r="J138" s="248">
        <v>67064</v>
      </c>
      <c r="K138" s="256">
        <f t="shared" si="14"/>
        <v>0.17136919549015861</v>
      </c>
      <c r="L138" s="256">
        <f t="shared" si="15"/>
        <v>-0.1159154725338466</v>
      </c>
      <c r="M138" s="255">
        <f t="shared" si="16"/>
        <v>-8793</v>
      </c>
      <c r="N138" s="254">
        <f t="shared" si="17"/>
        <v>-0.12324325737668484</v>
      </c>
      <c r="O138" s="248">
        <f t="shared" si="18"/>
        <v>-9427</v>
      </c>
      <c r="Q138" s="29"/>
      <c r="R138" s="79"/>
      <c r="Z138" s="1"/>
    </row>
    <row r="139" spans="1:31" s="4" customFormat="1" x14ac:dyDescent="0.25">
      <c r="B139" s="231" t="s">
        <v>46</v>
      </c>
      <c r="C139" s="248">
        <v>4565</v>
      </c>
      <c r="D139" s="248">
        <v>681</v>
      </c>
      <c r="E139" s="248">
        <v>2535</v>
      </c>
      <c r="F139" s="248">
        <v>3247</v>
      </c>
      <c r="G139" s="254">
        <f t="shared" si="12"/>
        <v>0.28086785009861925</v>
      </c>
      <c r="H139" s="262">
        <f t="shared" si="13"/>
        <v>712</v>
      </c>
      <c r="I139" s="260">
        <f t="shared" si="14"/>
        <v>5.4702622929277446E-3</v>
      </c>
      <c r="J139" s="248">
        <v>5439</v>
      </c>
      <c r="K139" s="260">
        <f t="shared" si="14"/>
        <v>3.4014905407987769E-3</v>
      </c>
      <c r="L139" s="256">
        <f t="shared" si="15"/>
        <v>0.67508469356328926</v>
      </c>
      <c r="M139" s="255">
        <f t="shared" si="16"/>
        <v>2192</v>
      </c>
      <c r="N139" s="254">
        <f t="shared" si="17"/>
        <v>0.1914567360350492</v>
      </c>
      <c r="O139" s="248">
        <f t="shared" si="18"/>
        <v>874</v>
      </c>
      <c r="Q139" s="29"/>
      <c r="R139" s="79"/>
      <c r="Z139" s="1"/>
    </row>
    <row r="140" spans="1:31" s="4" customFormat="1" x14ac:dyDescent="0.25">
      <c r="B140" s="231" t="s">
        <v>48</v>
      </c>
      <c r="C140" s="248">
        <v>284219</v>
      </c>
      <c r="D140" s="248">
        <v>74813</v>
      </c>
      <c r="E140" s="248">
        <v>114704</v>
      </c>
      <c r="F140" s="248">
        <v>244952</v>
      </c>
      <c r="G140" s="254">
        <f t="shared" si="12"/>
        <v>1.1355140186915889</v>
      </c>
      <c r="H140" s="261">
        <f t="shared" si="13"/>
        <v>130248</v>
      </c>
      <c r="I140" s="256">
        <f t="shared" si="14"/>
        <v>0.4126737570610523</v>
      </c>
      <c r="J140" s="248">
        <v>249820</v>
      </c>
      <c r="K140" s="256">
        <f t="shared" si="14"/>
        <v>0.62224345499713363</v>
      </c>
      <c r="L140" s="256">
        <f t="shared" si="15"/>
        <v>1.987328129592747E-2</v>
      </c>
      <c r="M140" s="255">
        <f t="shared" si="16"/>
        <v>4868</v>
      </c>
      <c r="N140" s="254">
        <f t="shared" si="17"/>
        <v>-0.12102991003416375</v>
      </c>
      <c r="O140" s="248">
        <f t="shared" si="18"/>
        <v>-34399</v>
      </c>
      <c r="Q140" s="29"/>
      <c r="R140" s="79"/>
      <c r="Z140" s="1"/>
    </row>
    <row r="141" spans="1:31" s="4" customFormat="1" x14ac:dyDescent="0.25">
      <c r="B141" s="231" t="s">
        <v>50</v>
      </c>
      <c r="C141" s="248">
        <v>19123</v>
      </c>
      <c r="D141" s="248">
        <v>25621</v>
      </c>
      <c r="E141" s="248">
        <v>20278</v>
      </c>
      <c r="F141" s="248">
        <v>32271</v>
      </c>
      <c r="G141" s="254">
        <f t="shared" si="12"/>
        <v>0.59142913502317773</v>
      </c>
      <c r="H141" s="262">
        <f t="shared" si="13"/>
        <v>11993</v>
      </c>
      <c r="I141" s="260">
        <f t="shared" si="14"/>
        <v>5.4367365092414917E-2</v>
      </c>
      <c r="J141" s="248">
        <v>36164</v>
      </c>
      <c r="K141" s="260">
        <f t="shared" si="14"/>
        <v>5.7295050640168162E-2</v>
      </c>
      <c r="L141" s="256">
        <f t="shared" si="15"/>
        <v>0.12063462551516846</v>
      </c>
      <c r="M141" s="255">
        <f t="shared" si="16"/>
        <v>3893</v>
      </c>
      <c r="N141" s="254">
        <f t="shared" si="17"/>
        <v>0.89112586937196037</v>
      </c>
      <c r="O141" s="248">
        <f t="shared" si="18"/>
        <v>17041</v>
      </c>
      <c r="Q141" s="29"/>
      <c r="R141" s="79"/>
      <c r="Z141" s="1"/>
    </row>
    <row r="142" spans="1:31" s="4" customFormat="1" x14ac:dyDescent="0.25">
      <c r="B142" s="231" t="s">
        <v>51</v>
      </c>
      <c r="C142" s="248">
        <v>59066</v>
      </c>
      <c r="D142" s="248">
        <v>33780</v>
      </c>
      <c r="E142" s="248">
        <v>51310</v>
      </c>
      <c r="F142" s="248">
        <v>65021</v>
      </c>
      <c r="G142" s="254">
        <f t="shared" si="12"/>
        <v>0.26721886571818354</v>
      </c>
      <c r="H142" s="261">
        <f t="shared" si="13"/>
        <v>13711</v>
      </c>
      <c r="I142" s="256">
        <f t="shared" si="14"/>
        <v>0.10954170759114717</v>
      </c>
      <c r="J142" s="248">
        <v>80309</v>
      </c>
      <c r="K142" s="256">
        <f t="shared" si="14"/>
        <v>6.5502579782151724E-2</v>
      </c>
      <c r="L142" s="256">
        <f t="shared" si="15"/>
        <v>0.23512403684963323</v>
      </c>
      <c r="M142" s="255">
        <f t="shared" si="16"/>
        <v>15288</v>
      </c>
      <c r="N142" s="254">
        <f t="shared" si="17"/>
        <v>0.3596485287644331</v>
      </c>
      <c r="O142" s="248">
        <f t="shared" si="18"/>
        <v>21243</v>
      </c>
      <c r="Q142" s="29"/>
      <c r="R142" s="79"/>
      <c r="Z142" s="1"/>
    </row>
    <row r="143" spans="1:31" s="4" customFormat="1" x14ac:dyDescent="0.25">
      <c r="B143" s="231" t="s">
        <v>49</v>
      </c>
      <c r="C143" s="248">
        <v>17966</v>
      </c>
      <c r="D143" s="248">
        <v>7339</v>
      </c>
      <c r="E143" s="248">
        <v>10731</v>
      </c>
      <c r="F143" s="248">
        <v>17520</v>
      </c>
      <c r="G143" s="254">
        <f t="shared" si="12"/>
        <v>0.63265306122448983</v>
      </c>
      <c r="H143" s="262">
        <f t="shared" si="13"/>
        <v>6789</v>
      </c>
      <c r="I143" s="260">
        <f t="shared" si="14"/>
        <v>2.951616734588669E-2</v>
      </c>
      <c r="J143" s="248">
        <v>25698</v>
      </c>
      <c r="K143" s="260">
        <f t="shared" si="14"/>
        <v>3.243359449646474E-2</v>
      </c>
      <c r="L143" s="256">
        <f t="shared" si="15"/>
        <v>0.46678082191780823</v>
      </c>
      <c r="M143" s="255">
        <f t="shared" si="16"/>
        <v>8178</v>
      </c>
      <c r="N143" s="254">
        <f t="shared" si="17"/>
        <v>0.43036847378381382</v>
      </c>
      <c r="O143" s="248">
        <f t="shared" si="18"/>
        <v>7732</v>
      </c>
      <c r="Q143" s="29"/>
      <c r="R143" s="79"/>
      <c r="Z143" s="1"/>
    </row>
    <row r="144" spans="1:31" s="4" customFormat="1" x14ac:dyDescent="0.25">
      <c r="B144" s="231" t="s">
        <v>52</v>
      </c>
      <c r="C144" s="248">
        <v>20687</v>
      </c>
      <c r="D144" s="248">
        <v>6781</v>
      </c>
      <c r="E144" s="248">
        <v>11021</v>
      </c>
      <c r="F144" s="248">
        <v>9118</v>
      </c>
      <c r="G144" s="254">
        <f t="shared" si="12"/>
        <v>-0.17267035659196084</v>
      </c>
      <c r="H144" s="261">
        <f t="shared" si="13"/>
        <v>-1903</v>
      </c>
      <c r="I144" s="256">
        <f t="shared" si="14"/>
        <v>1.536121083674628E-2</v>
      </c>
      <c r="J144" s="248">
        <v>11280</v>
      </c>
      <c r="K144" s="256">
        <f t="shared" si="14"/>
        <v>-9.0913433976686411E-3</v>
      </c>
      <c r="L144" s="256">
        <f t="shared" si="15"/>
        <v>0.23711340206185572</v>
      </c>
      <c r="M144" s="255">
        <f t="shared" si="16"/>
        <v>2162</v>
      </c>
      <c r="N144" s="254">
        <f t="shared" si="17"/>
        <v>-0.45473002368637305</v>
      </c>
      <c r="O144" s="248">
        <f t="shared" si="18"/>
        <v>-9407</v>
      </c>
      <c r="Q144" s="29"/>
      <c r="R144" s="79"/>
      <c r="Z144" s="1"/>
    </row>
    <row r="145" spans="2:31" s="4" customFormat="1" x14ac:dyDescent="0.25">
      <c r="B145" s="231" t="s">
        <v>47</v>
      </c>
      <c r="C145" s="248">
        <v>19152</v>
      </c>
      <c r="D145" s="248">
        <v>15343</v>
      </c>
      <c r="E145" s="248">
        <v>4744</v>
      </c>
      <c r="F145" s="248">
        <v>9037</v>
      </c>
      <c r="G145" s="254">
        <f t="shared" si="12"/>
        <v>0.9049325463743676</v>
      </c>
      <c r="H145" s="262">
        <f t="shared" si="13"/>
        <v>4293</v>
      </c>
      <c r="I145" s="260">
        <f t="shared" si="14"/>
        <v>1.5224749104153995E-2</v>
      </c>
      <c r="J145" s="248">
        <v>15069</v>
      </c>
      <c r="K145" s="260">
        <f t="shared" si="14"/>
        <v>2.0509268106248806E-2</v>
      </c>
      <c r="L145" s="256">
        <f t="shared" si="15"/>
        <v>0.66747814540223516</v>
      </c>
      <c r="M145" s="255">
        <f t="shared" si="16"/>
        <v>6032</v>
      </c>
      <c r="N145" s="254">
        <f t="shared" si="17"/>
        <v>-0.21318922305764409</v>
      </c>
      <c r="O145" s="248">
        <f t="shared" si="18"/>
        <v>-4083</v>
      </c>
      <c r="Q145" s="29"/>
      <c r="R145" s="79"/>
      <c r="Z145" s="1"/>
    </row>
    <row r="146" spans="2:31" s="4" customFormat="1" x14ac:dyDescent="0.25">
      <c r="B146" s="231" t="s">
        <v>201</v>
      </c>
      <c r="C146" s="248">
        <f>C136-SUM(C137:C145)</f>
        <v>21218</v>
      </c>
      <c r="D146" s="248">
        <f>D136-SUM(D137:D145)</f>
        <v>7567</v>
      </c>
      <c r="E146" s="248">
        <f>E136-SUM(E137:E145)</f>
        <v>8026</v>
      </c>
      <c r="F146" s="248">
        <f>F136-SUM(F137:F145)</f>
        <v>16153</v>
      </c>
      <c r="G146" s="254">
        <f t="shared" si="12"/>
        <v>1.012584101669574</v>
      </c>
      <c r="H146" s="261">
        <f t="shared" si="13"/>
        <v>8127</v>
      </c>
      <c r="I146" s="256">
        <f t="shared" si="14"/>
        <v>2.7213165019298383E-2</v>
      </c>
      <c r="J146" s="248">
        <f>J136-SUM(J137:J145)</f>
        <v>15497</v>
      </c>
      <c r="K146" s="256">
        <f t="shared" si="14"/>
        <v>3.8825721383527613E-2</v>
      </c>
      <c r="L146" s="256">
        <f t="shared" si="15"/>
        <v>-4.0611651086485456E-2</v>
      </c>
      <c r="M146" s="255">
        <f t="shared" si="16"/>
        <v>-656</v>
      </c>
      <c r="N146" s="254">
        <f>J146/C146-1</f>
        <v>-0.26962955980771042</v>
      </c>
      <c r="O146" s="248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2"/>
      <c r="C147" s="232"/>
      <c r="D147" s="232"/>
      <c r="E147" s="232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Z147" s="1" t="s">
        <v>180</v>
      </c>
    </row>
    <row r="148" spans="2:31" s="4" customFormat="1" x14ac:dyDescent="0.25">
      <c r="B148" s="125" t="s">
        <v>181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B75D4-A114-4026-8131-B89F0BDF5E0F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19"/>
      <c r="H1" s="219"/>
      <c r="I1" s="219"/>
      <c r="K1" s="219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7" t="s">
        <v>258</v>
      </c>
      <c r="D5" s="237" t="s">
        <v>259</v>
      </c>
      <c r="E5" s="237" t="s">
        <v>265</v>
      </c>
      <c r="F5" s="238" t="str">
        <f>CONCATENATE("%/s total Tenerife ",RIGHT(E5,4))</f>
        <v>%/s total Tenerife 2021</v>
      </c>
      <c r="G5" s="237" t="s">
        <v>260</v>
      </c>
      <c r="H5" s="238" t="str">
        <f>CONCATENATE("var. ",RIGHT(G5,2),"/",RIGHT(E5,2))</f>
        <v>var. 22/21</v>
      </c>
      <c r="I5" s="238" t="str">
        <f>CONCATENATE("dif. ",RIGHT(G5,2),"/",RIGHT(E5,2))</f>
        <v>dif. 22/21</v>
      </c>
      <c r="J5" s="238" t="str">
        <f>CONCATENATE("%/s total Tenerife ",RIGHT(G5,4))</f>
        <v>%/s total Tenerife 2022</v>
      </c>
      <c r="K5" s="237" t="s">
        <v>261</v>
      </c>
      <c r="L5" s="238" t="str">
        <f>CONCATENATE("var. ",RIGHT(K5,2),"/",RIGHT(G5,2))</f>
        <v>var. 23/22</v>
      </c>
      <c r="M5" s="238" t="str">
        <f>CONCATENATE("dif. ",RIGHT(K5,2),"/",RIGHT(G5,2))</f>
        <v>dif. 23/22</v>
      </c>
      <c r="N5" s="238" t="str">
        <f>CONCATENATE("%/s total Tenerife ",RIGHT(K5,4))</f>
        <v>%/s total Tenerife 2023</v>
      </c>
      <c r="O5" s="237" t="s">
        <v>262</v>
      </c>
      <c r="P5" s="238" t="str">
        <f>CONCATENATE("var. ",RIGHT(O5,2),"/",RIGHT(K5,2))</f>
        <v>var. 24/23</v>
      </c>
      <c r="Q5" s="238" t="str">
        <f>CONCATENATE("dif. ",RIGHT(O5,2),"/",RIGHT(K5,2))</f>
        <v>dif. 24/23</v>
      </c>
      <c r="R5" s="238" t="str">
        <f>CONCATENATE("var. ",RIGHT(O5,2),"/",RIGHT(C5,2))</f>
        <v>var. 24/19</v>
      </c>
      <c r="S5" s="238" t="str">
        <f>CONCATENATE("dif. ",RIGHT(O5,2),"/",RIGHT(C5,2))</f>
        <v>dif. 24/19</v>
      </c>
      <c r="T5" s="238" t="str">
        <f>CONCATENATE("%/s total Tenerife ",RIGHT(O5,4))</f>
        <v>%/s total Tenerife 2024</v>
      </c>
      <c r="AE5" s="1"/>
    </row>
    <row r="6" spans="1:31" ht="18.75" x14ac:dyDescent="0.3">
      <c r="A6" s="4"/>
      <c r="B6" s="220" t="s">
        <v>200</v>
      </c>
      <c r="C6" s="239">
        <v>415150</v>
      </c>
      <c r="D6" s="239">
        <v>208389</v>
      </c>
      <c r="E6" s="239">
        <v>416048</v>
      </c>
      <c r="F6" s="240">
        <f>E6/$E$6</f>
        <v>1</v>
      </c>
      <c r="G6" s="239">
        <v>423208</v>
      </c>
      <c r="H6" s="240">
        <f>G6/E6-1</f>
        <v>1.7209552743914225E-2</v>
      </c>
      <c r="I6" s="239">
        <f>G6-E6</f>
        <v>7160</v>
      </c>
      <c r="J6" s="240">
        <f>G6/$G$6</f>
        <v>1</v>
      </c>
      <c r="K6" s="239">
        <v>428791</v>
      </c>
      <c r="L6" s="240">
        <f>K6/G6-1</f>
        <v>1.3192094667397569E-2</v>
      </c>
      <c r="M6" s="239">
        <f>K6-G6</f>
        <v>5583</v>
      </c>
      <c r="N6" s="240">
        <f>K6/$K$6</f>
        <v>1</v>
      </c>
      <c r="O6" s="239">
        <v>421973</v>
      </c>
      <c r="P6" s="240">
        <f>O6/K6-1</f>
        <v>-1.5900520300099585E-2</v>
      </c>
      <c r="Q6" s="239">
        <f>O6-K6</f>
        <v>-6818</v>
      </c>
      <c r="R6" s="240">
        <f>IFERROR(O6/C6-1,"-")</f>
        <v>1.6435023485487088E-2</v>
      </c>
      <c r="S6" s="239">
        <f>O6-C6</f>
        <v>6823</v>
      </c>
      <c r="T6" s="240">
        <f>O6/$O$6</f>
        <v>1</v>
      </c>
      <c r="V6" s="29"/>
      <c r="W6" s="79"/>
      <c r="AE6" s="1" t="s">
        <v>173</v>
      </c>
    </row>
    <row r="7" spans="1:31" s="4" customFormat="1" x14ac:dyDescent="0.25">
      <c r="B7" s="231" t="s">
        <v>44</v>
      </c>
      <c r="C7" s="248">
        <v>113067</v>
      </c>
      <c r="D7" s="248">
        <v>58508</v>
      </c>
      <c r="E7" s="248">
        <v>126666</v>
      </c>
      <c r="F7" s="254">
        <f t="shared" ref="F7:F16" si="0">E7/$E$6</f>
        <v>0.30445044802522786</v>
      </c>
      <c r="G7" s="248">
        <v>86811</v>
      </c>
      <c r="H7" s="256">
        <f>G7/E7-1</f>
        <v>-0.31464639287575202</v>
      </c>
      <c r="I7" s="255">
        <f>G7-E7</f>
        <v>-39855</v>
      </c>
      <c r="J7" s="254">
        <f>G7/$G$6</f>
        <v>0.20512608457307044</v>
      </c>
      <c r="K7" s="248">
        <v>75374</v>
      </c>
      <c r="L7" s="256">
        <f>K7/G7-1</f>
        <v>-0.13174597689232936</v>
      </c>
      <c r="M7" s="255">
        <f>K7-G7</f>
        <v>-11437</v>
      </c>
      <c r="N7" s="254">
        <f>K7/$K$6</f>
        <v>0.17578260737748694</v>
      </c>
      <c r="O7" s="248">
        <v>60650</v>
      </c>
      <c r="P7" s="256">
        <f>O7/K7-1</f>
        <v>-0.19534587523549229</v>
      </c>
      <c r="Q7" s="255">
        <f>O7-K7</f>
        <v>-14724</v>
      </c>
      <c r="R7" s="256">
        <f t="shared" ref="R7:R16" si="1">IFERROR(O7/C7-1,"-")</f>
        <v>-0.46359238327717189</v>
      </c>
      <c r="S7" s="255">
        <f t="shared" ref="S7:S16" si="2">O7-C7</f>
        <v>-52417</v>
      </c>
      <c r="T7" s="254">
        <f>O7/$O$6</f>
        <v>0.14372957511499551</v>
      </c>
      <c r="V7" s="29"/>
      <c r="W7" s="79"/>
      <c r="AE7" s="1" t="s">
        <v>175</v>
      </c>
    </row>
    <row r="8" spans="1:31" s="4" customFormat="1" x14ac:dyDescent="0.25">
      <c r="B8" s="231" t="s">
        <v>45</v>
      </c>
      <c r="C8" s="248">
        <v>51328</v>
      </c>
      <c r="D8" s="248">
        <v>23289</v>
      </c>
      <c r="E8" s="248">
        <v>43482</v>
      </c>
      <c r="F8" s="254">
        <f t="shared" si="0"/>
        <v>0.1045119793869938</v>
      </c>
      <c r="G8" s="248">
        <v>48094</v>
      </c>
      <c r="H8" s="256">
        <f t="shared" ref="H8:H16" si="3">G8/E8-1</f>
        <v>0.10606687824847061</v>
      </c>
      <c r="I8" s="255">
        <f t="shared" ref="I8:I16" si="4">G8-E8</f>
        <v>4612</v>
      </c>
      <c r="J8" s="254">
        <f t="shared" ref="J8:J16" si="5">G8/$G$6</f>
        <v>0.11364151906391183</v>
      </c>
      <c r="K8" s="248">
        <v>51902</v>
      </c>
      <c r="L8" s="256">
        <f t="shared" ref="L8:L16" si="6">K8/G8-1</f>
        <v>7.9178275876408799E-2</v>
      </c>
      <c r="M8" s="255">
        <f t="shared" ref="M8:M16" si="7">K8-G8</f>
        <v>3808</v>
      </c>
      <c r="N8" s="254">
        <f t="shared" ref="N8:N16" si="8">K8/$K$6</f>
        <v>0.12104265248104555</v>
      </c>
      <c r="O8" s="248">
        <v>50245</v>
      </c>
      <c r="P8" s="256">
        <f t="shared" ref="P8:P16" si="9">O8/K8-1</f>
        <v>-3.1925552001849655E-2</v>
      </c>
      <c r="Q8" s="255">
        <f t="shared" ref="Q8:Q16" si="10">O8-K8</f>
        <v>-1657</v>
      </c>
      <c r="R8" s="256">
        <f t="shared" si="1"/>
        <v>-2.1099594763092311E-2</v>
      </c>
      <c r="S8" s="255">
        <f t="shared" si="2"/>
        <v>-1083</v>
      </c>
      <c r="T8" s="254">
        <f t="shared" ref="T8:T16" si="11">O8/$O$6</f>
        <v>0.11907159936773205</v>
      </c>
      <c r="V8" s="29"/>
      <c r="W8" s="79"/>
      <c r="AE8" s="1"/>
    </row>
    <row r="9" spans="1:31" s="4" customFormat="1" x14ac:dyDescent="0.25">
      <c r="B9" s="231" t="s">
        <v>46</v>
      </c>
      <c r="C9" s="248">
        <v>5944</v>
      </c>
      <c r="D9" s="248">
        <v>1654</v>
      </c>
      <c r="E9" s="248">
        <v>2415</v>
      </c>
      <c r="F9" s="249">
        <f t="shared" si="0"/>
        <v>5.8046186978425564E-3</v>
      </c>
      <c r="G9" s="248">
        <v>3515</v>
      </c>
      <c r="H9" s="260">
        <f t="shared" si="3"/>
        <v>0.45548654244306408</v>
      </c>
      <c r="I9" s="251">
        <f t="shared" si="4"/>
        <v>1100</v>
      </c>
      <c r="J9" s="249">
        <f t="shared" si="5"/>
        <v>8.3056085896296861E-3</v>
      </c>
      <c r="K9" s="248">
        <v>14811</v>
      </c>
      <c r="L9" s="256">
        <f t="shared" si="6"/>
        <v>3.2136557610241825</v>
      </c>
      <c r="M9" s="255">
        <f t="shared" si="7"/>
        <v>11296</v>
      </c>
      <c r="N9" s="254">
        <f t="shared" si="8"/>
        <v>3.4541303338922691E-2</v>
      </c>
      <c r="O9" s="248">
        <v>7251</v>
      </c>
      <c r="P9" s="256">
        <f t="shared" si="9"/>
        <v>-0.51043143609479436</v>
      </c>
      <c r="Q9" s="255">
        <f t="shared" si="10"/>
        <v>-7560</v>
      </c>
      <c r="R9" s="256">
        <f t="shared" si="1"/>
        <v>0.21988559892328396</v>
      </c>
      <c r="S9" s="255">
        <f t="shared" si="2"/>
        <v>1307</v>
      </c>
      <c r="T9" s="254">
        <f t="shared" si="11"/>
        <v>1.7183563877309686E-2</v>
      </c>
      <c r="V9" s="29"/>
      <c r="W9" s="79"/>
      <c r="AE9" s="1"/>
    </row>
    <row r="10" spans="1:31" s="4" customFormat="1" x14ac:dyDescent="0.25">
      <c r="B10" s="231" t="s">
        <v>48</v>
      </c>
      <c r="C10" s="248">
        <v>72064</v>
      </c>
      <c r="D10" s="248">
        <v>25393</v>
      </c>
      <c r="E10" s="248">
        <v>66989</v>
      </c>
      <c r="F10" s="254">
        <f t="shared" si="0"/>
        <v>0.16101267161481367</v>
      </c>
      <c r="G10" s="248">
        <v>97391</v>
      </c>
      <c r="H10" s="256">
        <f t="shared" si="3"/>
        <v>0.45383570436937415</v>
      </c>
      <c r="I10" s="255">
        <f t="shared" si="4"/>
        <v>30402</v>
      </c>
      <c r="J10" s="254">
        <f t="shared" si="5"/>
        <v>0.23012561199221188</v>
      </c>
      <c r="K10" s="248">
        <v>92103</v>
      </c>
      <c r="L10" s="256">
        <f t="shared" si="6"/>
        <v>-5.4296598248298134E-2</v>
      </c>
      <c r="M10" s="255">
        <f t="shared" si="7"/>
        <v>-5288</v>
      </c>
      <c r="N10" s="254">
        <f t="shared" si="8"/>
        <v>0.21479695236140683</v>
      </c>
      <c r="O10" s="248">
        <v>106284</v>
      </c>
      <c r="P10" s="256">
        <f t="shared" si="9"/>
        <v>0.15396892609361257</v>
      </c>
      <c r="Q10" s="255">
        <f t="shared" si="10"/>
        <v>14181</v>
      </c>
      <c r="R10" s="256">
        <f t="shared" si="1"/>
        <v>0.4748556838365896</v>
      </c>
      <c r="S10" s="255">
        <f t="shared" si="2"/>
        <v>34220</v>
      </c>
      <c r="T10" s="254">
        <f>O10/$O$6</f>
        <v>0.25187393506219591</v>
      </c>
      <c r="V10" s="29"/>
      <c r="W10" s="79"/>
      <c r="AE10" s="1"/>
    </row>
    <row r="11" spans="1:31" s="4" customFormat="1" x14ac:dyDescent="0.25">
      <c r="B11" s="231" t="s">
        <v>50</v>
      </c>
      <c r="C11" s="248">
        <v>11886</v>
      </c>
      <c r="D11" s="248">
        <v>4832</v>
      </c>
      <c r="E11" s="248">
        <v>24120</v>
      </c>
      <c r="F11" s="249">
        <f t="shared" si="0"/>
        <v>5.7974079913856093E-2</v>
      </c>
      <c r="G11" s="248">
        <v>16359</v>
      </c>
      <c r="H11" s="260">
        <f t="shared" si="3"/>
        <v>-0.32176616915422884</v>
      </c>
      <c r="I11" s="251">
        <f t="shared" si="4"/>
        <v>-7761</v>
      </c>
      <c r="J11" s="249">
        <f t="shared" si="5"/>
        <v>3.8654751327952215E-2</v>
      </c>
      <c r="K11" s="248">
        <v>19520</v>
      </c>
      <c r="L11" s="256">
        <f t="shared" si="6"/>
        <v>0.19322696986368371</v>
      </c>
      <c r="M11" s="255">
        <f t="shared" si="7"/>
        <v>3161</v>
      </c>
      <c r="N11" s="254">
        <f t="shared" si="8"/>
        <v>4.5523343540326174E-2</v>
      </c>
      <c r="O11" s="248">
        <v>16099</v>
      </c>
      <c r="P11" s="256">
        <f t="shared" si="9"/>
        <v>-0.17525614754098362</v>
      </c>
      <c r="Q11" s="255">
        <f t="shared" si="10"/>
        <v>-3421</v>
      </c>
      <c r="R11" s="256">
        <f t="shared" si="1"/>
        <v>0.35445061416792867</v>
      </c>
      <c r="S11" s="255">
        <f t="shared" si="2"/>
        <v>4213</v>
      </c>
      <c r="T11" s="254">
        <f t="shared" si="11"/>
        <v>3.8151730086996086E-2</v>
      </c>
      <c r="V11" s="29"/>
      <c r="W11" s="79"/>
      <c r="AE11" s="1"/>
    </row>
    <row r="12" spans="1:31" s="4" customFormat="1" x14ac:dyDescent="0.25">
      <c r="B12" s="231" t="s">
        <v>51</v>
      </c>
      <c r="C12" s="248">
        <v>61076</v>
      </c>
      <c r="D12" s="248">
        <v>24076</v>
      </c>
      <c r="E12" s="248">
        <v>53247</v>
      </c>
      <c r="F12" s="254">
        <f t="shared" si="0"/>
        <v>0.12798282890435719</v>
      </c>
      <c r="G12" s="248">
        <v>69865</v>
      </c>
      <c r="H12" s="256">
        <f t="shared" si="3"/>
        <v>0.31209270005821921</v>
      </c>
      <c r="I12" s="255">
        <f t="shared" si="4"/>
        <v>16618</v>
      </c>
      <c r="J12" s="254">
        <f t="shared" si="5"/>
        <v>0.16508430842517155</v>
      </c>
      <c r="K12" s="248">
        <v>66121</v>
      </c>
      <c r="L12" s="256">
        <f t="shared" si="6"/>
        <v>-5.3589064624633198E-2</v>
      </c>
      <c r="M12" s="255">
        <f t="shared" si="7"/>
        <v>-3744</v>
      </c>
      <c r="N12" s="254">
        <f t="shared" si="8"/>
        <v>0.1542033298273518</v>
      </c>
      <c r="O12" s="248">
        <v>75793</v>
      </c>
      <c r="P12" s="256">
        <f t="shared" si="9"/>
        <v>0.14627727953297742</v>
      </c>
      <c r="Q12" s="255">
        <f t="shared" si="10"/>
        <v>9672</v>
      </c>
      <c r="R12" s="256">
        <f t="shared" si="1"/>
        <v>0.24096208003143627</v>
      </c>
      <c r="S12" s="255">
        <f t="shared" si="2"/>
        <v>14717</v>
      </c>
      <c r="T12" s="254">
        <f t="shared" si="11"/>
        <v>0.17961575740627955</v>
      </c>
      <c r="V12" s="29"/>
      <c r="W12" s="79"/>
      <c r="AE12" s="1"/>
    </row>
    <row r="13" spans="1:31" s="4" customFormat="1" x14ac:dyDescent="0.25">
      <c r="B13" s="231" t="s">
        <v>49</v>
      </c>
      <c r="C13" s="248">
        <v>19153</v>
      </c>
      <c r="D13" s="248">
        <v>8025</v>
      </c>
      <c r="E13" s="248">
        <v>11001</v>
      </c>
      <c r="F13" s="249">
        <f t="shared" si="0"/>
        <v>2.6441660577625658E-2</v>
      </c>
      <c r="G13" s="248">
        <v>16289</v>
      </c>
      <c r="H13" s="260">
        <f t="shared" si="3"/>
        <v>0.48068357422052532</v>
      </c>
      <c r="I13" s="251">
        <f t="shared" si="4"/>
        <v>5288</v>
      </c>
      <c r="J13" s="249">
        <f t="shared" si="5"/>
        <v>3.8489348027447495E-2</v>
      </c>
      <c r="K13" s="248">
        <v>12024</v>
      </c>
      <c r="L13" s="256">
        <f t="shared" si="6"/>
        <v>-0.261833138928111</v>
      </c>
      <c r="M13" s="255">
        <f t="shared" si="7"/>
        <v>-4265</v>
      </c>
      <c r="N13" s="254">
        <f t="shared" si="8"/>
        <v>2.8041633336520589E-2</v>
      </c>
      <c r="O13" s="248">
        <v>11877</v>
      </c>
      <c r="P13" s="256">
        <f t="shared" si="9"/>
        <v>-1.2225548902195627E-2</v>
      </c>
      <c r="Q13" s="255">
        <f t="shared" si="10"/>
        <v>-147</v>
      </c>
      <c r="R13" s="256">
        <f t="shared" si="1"/>
        <v>-0.37988826815642462</v>
      </c>
      <c r="S13" s="255">
        <f t="shared" si="2"/>
        <v>-7276</v>
      </c>
      <c r="T13" s="254">
        <f t="shared" si="11"/>
        <v>2.8146350595891205E-2</v>
      </c>
      <c r="V13" s="29"/>
      <c r="W13" s="79"/>
      <c r="AE13" s="1"/>
    </row>
    <row r="14" spans="1:31" s="4" customFormat="1" x14ac:dyDescent="0.25">
      <c r="B14" s="231" t="s">
        <v>52</v>
      </c>
      <c r="C14" s="248">
        <v>24890</v>
      </c>
      <c r="D14" s="248">
        <v>16209</v>
      </c>
      <c r="E14" s="248">
        <v>34195</v>
      </c>
      <c r="F14" s="254">
        <f t="shared" si="0"/>
        <v>8.219003576510403E-2</v>
      </c>
      <c r="G14" s="248">
        <v>19943</v>
      </c>
      <c r="H14" s="256">
        <f t="shared" si="3"/>
        <v>-0.41678607983623339</v>
      </c>
      <c r="I14" s="255">
        <f t="shared" si="4"/>
        <v>-14252</v>
      </c>
      <c r="J14" s="254">
        <f t="shared" si="5"/>
        <v>4.7123400313793688E-2</v>
      </c>
      <c r="K14" s="248">
        <v>20738</v>
      </c>
      <c r="L14" s="256">
        <f t="shared" si="6"/>
        <v>3.9863611292182632E-2</v>
      </c>
      <c r="M14" s="255">
        <f t="shared" si="7"/>
        <v>795</v>
      </c>
      <c r="N14" s="254">
        <f t="shared" si="8"/>
        <v>4.8363888234594477E-2</v>
      </c>
      <c r="O14" s="248">
        <v>18376</v>
      </c>
      <c r="P14" s="256">
        <f t="shared" si="9"/>
        <v>-0.1138971935577201</v>
      </c>
      <c r="Q14" s="255">
        <f t="shared" si="10"/>
        <v>-2362</v>
      </c>
      <c r="R14" s="256">
        <f t="shared" si="1"/>
        <v>-0.26171153073523501</v>
      </c>
      <c r="S14" s="255">
        <f t="shared" si="2"/>
        <v>-6514</v>
      </c>
      <c r="T14" s="254">
        <f t="shared" si="11"/>
        <v>4.354780993096715E-2</v>
      </c>
      <c r="V14" s="29"/>
      <c r="W14" s="79"/>
      <c r="AE14" s="1"/>
    </row>
    <row r="15" spans="1:31" s="4" customFormat="1" x14ac:dyDescent="0.25">
      <c r="B15" s="231" t="s">
        <v>47</v>
      </c>
      <c r="C15" s="248">
        <v>22752</v>
      </c>
      <c r="D15" s="248">
        <v>8022</v>
      </c>
      <c r="E15" s="248">
        <v>21567</v>
      </c>
      <c r="F15" s="249">
        <f t="shared" si="0"/>
        <v>5.1837768718993961E-2</v>
      </c>
      <c r="G15" s="248">
        <v>23338</v>
      </c>
      <c r="H15" s="260">
        <f t="shared" si="3"/>
        <v>8.2116196040246781E-2</v>
      </c>
      <c r="I15" s="251">
        <f t="shared" si="4"/>
        <v>1771</v>
      </c>
      <c r="J15" s="249">
        <f t="shared" si="5"/>
        <v>5.5145460388272435E-2</v>
      </c>
      <c r="K15" s="248">
        <v>31999</v>
      </c>
      <c r="L15" s="256">
        <f t="shared" si="6"/>
        <v>0.37111149198731685</v>
      </c>
      <c r="M15" s="255">
        <f t="shared" si="7"/>
        <v>8661</v>
      </c>
      <c r="N15" s="254">
        <f t="shared" si="8"/>
        <v>7.4626099894820552E-2</v>
      </c>
      <c r="O15" s="248">
        <v>37562</v>
      </c>
      <c r="P15" s="256">
        <f t="shared" si="9"/>
        <v>0.17384918278696215</v>
      </c>
      <c r="Q15" s="255">
        <f t="shared" si="10"/>
        <v>5563</v>
      </c>
      <c r="R15" s="256">
        <f t="shared" si="1"/>
        <v>0.65093178621659642</v>
      </c>
      <c r="S15" s="255">
        <f t="shared" si="2"/>
        <v>14810</v>
      </c>
      <c r="T15" s="254">
        <f t="shared" si="11"/>
        <v>8.9015173956627558E-2</v>
      </c>
      <c r="V15" s="29"/>
      <c r="W15" s="79"/>
      <c r="AE15" s="1"/>
    </row>
    <row r="16" spans="1:31" s="4" customFormat="1" x14ac:dyDescent="0.25">
      <c r="B16" s="231" t="s">
        <v>201</v>
      </c>
      <c r="C16" s="248">
        <f>C6-SUM(C7:C15)</f>
        <v>32990</v>
      </c>
      <c r="D16" s="248">
        <f>D6-SUM(D7:D15)</f>
        <v>38381</v>
      </c>
      <c r="E16" s="248">
        <f>E6-SUM(E7:E15)</f>
        <v>32366</v>
      </c>
      <c r="F16" s="254">
        <f t="shared" si="0"/>
        <v>7.7793908395185171E-2</v>
      </c>
      <c r="G16" s="248">
        <f>G6-SUM(G7:G15)</f>
        <v>41603</v>
      </c>
      <c r="H16" s="256">
        <f t="shared" si="3"/>
        <v>0.28539207810665523</v>
      </c>
      <c r="I16" s="255">
        <f t="shared" si="4"/>
        <v>9237</v>
      </c>
      <c r="J16" s="254">
        <f t="shared" si="5"/>
        <v>9.8303907298538787E-2</v>
      </c>
      <c r="K16" s="248">
        <f>K6-SUM(K7:K15)</f>
        <v>44199</v>
      </c>
      <c r="L16" s="256">
        <f t="shared" si="6"/>
        <v>6.2399346200995076E-2</v>
      </c>
      <c r="M16" s="255">
        <f t="shared" si="7"/>
        <v>2596</v>
      </c>
      <c r="N16" s="254">
        <f t="shared" si="8"/>
        <v>0.10307818960752441</v>
      </c>
      <c r="O16" s="248">
        <f>O6-SUM(O7:O15)</f>
        <v>37836</v>
      </c>
      <c r="P16" s="256">
        <f t="shared" si="9"/>
        <v>-0.14396253308898388</v>
      </c>
      <c r="Q16" s="255">
        <f t="shared" si="10"/>
        <v>-6363</v>
      </c>
      <c r="R16" s="256">
        <f t="shared" si="1"/>
        <v>0.1468929978781448</v>
      </c>
      <c r="S16" s="255">
        <f t="shared" si="2"/>
        <v>4846</v>
      </c>
      <c r="T16" s="254">
        <f t="shared" si="11"/>
        <v>8.9664504601005279E-2</v>
      </c>
      <c r="V16" s="29"/>
      <c r="W16" s="79"/>
      <c r="AE16" s="1"/>
    </row>
    <row r="17" spans="2:31" s="4" customFormat="1" ht="7.5" customHeight="1" x14ac:dyDescent="0.25">
      <c r="B17" s="232"/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AE17" s="1" t="s">
        <v>180</v>
      </c>
    </row>
    <row r="18" spans="2:31" s="4" customFormat="1" x14ac:dyDescent="0.25">
      <c r="B18" s="125" t="s">
        <v>181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6" t="s">
        <v>183</v>
      </c>
      <c r="C42" s="266"/>
      <c r="D42" s="266"/>
      <c r="E42" s="266"/>
      <c r="F42" s="266"/>
      <c r="G42" s="266"/>
      <c r="H42" s="266"/>
      <c r="I42" s="266"/>
      <c r="J42" s="266"/>
      <c r="K42" s="266"/>
      <c r="L42" s="266"/>
      <c r="M42" s="266"/>
      <c r="N42" s="266"/>
      <c r="O42" s="266"/>
      <c r="P42" s="266"/>
      <c r="Q42" s="266"/>
      <c r="R42" s="266"/>
      <c r="S42" s="266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20" t="s">
        <v>171</v>
      </c>
      <c r="C45" s="221"/>
      <c r="D45" s="221"/>
      <c r="E45" s="221"/>
      <c r="F45" s="221"/>
      <c r="G45" s="221"/>
      <c r="H45" s="221"/>
      <c r="I45" s="221"/>
      <c r="J45" s="221"/>
      <c r="K45" s="221">
        <v>1824653</v>
      </c>
      <c r="L45" s="221"/>
      <c r="M45" s="221"/>
      <c r="N45" s="222"/>
      <c r="O45" s="221">
        <v>2354005</v>
      </c>
      <c r="P45" s="222"/>
      <c r="Q45" s="222">
        <v>1</v>
      </c>
      <c r="R45" s="222">
        <v>0.2901110512519367</v>
      </c>
      <c r="S45" s="221">
        <v>529352</v>
      </c>
      <c r="T45" s="233"/>
      <c r="AE45" s="1"/>
    </row>
    <row r="46" spans="2:31" ht="18.75" hidden="1" x14ac:dyDescent="0.3">
      <c r="B46" s="220" t="s">
        <v>172</v>
      </c>
      <c r="C46" s="221"/>
      <c r="D46" s="221"/>
      <c r="E46" s="221"/>
      <c r="F46" s="221"/>
      <c r="G46" s="221"/>
      <c r="H46" s="221"/>
      <c r="I46" s="221"/>
      <c r="J46" s="221"/>
      <c r="K46" s="221">
        <v>603938</v>
      </c>
      <c r="L46" s="221"/>
      <c r="M46" s="221"/>
      <c r="N46" s="222">
        <v>1</v>
      </c>
      <c r="O46" s="221">
        <v>936181</v>
      </c>
      <c r="P46" s="222">
        <v>1</v>
      </c>
      <c r="Q46" s="222">
        <v>0.39769711619134201</v>
      </c>
      <c r="R46" s="222">
        <v>0.55012766211101138</v>
      </c>
      <c r="S46" s="221">
        <v>332243</v>
      </c>
      <c r="T46" s="233"/>
      <c r="AE46" s="1" t="s">
        <v>173</v>
      </c>
    </row>
    <row r="47" spans="2:31" ht="15.75" hidden="1" x14ac:dyDescent="0.25">
      <c r="B47" s="223" t="s">
        <v>100</v>
      </c>
      <c r="C47" s="224"/>
      <c r="D47" s="224"/>
      <c r="E47" s="224"/>
      <c r="F47" s="224"/>
      <c r="G47" s="224"/>
      <c r="H47" s="224"/>
      <c r="I47" s="224"/>
      <c r="J47" s="224"/>
      <c r="K47" s="224">
        <v>276550.36166633503</v>
      </c>
      <c r="L47" s="224"/>
      <c r="M47" s="224"/>
      <c r="N47" s="225">
        <v>0.45791184139155844</v>
      </c>
      <c r="O47" s="224">
        <v>430252.45635520399</v>
      </c>
      <c r="P47" s="225">
        <v>0.4595825554622493</v>
      </c>
      <c r="Q47" s="225">
        <v>0.18277465695918402</v>
      </c>
      <c r="R47" s="225">
        <v>0.55578337978930015</v>
      </c>
      <c r="S47" s="224">
        <v>153702.09468886897</v>
      </c>
      <c r="T47" s="234"/>
      <c r="AE47" s="1" t="s">
        <v>174</v>
      </c>
    </row>
    <row r="48" spans="2:31" s="4" customFormat="1" hidden="1" x14ac:dyDescent="0.25">
      <c r="B48" s="226" t="s">
        <v>103</v>
      </c>
      <c r="C48" s="227"/>
      <c r="D48" s="227"/>
      <c r="E48" s="227"/>
      <c r="F48" s="227"/>
      <c r="G48" s="227"/>
      <c r="H48" s="227"/>
      <c r="I48" s="227"/>
      <c r="J48" s="227"/>
      <c r="K48" s="227">
        <v>327387.63833385095</v>
      </c>
      <c r="L48" s="227"/>
      <c r="M48" s="227"/>
      <c r="N48" s="230">
        <v>0.54208815860874948</v>
      </c>
      <c r="O48" s="227">
        <v>505927.5436448183</v>
      </c>
      <c r="P48" s="230">
        <v>0.54041637636826456</v>
      </c>
      <c r="Q48" s="230">
        <v>0.21492203442423372</v>
      </c>
      <c r="R48" s="228">
        <v>0.54534711884540576</v>
      </c>
      <c r="S48" s="229">
        <v>178539.90531096736</v>
      </c>
      <c r="T48" s="236"/>
      <c r="AE48" s="1" t="s">
        <v>175</v>
      </c>
    </row>
    <row r="49" spans="2:31" s="4" customFormat="1" hidden="1" x14ac:dyDescent="0.25">
      <c r="B49" s="231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31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AE51" s="1" t="s">
        <v>180</v>
      </c>
    </row>
    <row r="52" spans="2:31" s="4" customFormat="1" hidden="1" x14ac:dyDescent="0.25">
      <c r="B52" s="265" t="s">
        <v>181</v>
      </c>
      <c r="C52" s="265"/>
      <c r="D52" s="265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265"/>
      <c r="S52" s="265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0" t="s">
        <v>200</v>
      </c>
      <c r="C136" s="224">
        <v>415150</v>
      </c>
      <c r="D136" s="224">
        <v>208389</v>
      </c>
      <c r="E136" s="224">
        <v>416048</v>
      </c>
      <c r="F136" s="224">
        <v>423208</v>
      </c>
      <c r="G136" s="225">
        <f>F136/E136-1</f>
        <v>1.7209552743914225E-2</v>
      </c>
      <c r="H136" s="224">
        <f>F136-E136</f>
        <v>7160</v>
      </c>
      <c r="I136" s="225">
        <f>F136/F$136</f>
        <v>1</v>
      </c>
      <c r="J136" s="224">
        <v>428791</v>
      </c>
      <c r="K136" s="225">
        <f>H136/H$136</f>
        <v>1</v>
      </c>
      <c r="L136" s="225">
        <f>J136/F136-1</f>
        <v>1.3192094667397569E-2</v>
      </c>
      <c r="M136" s="224">
        <f>J136-F136</f>
        <v>5583</v>
      </c>
      <c r="N136" s="225">
        <f>J136/C136-1</f>
        <v>3.2858003131398306E-2</v>
      </c>
      <c r="O136" s="224">
        <f>J136-C136</f>
        <v>13641</v>
      </c>
      <c r="Q136" s="29"/>
      <c r="R136" s="79"/>
      <c r="Z136" s="1" t="s">
        <v>173</v>
      </c>
      <c r="AE136"/>
    </row>
    <row r="137" spans="1:31" s="4" customFormat="1" x14ac:dyDescent="0.25">
      <c r="B137" s="231" t="s">
        <v>44</v>
      </c>
      <c r="C137" s="248">
        <v>113067</v>
      </c>
      <c r="D137" s="248">
        <v>68476</v>
      </c>
      <c r="E137" s="248">
        <v>126666</v>
      </c>
      <c r="F137" s="248">
        <v>86811</v>
      </c>
      <c r="G137" s="254">
        <f t="shared" ref="G137:G146" si="12">F137/E137-1</f>
        <v>-0.31464639287575202</v>
      </c>
      <c r="H137" s="261">
        <f t="shared" ref="H137:H146" si="13">F137-E137</f>
        <v>-39855</v>
      </c>
      <c r="I137" s="256">
        <f t="shared" ref="I137:K146" si="14">F137/F$136</f>
        <v>0.20512608457307044</v>
      </c>
      <c r="J137" s="248">
        <v>75374</v>
      </c>
      <c r="K137" s="256">
        <f t="shared" si="14"/>
        <v>-5.5663407821229054</v>
      </c>
      <c r="L137" s="256">
        <f t="shared" ref="L137:L146" si="15">J137/F137-1</f>
        <v>-0.13174597689232936</v>
      </c>
      <c r="M137" s="255">
        <f t="shared" ref="M137:M146" si="16">J137-F137</f>
        <v>-11437</v>
      </c>
      <c r="N137" s="254">
        <f t="shared" ref="N137:N146" si="17">J137/C137-1</f>
        <v>-0.33336871058752771</v>
      </c>
      <c r="O137" s="248">
        <f t="shared" ref="O137:O146" si="18">J137-C137</f>
        <v>-37693</v>
      </c>
      <c r="Q137" s="29"/>
      <c r="R137" s="79"/>
      <c r="Z137" s="1" t="s">
        <v>175</v>
      </c>
    </row>
    <row r="138" spans="1:31" s="4" customFormat="1" x14ac:dyDescent="0.25">
      <c r="B138" s="231" t="s">
        <v>45</v>
      </c>
      <c r="C138" s="248">
        <v>51328</v>
      </c>
      <c r="D138" s="248">
        <v>24912</v>
      </c>
      <c r="E138" s="248">
        <v>43482</v>
      </c>
      <c r="F138" s="248">
        <v>48094</v>
      </c>
      <c r="G138" s="254">
        <f t="shared" si="12"/>
        <v>0.10606687824847061</v>
      </c>
      <c r="H138" s="261">
        <f t="shared" si="13"/>
        <v>4612</v>
      </c>
      <c r="I138" s="256">
        <f t="shared" si="14"/>
        <v>0.11364151906391183</v>
      </c>
      <c r="J138" s="248">
        <v>51902</v>
      </c>
      <c r="K138" s="256">
        <f t="shared" si="14"/>
        <v>0.64413407821229052</v>
      </c>
      <c r="L138" s="256">
        <f t="shared" si="15"/>
        <v>7.9178275876408799E-2</v>
      </c>
      <c r="M138" s="255">
        <f t="shared" si="16"/>
        <v>3808</v>
      </c>
      <c r="N138" s="254">
        <f t="shared" si="17"/>
        <v>1.118298004987528E-2</v>
      </c>
      <c r="O138" s="248">
        <f t="shared" si="18"/>
        <v>574</v>
      </c>
      <c r="Q138" s="29"/>
      <c r="R138" s="79"/>
      <c r="Z138" s="1"/>
    </row>
    <row r="139" spans="1:31" s="4" customFormat="1" x14ac:dyDescent="0.25">
      <c r="B139" s="231" t="s">
        <v>46</v>
      </c>
      <c r="C139" s="248">
        <v>5944</v>
      </c>
      <c r="D139" s="248">
        <v>1658</v>
      </c>
      <c r="E139" s="248">
        <v>2415</v>
      </c>
      <c r="F139" s="248">
        <v>3515</v>
      </c>
      <c r="G139" s="254">
        <f t="shared" si="12"/>
        <v>0.45548654244306408</v>
      </c>
      <c r="H139" s="262">
        <f t="shared" si="13"/>
        <v>1100</v>
      </c>
      <c r="I139" s="260">
        <f t="shared" si="14"/>
        <v>8.3056085896296861E-3</v>
      </c>
      <c r="J139" s="248">
        <v>14811</v>
      </c>
      <c r="K139" s="260">
        <f t="shared" si="14"/>
        <v>0.15363128491620112</v>
      </c>
      <c r="L139" s="256">
        <f t="shared" si="15"/>
        <v>3.2136557610241825</v>
      </c>
      <c r="M139" s="255">
        <f t="shared" si="16"/>
        <v>11296</v>
      </c>
      <c r="N139" s="254">
        <f t="shared" si="17"/>
        <v>1.4917563930013458</v>
      </c>
      <c r="O139" s="248">
        <f t="shared" si="18"/>
        <v>8867</v>
      </c>
      <c r="Q139" s="29"/>
      <c r="R139" s="79"/>
      <c r="Z139" s="1"/>
    </row>
    <row r="140" spans="1:31" s="4" customFormat="1" x14ac:dyDescent="0.25">
      <c r="B140" s="231" t="s">
        <v>48</v>
      </c>
      <c r="C140" s="248">
        <v>72064</v>
      </c>
      <c r="D140" s="248">
        <v>28320</v>
      </c>
      <c r="E140" s="248">
        <v>66989</v>
      </c>
      <c r="F140" s="248">
        <v>97391</v>
      </c>
      <c r="G140" s="254">
        <f t="shared" si="12"/>
        <v>0.45383570436937415</v>
      </c>
      <c r="H140" s="261">
        <f t="shared" si="13"/>
        <v>30402</v>
      </c>
      <c r="I140" s="256">
        <f t="shared" si="14"/>
        <v>0.23012561199221188</v>
      </c>
      <c r="J140" s="248">
        <v>92103</v>
      </c>
      <c r="K140" s="256">
        <f t="shared" si="14"/>
        <v>4.2460893854748605</v>
      </c>
      <c r="L140" s="256">
        <f t="shared" si="15"/>
        <v>-5.4296598248298134E-2</v>
      </c>
      <c r="M140" s="255">
        <f t="shared" si="16"/>
        <v>-5288</v>
      </c>
      <c r="N140" s="254">
        <f t="shared" si="17"/>
        <v>0.27807226909413862</v>
      </c>
      <c r="O140" s="248">
        <f t="shared" si="18"/>
        <v>20039</v>
      </c>
      <c r="Q140" s="29"/>
      <c r="R140" s="79"/>
      <c r="Z140" s="1"/>
    </row>
    <row r="141" spans="1:31" s="4" customFormat="1" x14ac:dyDescent="0.25">
      <c r="B141" s="231" t="s">
        <v>50</v>
      </c>
      <c r="C141" s="248">
        <v>11886</v>
      </c>
      <c r="D141" s="248">
        <v>4963</v>
      </c>
      <c r="E141" s="248">
        <v>24120</v>
      </c>
      <c r="F141" s="248">
        <v>16359</v>
      </c>
      <c r="G141" s="254">
        <f t="shared" si="12"/>
        <v>-0.32176616915422884</v>
      </c>
      <c r="H141" s="262">
        <f t="shared" si="13"/>
        <v>-7761</v>
      </c>
      <c r="I141" s="260">
        <f t="shared" si="14"/>
        <v>3.8654751327952215E-2</v>
      </c>
      <c r="J141" s="248">
        <v>19520</v>
      </c>
      <c r="K141" s="260">
        <f t="shared" si="14"/>
        <v>-1.0839385474860335</v>
      </c>
      <c r="L141" s="256">
        <f t="shared" si="15"/>
        <v>0.19322696986368371</v>
      </c>
      <c r="M141" s="255">
        <f t="shared" si="16"/>
        <v>3161</v>
      </c>
      <c r="N141" s="254">
        <f t="shared" si="17"/>
        <v>0.64226821470637718</v>
      </c>
      <c r="O141" s="248">
        <f t="shared" si="18"/>
        <v>7634</v>
      </c>
      <c r="Q141" s="29"/>
      <c r="R141" s="79"/>
      <c r="Z141" s="1"/>
    </row>
    <row r="142" spans="1:31" s="4" customFormat="1" x14ac:dyDescent="0.25">
      <c r="B142" s="231" t="s">
        <v>51</v>
      </c>
      <c r="C142" s="248">
        <v>61076</v>
      </c>
      <c r="D142" s="248">
        <v>27791</v>
      </c>
      <c r="E142" s="248">
        <v>53247</v>
      </c>
      <c r="F142" s="248">
        <v>69865</v>
      </c>
      <c r="G142" s="254">
        <f t="shared" si="12"/>
        <v>0.31209270005821921</v>
      </c>
      <c r="H142" s="261">
        <f t="shared" si="13"/>
        <v>16618</v>
      </c>
      <c r="I142" s="256">
        <f t="shared" si="14"/>
        <v>0.16508430842517155</v>
      </c>
      <c r="J142" s="248">
        <v>66121</v>
      </c>
      <c r="K142" s="256">
        <f t="shared" si="14"/>
        <v>2.3209497206703911</v>
      </c>
      <c r="L142" s="256">
        <f t="shared" si="15"/>
        <v>-5.3589064624633198E-2</v>
      </c>
      <c r="M142" s="255">
        <f t="shared" si="16"/>
        <v>-3744</v>
      </c>
      <c r="N142" s="254">
        <f t="shared" si="17"/>
        <v>8.2602004060514878E-2</v>
      </c>
      <c r="O142" s="248">
        <f t="shared" si="18"/>
        <v>5045</v>
      </c>
      <c r="Q142" s="29"/>
      <c r="R142" s="79"/>
      <c r="Z142" s="1"/>
    </row>
    <row r="143" spans="1:31" s="4" customFormat="1" x14ac:dyDescent="0.25">
      <c r="B143" s="231" t="s">
        <v>49</v>
      </c>
      <c r="C143" s="248">
        <v>19153</v>
      </c>
      <c r="D143" s="248">
        <v>8684</v>
      </c>
      <c r="E143" s="248">
        <v>11001</v>
      </c>
      <c r="F143" s="248">
        <v>16289</v>
      </c>
      <c r="G143" s="254">
        <f t="shared" si="12"/>
        <v>0.48068357422052532</v>
      </c>
      <c r="H143" s="262">
        <f t="shared" si="13"/>
        <v>5288</v>
      </c>
      <c r="I143" s="260">
        <f t="shared" si="14"/>
        <v>3.8489348027447495E-2</v>
      </c>
      <c r="J143" s="248">
        <v>12024</v>
      </c>
      <c r="K143" s="260">
        <f t="shared" si="14"/>
        <v>0.73854748603351961</v>
      </c>
      <c r="L143" s="256">
        <f t="shared" si="15"/>
        <v>-0.261833138928111</v>
      </c>
      <c r="M143" s="255">
        <f t="shared" si="16"/>
        <v>-4265</v>
      </c>
      <c r="N143" s="254">
        <f t="shared" si="17"/>
        <v>-0.37221323030334674</v>
      </c>
      <c r="O143" s="248">
        <f t="shared" si="18"/>
        <v>-7129</v>
      </c>
      <c r="Q143" s="29"/>
      <c r="R143" s="79"/>
      <c r="Z143" s="1"/>
    </row>
    <row r="144" spans="1:31" s="4" customFormat="1" x14ac:dyDescent="0.25">
      <c r="B144" s="231" t="s">
        <v>52</v>
      </c>
      <c r="C144" s="248">
        <v>24890</v>
      </c>
      <c r="D144" s="248">
        <v>20058</v>
      </c>
      <c r="E144" s="248">
        <v>34195</v>
      </c>
      <c r="F144" s="248">
        <v>19943</v>
      </c>
      <c r="G144" s="254">
        <f t="shared" si="12"/>
        <v>-0.41678607983623339</v>
      </c>
      <c r="H144" s="261">
        <f t="shared" si="13"/>
        <v>-14252</v>
      </c>
      <c r="I144" s="256">
        <f t="shared" si="14"/>
        <v>4.7123400313793688E-2</v>
      </c>
      <c r="J144" s="248">
        <v>20738</v>
      </c>
      <c r="K144" s="256">
        <f t="shared" si="14"/>
        <v>-1.9905027932960895</v>
      </c>
      <c r="L144" s="256">
        <f t="shared" si="15"/>
        <v>3.9863611292182632E-2</v>
      </c>
      <c r="M144" s="255">
        <f t="shared" si="16"/>
        <v>795</v>
      </c>
      <c r="N144" s="254">
        <f t="shared" si="17"/>
        <v>-0.16681398151868221</v>
      </c>
      <c r="O144" s="248">
        <f t="shared" si="18"/>
        <v>-4152</v>
      </c>
      <c r="Q144" s="29"/>
      <c r="R144" s="79"/>
      <c r="Z144" s="1"/>
    </row>
    <row r="145" spans="2:31" s="4" customFormat="1" x14ac:dyDescent="0.25">
      <c r="B145" s="231" t="s">
        <v>47</v>
      </c>
      <c r="C145" s="248">
        <v>22752</v>
      </c>
      <c r="D145" s="248">
        <v>8930</v>
      </c>
      <c r="E145" s="248">
        <v>21567</v>
      </c>
      <c r="F145" s="248">
        <v>23338</v>
      </c>
      <c r="G145" s="254">
        <f t="shared" si="12"/>
        <v>8.2116196040246781E-2</v>
      </c>
      <c r="H145" s="262">
        <f t="shared" si="13"/>
        <v>1771</v>
      </c>
      <c r="I145" s="260">
        <f t="shared" si="14"/>
        <v>5.5145460388272435E-2</v>
      </c>
      <c r="J145" s="248">
        <v>31999</v>
      </c>
      <c r="K145" s="260">
        <f t="shared" si="14"/>
        <v>0.24734636871508381</v>
      </c>
      <c r="L145" s="256">
        <f t="shared" si="15"/>
        <v>0.37111149198731685</v>
      </c>
      <c r="M145" s="255">
        <f t="shared" si="16"/>
        <v>8661</v>
      </c>
      <c r="N145" s="254">
        <f t="shared" si="17"/>
        <v>0.40642580872011247</v>
      </c>
      <c r="O145" s="248">
        <f t="shared" si="18"/>
        <v>9247</v>
      </c>
      <c r="Q145" s="29"/>
      <c r="R145" s="79"/>
      <c r="Z145" s="1"/>
    </row>
    <row r="146" spans="2:31" s="4" customFormat="1" x14ac:dyDescent="0.25">
      <c r="B146" s="231" t="s">
        <v>201</v>
      </c>
      <c r="C146" s="248">
        <f>C136-SUM(C137:C145)</f>
        <v>32990</v>
      </c>
      <c r="D146" s="248">
        <f>D136-SUM(D137:D145)</f>
        <v>14597</v>
      </c>
      <c r="E146" s="248">
        <f>E136-SUM(E137:E145)</f>
        <v>32366</v>
      </c>
      <c r="F146" s="248">
        <f>F136-SUM(F137:F145)</f>
        <v>41603</v>
      </c>
      <c r="G146" s="254">
        <f t="shared" si="12"/>
        <v>0.28539207810665523</v>
      </c>
      <c r="H146" s="261">
        <f t="shared" si="13"/>
        <v>9237</v>
      </c>
      <c r="I146" s="256">
        <f t="shared" si="14"/>
        <v>9.8303907298538787E-2</v>
      </c>
      <c r="J146" s="248">
        <f>J136-SUM(J137:J145)</f>
        <v>44199</v>
      </c>
      <c r="K146" s="256">
        <f t="shared" si="14"/>
        <v>1.2900837988826817</v>
      </c>
      <c r="L146" s="256">
        <f t="shared" si="15"/>
        <v>6.2399346200995076E-2</v>
      </c>
      <c r="M146" s="255">
        <f t="shared" si="16"/>
        <v>2596</v>
      </c>
      <c r="N146" s="254">
        <f t="shared" si="17"/>
        <v>0.33976962715974546</v>
      </c>
      <c r="O146" s="248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2"/>
      <c r="C147" s="232"/>
      <c r="D147" s="232"/>
      <c r="E147" s="232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Z147" s="1" t="s">
        <v>180</v>
      </c>
    </row>
    <row r="148" spans="2:31" s="4" customFormat="1" x14ac:dyDescent="0.25">
      <c r="B148" s="125" t="s">
        <v>181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85B33-82DF-4D39-B2F6-C12D44561C1F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6" t="s">
        <v>313</v>
      </c>
      <c r="C4" s="266"/>
      <c r="D4" s="266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8" t="s">
        <v>204</v>
      </c>
      <c r="D6" s="289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156566</v>
      </c>
      <c r="D8" s="116">
        <f t="shared" ref="D8:D21" si="0">C8/C9-1</f>
        <v>6.9220788089872309E-2</v>
      </c>
    </row>
    <row r="9" spans="1:5" x14ac:dyDescent="0.25">
      <c r="A9" s="1"/>
      <c r="B9" s="114">
        <v>2023</v>
      </c>
      <c r="C9" s="115">
        <v>146430</v>
      </c>
      <c r="D9" s="116">
        <f t="shared" si="0"/>
        <v>8.5583381522174262E-2</v>
      </c>
    </row>
    <row r="10" spans="1:5" x14ac:dyDescent="0.25">
      <c r="A10" s="1"/>
      <c r="B10" s="114">
        <v>2022</v>
      </c>
      <c r="C10" s="115">
        <v>134886</v>
      </c>
      <c r="D10" s="116">
        <f t="shared" si="0"/>
        <v>0.29007144428397913</v>
      </c>
    </row>
    <row r="11" spans="1:5" x14ac:dyDescent="0.25">
      <c r="A11" s="1"/>
      <c r="B11" s="114">
        <v>2021</v>
      </c>
      <c r="C11" s="115">
        <v>104557</v>
      </c>
      <c r="D11" s="116">
        <f t="shared" si="0"/>
        <v>0.69815335141543899</v>
      </c>
    </row>
    <row r="12" spans="1:5" x14ac:dyDescent="0.25">
      <c r="A12" s="1" t="s">
        <v>72</v>
      </c>
      <c r="B12" s="114">
        <v>2020</v>
      </c>
      <c r="C12" s="115">
        <v>61571</v>
      </c>
      <c r="D12" s="116">
        <f t="shared" si="0"/>
        <v>-0.48751477418388245</v>
      </c>
    </row>
    <row r="13" spans="1:5" x14ac:dyDescent="0.25">
      <c r="A13" s="1" t="s">
        <v>74</v>
      </c>
      <c r="B13" s="114">
        <v>2019</v>
      </c>
      <c r="C13" s="115">
        <v>120142</v>
      </c>
      <c r="D13" s="116">
        <f t="shared" si="0"/>
        <v>-0.11034263160622915</v>
      </c>
    </row>
    <row r="14" spans="1:5" x14ac:dyDescent="0.25">
      <c r="A14" s="1" t="s">
        <v>76</v>
      </c>
      <c r="B14" s="114">
        <v>2018</v>
      </c>
      <c r="C14" s="115">
        <v>135043</v>
      </c>
      <c r="D14" s="116">
        <f t="shared" si="0"/>
        <v>-0.15583879779712828</v>
      </c>
    </row>
    <row r="15" spans="1:5" x14ac:dyDescent="0.25">
      <c r="A15" s="1" t="s">
        <v>78</v>
      </c>
      <c r="B15" s="114">
        <v>2017</v>
      </c>
      <c r="C15" s="115">
        <v>159973</v>
      </c>
      <c r="D15" s="116">
        <f t="shared" si="0"/>
        <v>-2.5837920787255775E-2</v>
      </c>
    </row>
    <row r="16" spans="1:5" x14ac:dyDescent="0.25">
      <c r="A16" s="1" t="s">
        <v>80</v>
      </c>
      <c r="B16" s="114">
        <v>2016</v>
      </c>
      <c r="C16" s="115">
        <v>164216</v>
      </c>
      <c r="D16" s="116">
        <f>C16/C17-1</f>
        <v>6.7557728312876986E-2</v>
      </c>
    </row>
    <row r="17" spans="1:4" x14ac:dyDescent="0.25">
      <c r="A17" s="1" t="s">
        <v>82</v>
      </c>
      <c r="B17" s="114">
        <v>2015</v>
      </c>
      <c r="C17" s="115">
        <v>153824</v>
      </c>
      <c r="D17" s="116">
        <f t="shared" si="0"/>
        <v>0.17402288147882428</v>
      </c>
    </row>
    <row r="18" spans="1:4" x14ac:dyDescent="0.25">
      <c r="A18" s="1" t="s">
        <v>84</v>
      </c>
      <c r="B18" s="114">
        <v>2014</v>
      </c>
      <c r="C18" s="115">
        <v>131023</v>
      </c>
      <c r="D18" s="116">
        <f t="shared" si="0"/>
        <v>0.10748307369809051</v>
      </c>
    </row>
    <row r="19" spans="1:4" x14ac:dyDescent="0.25">
      <c r="A19" s="1" t="s">
        <v>86</v>
      </c>
      <c r="B19" s="114">
        <v>2013</v>
      </c>
      <c r="C19" s="115">
        <v>118307</v>
      </c>
      <c r="D19" s="116">
        <f t="shared" si="0"/>
        <v>-3.5794899437388006E-3</v>
      </c>
    </row>
    <row r="20" spans="1:4" x14ac:dyDescent="0.25">
      <c r="A20" s="1" t="s">
        <v>88</v>
      </c>
      <c r="B20" s="114">
        <v>2012</v>
      </c>
      <c r="C20" s="115">
        <v>118732</v>
      </c>
      <c r="D20" s="116">
        <f>C20/C21-1</f>
        <v>-7.0066887012641188E-2</v>
      </c>
    </row>
    <row r="21" spans="1:4" x14ac:dyDescent="0.25">
      <c r="A21" s="1" t="s">
        <v>90</v>
      </c>
      <c r="B21" s="114">
        <v>2011</v>
      </c>
      <c r="C21" s="115">
        <v>127678</v>
      </c>
      <c r="D21" s="116">
        <f t="shared" si="0"/>
        <v>-5.2025095593421722E-2</v>
      </c>
    </row>
    <row r="22" spans="1:4" x14ac:dyDescent="0.25">
      <c r="A22" s="1" t="s">
        <v>92</v>
      </c>
      <c r="B22" s="114">
        <v>2010</v>
      </c>
      <c r="C22" s="115">
        <v>134685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33AC0-63BF-4594-8B8E-821986574057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6" t="s">
        <v>314</v>
      </c>
      <c r="C4" s="266"/>
      <c r="D4" s="266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8" t="s">
        <v>205</v>
      </c>
      <c r="D6" s="289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80773</v>
      </c>
      <c r="D8" s="116">
        <f t="shared" ref="D8:D21" si="0">C8/C9-1</f>
        <v>5.7776836967213807E-3</v>
      </c>
    </row>
    <row r="9" spans="1:5" x14ac:dyDescent="0.25">
      <c r="A9" s="1"/>
      <c r="B9" s="114">
        <v>2023</v>
      </c>
      <c r="C9" s="115">
        <v>80309</v>
      </c>
      <c r="D9" s="116">
        <f t="shared" si="0"/>
        <v>0.23512403684963323</v>
      </c>
    </row>
    <row r="10" spans="1:5" x14ac:dyDescent="0.25">
      <c r="A10" s="1"/>
      <c r="B10" s="114">
        <v>2022</v>
      </c>
      <c r="C10" s="115">
        <v>65021</v>
      </c>
      <c r="D10" s="116">
        <f t="shared" si="0"/>
        <v>0.26721886571818354</v>
      </c>
    </row>
    <row r="11" spans="1:5" x14ac:dyDescent="0.25">
      <c r="A11" s="1"/>
      <c r="B11" s="114">
        <v>2021</v>
      </c>
      <c r="C11" s="115">
        <v>51310</v>
      </c>
      <c r="D11" s="116">
        <f t="shared" si="0"/>
        <v>0.51894612196566015</v>
      </c>
    </row>
    <row r="12" spans="1:5" x14ac:dyDescent="0.25">
      <c r="A12" s="1" t="s">
        <v>72</v>
      </c>
      <c r="B12" s="114">
        <v>2020</v>
      </c>
      <c r="C12" s="115">
        <v>33780</v>
      </c>
      <c r="D12" s="116">
        <f t="shared" si="0"/>
        <v>-0.42809738258896823</v>
      </c>
    </row>
    <row r="13" spans="1:5" x14ac:dyDescent="0.25">
      <c r="A13" s="1" t="s">
        <v>74</v>
      </c>
      <c r="B13" s="114">
        <v>2019</v>
      </c>
      <c r="C13" s="115">
        <v>59066</v>
      </c>
      <c r="D13" s="116">
        <f t="shared" si="0"/>
        <v>-1.2307280692953393E-2</v>
      </c>
    </row>
    <row r="14" spans="1:5" x14ac:dyDescent="0.25">
      <c r="A14" s="1" t="s">
        <v>76</v>
      </c>
      <c r="B14" s="114">
        <v>2018</v>
      </c>
      <c r="C14" s="115">
        <v>59802</v>
      </c>
      <c r="D14" s="116">
        <f t="shared" si="0"/>
        <v>-9.2919548598471069E-2</v>
      </c>
    </row>
    <row r="15" spans="1:5" x14ac:dyDescent="0.25">
      <c r="A15" s="1" t="s">
        <v>78</v>
      </c>
      <c r="B15" s="114">
        <v>2017</v>
      </c>
      <c r="C15" s="115">
        <v>65928</v>
      </c>
      <c r="D15" s="116">
        <f>C15/C16-1</f>
        <v>-6.8168647792964054E-2</v>
      </c>
    </row>
    <row r="16" spans="1:5" x14ac:dyDescent="0.25">
      <c r="A16" s="1" t="s">
        <v>80</v>
      </c>
      <c r="B16" s="114">
        <v>2016</v>
      </c>
      <c r="C16" s="115">
        <v>70751</v>
      </c>
      <c r="D16" s="116">
        <f>C16/C17-1</f>
        <v>0.2092741039533732</v>
      </c>
    </row>
    <row r="17" spans="1:4" x14ac:dyDescent="0.25">
      <c r="A17" s="1" t="s">
        <v>82</v>
      </c>
      <c r="B17" s="114">
        <v>2015</v>
      </c>
      <c r="C17" s="115">
        <v>58507</v>
      </c>
      <c r="D17" s="116">
        <f t="shared" si="0"/>
        <v>0.30616390953943706</v>
      </c>
    </row>
    <row r="18" spans="1:4" x14ac:dyDescent="0.25">
      <c r="A18" s="1" t="s">
        <v>84</v>
      </c>
      <c r="B18" s="114">
        <v>2014</v>
      </c>
      <c r="C18" s="115">
        <v>44793</v>
      </c>
      <c r="D18" s="116">
        <f t="shared" si="0"/>
        <v>-0.16617647058823526</v>
      </c>
    </row>
    <row r="19" spans="1:4" x14ac:dyDescent="0.25">
      <c r="A19" s="1" t="s">
        <v>86</v>
      </c>
      <c r="B19" s="114">
        <v>2013</v>
      </c>
      <c r="C19" s="115">
        <v>53720</v>
      </c>
      <c r="D19" s="116">
        <f t="shared" si="0"/>
        <v>-0.10682517249979218</v>
      </c>
    </row>
    <row r="20" spans="1:4" x14ac:dyDescent="0.25">
      <c r="A20" s="1" t="s">
        <v>88</v>
      </c>
      <c r="B20" s="114">
        <v>2012</v>
      </c>
      <c r="C20" s="115">
        <v>60145</v>
      </c>
      <c r="D20" s="116">
        <f>C20/C21-1</f>
        <v>-8.7010641043156145E-2</v>
      </c>
    </row>
    <row r="21" spans="1:4" x14ac:dyDescent="0.25">
      <c r="A21" s="1" t="s">
        <v>90</v>
      </c>
      <c r="B21" s="114">
        <v>2011</v>
      </c>
      <c r="C21" s="115">
        <v>65877</v>
      </c>
      <c r="D21" s="116">
        <f t="shared" si="0"/>
        <v>-0.1162550474222932</v>
      </c>
    </row>
    <row r="22" spans="1:4" x14ac:dyDescent="0.25">
      <c r="A22" s="1" t="s">
        <v>92</v>
      </c>
      <c r="B22" s="114">
        <v>2010</v>
      </c>
      <c r="C22" s="115">
        <v>74543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0085E-D132-4706-9292-2E6C51A70896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6" t="s">
        <v>315</v>
      </c>
      <c r="C4" s="266"/>
      <c r="D4" s="266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8" t="s">
        <v>206</v>
      </c>
      <c r="D6" s="289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75793</v>
      </c>
      <c r="D8" s="116">
        <f t="shared" ref="D8:D21" si="0">C8/C9-1</f>
        <v>0.14627727953297742</v>
      </c>
    </row>
    <row r="9" spans="1:5" x14ac:dyDescent="0.25">
      <c r="A9" s="1"/>
      <c r="B9" s="114">
        <v>2023</v>
      </c>
      <c r="C9" s="115">
        <v>66121</v>
      </c>
      <c r="D9" s="116">
        <f t="shared" si="0"/>
        <v>-5.3589064624633198E-2</v>
      </c>
    </row>
    <row r="10" spans="1:5" x14ac:dyDescent="0.25">
      <c r="A10" s="1"/>
      <c r="B10" s="114">
        <v>2022</v>
      </c>
      <c r="C10" s="115">
        <v>69865</v>
      </c>
      <c r="D10" s="116">
        <f t="shared" si="0"/>
        <v>0.31209270005821921</v>
      </c>
    </row>
    <row r="11" spans="1:5" x14ac:dyDescent="0.25">
      <c r="A11" s="1"/>
      <c r="B11" s="114">
        <v>2021</v>
      </c>
      <c r="C11" s="115">
        <v>53247</v>
      </c>
      <c r="D11" s="116">
        <f t="shared" si="0"/>
        <v>0.91597999352308301</v>
      </c>
    </row>
    <row r="12" spans="1:5" x14ac:dyDescent="0.25">
      <c r="A12" s="1" t="s">
        <v>72</v>
      </c>
      <c r="B12" s="114">
        <v>2020</v>
      </c>
      <c r="C12" s="115">
        <v>27791</v>
      </c>
      <c r="D12" s="116">
        <f t="shared" si="0"/>
        <v>-0.5449767502783418</v>
      </c>
    </row>
    <row r="13" spans="1:5" x14ac:dyDescent="0.25">
      <c r="A13" s="1" t="s">
        <v>74</v>
      </c>
      <c r="B13" s="114">
        <v>2019</v>
      </c>
      <c r="C13" s="115">
        <v>61076</v>
      </c>
      <c r="D13" s="116">
        <f t="shared" si="0"/>
        <v>-0.18826171900958255</v>
      </c>
    </row>
    <row r="14" spans="1:5" x14ac:dyDescent="0.25">
      <c r="A14" s="1" t="s">
        <v>76</v>
      </c>
      <c r="B14" s="114">
        <v>2018</v>
      </c>
      <c r="C14" s="115">
        <v>75241</v>
      </c>
      <c r="D14" s="116">
        <f t="shared" si="0"/>
        <v>-0.19994683396246482</v>
      </c>
    </row>
    <row r="15" spans="1:5" x14ac:dyDescent="0.25">
      <c r="A15" s="1" t="s">
        <v>78</v>
      </c>
      <c r="B15" s="114">
        <v>2017</v>
      </c>
      <c r="C15" s="115">
        <v>94045</v>
      </c>
      <c r="D15" s="116">
        <f>C15/C16-1</f>
        <v>6.2055314823730168E-3</v>
      </c>
    </row>
    <row r="16" spans="1:5" x14ac:dyDescent="0.25">
      <c r="A16" s="1" t="s">
        <v>80</v>
      </c>
      <c r="B16" s="114">
        <v>2016</v>
      </c>
      <c r="C16" s="115">
        <v>93465</v>
      </c>
      <c r="D16" s="116">
        <f>C16/C17-1</f>
        <v>-1.942990232592301E-2</v>
      </c>
    </row>
    <row r="17" spans="1:4" x14ac:dyDescent="0.25">
      <c r="A17" s="1" t="s">
        <v>82</v>
      </c>
      <c r="B17" s="114">
        <v>2015</v>
      </c>
      <c r="C17" s="115">
        <v>95317</v>
      </c>
      <c r="D17" s="116">
        <f t="shared" si="0"/>
        <v>0.10538095790328184</v>
      </c>
    </row>
    <row r="18" spans="1:4" x14ac:dyDescent="0.25">
      <c r="A18" s="1" t="s">
        <v>84</v>
      </c>
      <c r="B18" s="114">
        <v>2014</v>
      </c>
      <c r="C18" s="115">
        <v>86230</v>
      </c>
      <c r="D18" s="116">
        <f t="shared" si="0"/>
        <v>0.33509839441373646</v>
      </c>
    </row>
    <row r="19" spans="1:4" x14ac:dyDescent="0.25">
      <c r="A19" s="1" t="s">
        <v>86</v>
      </c>
      <c r="B19" s="114">
        <v>2013</v>
      </c>
      <c r="C19" s="115">
        <v>64587</v>
      </c>
      <c r="D19" s="116">
        <f t="shared" si="0"/>
        <v>0.10241179783911103</v>
      </c>
    </row>
    <row r="20" spans="1:4" x14ac:dyDescent="0.25">
      <c r="A20" s="1" t="s">
        <v>88</v>
      </c>
      <c r="B20" s="114">
        <v>2012</v>
      </c>
      <c r="C20" s="115">
        <v>58587</v>
      </c>
      <c r="D20" s="116">
        <f>C20/C21-1</f>
        <v>-5.2005630976845074E-2</v>
      </c>
    </row>
    <row r="21" spans="1:4" x14ac:dyDescent="0.25">
      <c r="A21" s="1" t="s">
        <v>90</v>
      </c>
      <c r="B21" s="114">
        <v>2011</v>
      </c>
      <c r="C21" s="115">
        <v>61801</v>
      </c>
      <c r="D21" s="116">
        <f t="shared" si="0"/>
        <v>2.7584716171726864E-2</v>
      </c>
    </row>
    <row r="22" spans="1:4" x14ac:dyDescent="0.25">
      <c r="A22" s="1" t="s">
        <v>92</v>
      </c>
      <c r="B22" s="114">
        <v>2010</v>
      </c>
      <c r="C22" s="115">
        <v>60142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2F63D-2B9C-474D-87BC-91846E73CB41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6" t="s">
        <v>58</v>
      </c>
      <c r="D5" s="286"/>
      <c r="E5" s="286"/>
      <c r="F5" s="286"/>
      <c r="G5" s="286"/>
      <c r="H5" s="286"/>
      <c r="I5" s="86"/>
      <c r="J5" s="86"/>
      <c r="K5" s="86"/>
      <c r="L5" s="86"/>
      <c r="M5" s="87"/>
      <c r="N5" s="287" t="s">
        <v>59</v>
      </c>
      <c r="O5" s="287"/>
      <c r="P5" s="287"/>
      <c r="Q5" s="287"/>
      <c r="R5" s="287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233</v>
      </c>
      <c r="O6" s="90" t="s">
        <v>223</v>
      </c>
      <c r="P6" s="90" t="s">
        <v>224</v>
      </c>
      <c r="Q6" s="90" t="s">
        <v>225</v>
      </c>
      <c r="R6" s="90" t="s">
        <v>226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63860</v>
      </c>
      <c r="O7" s="92">
        <v>118692</v>
      </c>
      <c r="P7" s="92">
        <v>127347</v>
      </c>
      <c r="Q7" s="92">
        <v>379398</v>
      </c>
      <c r="R7" s="92">
        <v>384801</v>
      </c>
      <c r="S7" s="93">
        <f t="shared" ref="S7:S52" si="4">IFERROR(R7/Q7-1,"-")</f>
        <v>1.4240981765850202E-2</v>
      </c>
      <c r="T7" s="93">
        <f t="shared" ref="T7:T52" si="5">IFERROR(R7/N7-1,"-")</f>
        <v>5.0256968368305666</v>
      </c>
      <c r="U7" s="92">
        <f t="shared" ref="U7:U52" si="6">IFERROR(R7-Q7,"-")</f>
        <v>5403</v>
      </c>
      <c r="V7" s="92">
        <f t="shared" ref="V7:V52" si="7">IFERROR(R7-N7,"-")</f>
        <v>320941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41447</v>
      </c>
      <c r="O8" s="95">
        <v>86479</v>
      </c>
      <c r="P8" s="95">
        <v>91202</v>
      </c>
      <c r="Q8" s="95">
        <v>90259</v>
      </c>
      <c r="R8" s="95">
        <v>92267</v>
      </c>
      <c r="S8" s="96">
        <f t="shared" si="4"/>
        <v>2.2247088932959569E-2</v>
      </c>
      <c r="T8" s="96">
        <f t="shared" si="5"/>
        <v>1.2261442323931768</v>
      </c>
      <c r="U8" s="95">
        <f t="shared" si="6"/>
        <v>2008</v>
      </c>
      <c r="V8" s="95">
        <f t="shared" si="7"/>
        <v>50820</v>
      </c>
      <c r="W8" s="96">
        <f>R8/R7</f>
        <v>0.23977848290415046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32826</v>
      </c>
      <c r="O9" s="52">
        <v>69355</v>
      </c>
      <c r="P9" s="52">
        <v>72715</v>
      </c>
      <c r="Q9" s="52">
        <v>73997</v>
      </c>
      <c r="R9" s="52">
        <v>75628</v>
      </c>
      <c r="S9" s="98">
        <f t="shared" si="4"/>
        <v>2.2041434112193725E-2</v>
      </c>
      <c r="T9" s="98">
        <f t="shared" si="5"/>
        <v>1.3039054408091149</v>
      </c>
      <c r="U9" s="52">
        <f t="shared" si="6"/>
        <v>1631</v>
      </c>
      <c r="V9" s="52">
        <f t="shared" si="7"/>
        <v>42802</v>
      </c>
      <c r="W9" s="98">
        <f>R9/R7</f>
        <v>0.19653795078495118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8621</v>
      </c>
      <c r="O10" s="52">
        <v>17124</v>
      </c>
      <c r="P10" s="52">
        <v>18487</v>
      </c>
      <c r="Q10" s="52">
        <v>16262</v>
      </c>
      <c r="R10" s="52">
        <v>16639</v>
      </c>
      <c r="S10" s="98">
        <f t="shared" si="4"/>
        <v>2.3182880334522205E-2</v>
      </c>
      <c r="T10" s="98">
        <f t="shared" si="5"/>
        <v>0.93005451803735073</v>
      </c>
      <c r="U10" s="52">
        <f t="shared" si="6"/>
        <v>377</v>
      </c>
      <c r="V10" s="52">
        <f t="shared" si="7"/>
        <v>8018</v>
      </c>
      <c r="W10" s="98">
        <f>R10/R7</f>
        <v>4.3240532119199274E-2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22413</v>
      </c>
      <c r="O11" s="95">
        <v>32213</v>
      </c>
      <c r="P11" s="95">
        <v>36145</v>
      </c>
      <c r="Q11" s="95">
        <v>36207</v>
      </c>
      <c r="R11" s="95">
        <v>36000</v>
      </c>
      <c r="S11" s="96">
        <f t="shared" si="4"/>
        <v>-5.7171265224956747E-3</v>
      </c>
      <c r="T11" s="96">
        <f t="shared" si="5"/>
        <v>0.60621068130103062</v>
      </c>
      <c r="U11" s="95">
        <f t="shared" si="6"/>
        <v>-207</v>
      </c>
      <c r="V11" s="95">
        <f t="shared" si="7"/>
        <v>13587</v>
      </c>
      <c r="W11" s="96">
        <f>R11/R7</f>
        <v>9.3554850429182879E-2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21337</v>
      </c>
      <c r="O12" s="99">
        <v>42803</v>
      </c>
      <c r="P12" s="99">
        <v>45909</v>
      </c>
      <c r="Q12" s="99">
        <v>46660</v>
      </c>
      <c r="R12" s="99">
        <v>47015</v>
      </c>
      <c r="S12" s="100">
        <f t="shared" si="4"/>
        <v>7.6082297471067317E-3</v>
      </c>
      <c r="T12" s="100">
        <f t="shared" si="5"/>
        <v>1.203449407133149</v>
      </c>
      <c r="U12" s="99">
        <f t="shared" si="6"/>
        <v>355</v>
      </c>
      <c r="V12" s="99">
        <f t="shared" si="7"/>
        <v>25678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15584</v>
      </c>
      <c r="O13" s="95">
        <v>34808</v>
      </c>
      <c r="P13" s="95">
        <v>35062</v>
      </c>
      <c r="Q13" s="95">
        <v>35650</v>
      </c>
      <c r="R13" s="95">
        <v>35398</v>
      </c>
      <c r="S13" s="96">
        <f t="shared" si="4"/>
        <v>-7.0687237026647587E-3</v>
      </c>
      <c r="T13" s="96">
        <f t="shared" si="5"/>
        <v>1.2714322381930185</v>
      </c>
      <c r="U13" s="95">
        <f t="shared" si="6"/>
        <v>-252</v>
      </c>
      <c r="V13" s="95">
        <f t="shared" si="7"/>
        <v>19814</v>
      </c>
      <c r="W13" s="96">
        <f>R13/R12</f>
        <v>0.75290864617675213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14066</v>
      </c>
      <c r="O14" s="52">
        <v>29997</v>
      </c>
      <c r="P14" s="52">
        <v>29852</v>
      </c>
      <c r="Q14" s="52">
        <v>31325</v>
      </c>
      <c r="R14" s="52">
        <v>31393</v>
      </c>
      <c r="S14" s="98">
        <f t="shared" si="4"/>
        <v>2.1707901037510968E-3</v>
      </c>
      <c r="T14" s="98">
        <f t="shared" si="5"/>
        <v>1.2318356320204749</v>
      </c>
      <c r="U14" s="52">
        <f t="shared" si="6"/>
        <v>68</v>
      </c>
      <c r="V14" s="52">
        <f t="shared" si="7"/>
        <v>17327</v>
      </c>
      <c r="W14" s="98">
        <f>R14/R12</f>
        <v>0.66772306710624274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4811</v>
      </c>
      <c r="P15" s="52">
        <v>5210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8.5185579070509415E-2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5753</v>
      </c>
      <c r="O16" s="95">
        <v>7995</v>
      </c>
      <c r="P16" s="95">
        <v>10847</v>
      </c>
      <c r="Q16" s="95">
        <v>11010</v>
      </c>
      <c r="R16" s="95">
        <v>11617</v>
      </c>
      <c r="S16" s="96">
        <f t="shared" si="4"/>
        <v>5.5131698455949119E-2</v>
      </c>
      <c r="T16" s="96">
        <f t="shared" si="5"/>
        <v>1.019294281244568</v>
      </c>
      <c r="U16" s="95">
        <f t="shared" si="6"/>
        <v>607</v>
      </c>
      <c r="V16" s="95">
        <f t="shared" si="7"/>
        <v>5864</v>
      </c>
      <c r="W16" s="96">
        <f>R16/R12</f>
        <v>0.2470913538232479</v>
      </c>
    </row>
    <row r="17" spans="2:23" x14ac:dyDescent="0.25">
      <c r="B17" s="91" t="s">
        <v>51</v>
      </c>
      <c r="C17" s="99">
        <v>2690</v>
      </c>
      <c r="D17" s="99">
        <v>1526</v>
      </c>
      <c r="E17" s="99">
        <v>2270</v>
      </c>
      <c r="F17" s="99">
        <v>2680</v>
      </c>
      <c r="G17" s="99">
        <v>2774</v>
      </c>
      <c r="H17" s="99">
        <v>2714</v>
      </c>
      <c r="I17" s="100">
        <f t="shared" si="0"/>
        <v>-2.1629416005767843E-2</v>
      </c>
      <c r="J17" s="100">
        <f t="shared" si="1"/>
        <v>0.77850589777195278</v>
      </c>
      <c r="K17" s="99">
        <f t="shared" si="2"/>
        <v>-60</v>
      </c>
      <c r="L17" s="99">
        <f t="shared" si="3"/>
        <v>1188</v>
      </c>
      <c r="M17" s="93">
        <f>H17/H17</f>
        <v>1</v>
      </c>
      <c r="N17" s="99">
        <v>1657</v>
      </c>
      <c r="O17" s="99">
        <v>2493</v>
      </c>
      <c r="P17" s="99">
        <v>2832</v>
      </c>
      <c r="Q17" s="99">
        <v>2758</v>
      </c>
      <c r="R17" s="99">
        <v>2679</v>
      </c>
      <c r="S17" s="100">
        <f t="shared" si="4"/>
        <v>-2.8643944887599693E-2</v>
      </c>
      <c r="T17" s="100">
        <f t="shared" si="5"/>
        <v>0.6167773083886543</v>
      </c>
      <c r="U17" s="99">
        <f t="shared" si="6"/>
        <v>-79</v>
      </c>
      <c r="V17" s="99">
        <f t="shared" si="7"/>
        <v>1022</v>
      </c>
      <c r="W17" s="93">
        <f>R17/R17</f>
        <v>1</v>
      </c>
    </row>
    <row r="18" spans="2:23" x14ac:dyDescent="0.25">
      <c r="B18" s="94" t="s">
        <v>60</v>
      </c>
      <c r="C18" s="95">
        <v>2690</v>
      </c>
      <c r="D18" s="95">
        <v>1526</v>
      </c>
      <c r="E18" s="95">
        <v>2270</v>
      </c>
      <c r="F18" s="95">
        <v>2680</v>
      </c>
      <c r="G18" s="95">
        <v>2774</v>
      </c>
      <c r="H18" s="95">
        <v>2714</v>
      </c>
      <c r="I18" s="96">
        <f t="shared" si="0"/>
        <v>-2.1629416005767843E-2</v>
      </c>
      <c r="J18" s="96">
        <f t="shared" si="1"/>
        <v>0.77850589777195278</v>
      </c>
      <c r="K18" s="95">
        <f t="shared" si="2"/>
        <v>-60</v>
      </c>
      <c r="L18" s="95">
        <f t="shared" si="3"/>
        <v>1188</v>
      </c>
      <c r="M18" s="96">
        <f>H18/H17</f>
        <v>1</v>
      </c>
      <c r="N18" s="95">
        <v>1657</v>
      </c>
      <c r="O18" s="95">
        <v>2493</v>
      </c>
      <c r="P18" s="95">
        <v>2832</v>
      </c>
      <c r="Q18" s="95">
        <v>2758</v>
      </c>
      <c r="R18" s="95">
        <v>2679</v>
      </c>
      <c r="S18" s="96">
        <f t="shared" si="4"/>
        <v>-2.8643944887599693E-2</v>
      </c>
      <c r="T18" s="96">
        <f t="shared" si="5"/>
        <v>0.6167773083886543</v>
      </c>
      <c r="U18" s="95">
        <f t="shared" si="6"/>
        <v>-79</v>
      </c>
      <c r="V18" s="95">
        <f t="shared" si="7"/>
        <v>1022</v>
      </c>
      <c r="W18" s="96">
        <f>R18/R17</f>
        <v>1</v>
      </c>
    </row>
    <row r="19" spans="2:23" x14ac:dyDescent="0.25">
      <c r="B19" s="97" t="s">
        <v>61</v>
      </c>
      <c r="C19" s="52">
        <v>1381</v>
      </c>
      <c r="D19" s="52">
        <v>846</v>
      </c>
      <c r="E19" s="52">
        <v>1514</v>
      </c>
      <c r="F19" s="52">
        <v>1660</v>
      </c>
      <c r="G19" s="52">
        <v>1674</v>
      </c>
      <c r="H19" s="52">
        <v>1711</v>
      </c>
      <c r="I19" s="98">
        <f t="shared" si="0"/>
        <v>2.2102747909199527E-2</v>
      </c>
      <c r="J19" s="98">
        <f t="shared" si="1"/>
        <v>1.0224586288416075</v>
      </c>
      <c r="K19" s="52">
        <f t="shared" si="2"/>
        <v>37</v>
      </c>
      <c r="L19" s="52">
        <f t="shared" si="3"/>
        <v>865</v>
      </c>
      <c r="M19" s="98">
        <f>H19/H17</f>
        <v>0.63043478260869568</v>
      </c>
      <c r="N19" s="52">
        <v>937</v>
      </c>
      <c r="O19" s="52">
        <v>1666</v>
      </c>
      <c r="P19" s="52">
        <v>1674</v>
      </c>
      <c r="Q19" s="52">
        <v>1674</v>
      </c>
      <c r="R19" s="52">
        <v>1847</v>
      </c>
      <c r="S19" s="98">
        <f t="shared" si="4"/>
        <v>0.10334528076463556</v>
      </c>
      <c r="T19" s="98">
        <f t="shared" si="5"/>
        <v>0.97118463180362857</v>
      </c>
      <c r="U19" s="52">
        <f t="shared" si="6"/>
        <v>173</v>
      </c>
      <c r="V19" s="52">
        <f t="shared" si="7"/>
        <v>910</v>
      </c>
      <c r="W19" s="98">
        <f>R19/R17</f>
        <v>0.68943635684957072</v>
      </c>
    </row>
    <row r="20" spans="2:23" x14ac:dyDescent="0.25">
      <c r="B20" s="97" t="s">
        <v>62</v>
      </c>
      <c r="C20" s="52">
        <v>1309</v>
      </c>
      <c r="D20" s="52">
        <v>680</v>
      </c>
      <c r="E20" s="52">
        <v>756</v>
      </c>
      <c r="F20" s="52">
        <v>1020</v>
      </c>
      <c r="G20" s="52">
        <v>1100</v>
      </c>
      <c r="H20" s="52">
        <v>1003</v>
      </c>
      <c r="I20" s="98">
        <f t="shared" si="0"/>
        <v>-8.8181818181818139E-2</v>
      </c>
      <c r="J20" s="98">
        <f t="shared" si="1"/>
        <v>0.47500000000000009</v>
      </c>
      <c r="K20" s="52">
        <f t="shared" si="2"/>
        <v>-97</v>
      </c>
      <c r="L20" s="52">
        <f t="shared" si="3"/>
        <v>323</v>
      </c>
      <c r="M20" s="98">
        <f>H20/H17</f>
        <v>0.36956521739130432</v>
      </c>
      <c r="N20" s="52">
        <v>720</v>
      </c>
      <c r="O20" s="52">
        <v>827</v>
      </c>
      <c r="P20" s="52">
        <v>1158</v>
      </c>
      <c r="Q20" s="52">
        <v>1084</v>
      </c>
      <c r="R20" s="52">
        <v>832</v>
      </c>
      <c r="S20" s="98">
        <f t="shared" si="4"/>
        <v>-0.23247232472324719</v>
      </c>
      <c r="T20" s="98">
        <f t="shared" si="5"/>
        <v>0.15555555555555545</v>
      </c>
      <c r="U20" s="52">
        <f t="shared" si="6"/>
        <v>-252</v>
      </c>
      <c r="V20" s="52">
        <f t="shared" si="7"/>
        <v>112</v>
      </c>
      <c r="W20" s="98">
        <f>R20/R17</f>
        <v>0.31056364315042928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 t="str">
        <f t="shared" si="1"/>
        <v>-</v>
      </c>
      <c r="K21" s="95">
        <f t="shared" si="2"/>
        <v>0</v>
      </c>
      <c r="L21" s="95">
        <f t="shared" si="3"/>
        <v>0</v>
      </c>
      <c r="M21" s="96">
        <f>H21/H17</f>
        <v>0</v>
      </c>
      <c r="N21" s="95" t="s">
        <v>227</v>
      </c>
      <c r="O21" s="95" t="s">
        <v>227</v>
      </c>
      <c r="P21" s="95" t="s">
        <v>227</v>
      </c>
      <c r="Q21" s="95" t="s">
        <v>227</v>
      </c>
      <c r="R21" s="95" t="s">
        <v>227</v>
      </c>
      <c r="S21" s="96" t="str">
        <f t="shared" si="4"/>
        <v>-</v>
      </c>
      <c r="T21" s="96" t="str">
        <f t="shared" si="5"/>
        <v>-</v>
      </c>
      <c r="U21" s="95" t="str">
        <f t="shared" si="6"/>
        <v>-</v>
      </c>
      <c r="V21" s="95" t="str">
        <f t="shared" si="7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802</v>
      </c>
      <c r="P22" s="99">
        <v>912</v>
      </c>
      <c r="Q22" s="99">
        <v>912</v>
      </c>
      <c r="R22" s="99">
        <v>912</v>
      </c>
      <c r="S22" s="100">
        <f t="shared" si="4"/>
        <v>0</v>
      </c>
      <c r="T22" s="100">
        <f t="shared" si="5"/>
        <v>0.89211618257261405</v>
      </c>
      <c r="U22" s="99">
        <f t="shared" si="6"/>
        <v>0</v>
      </c>
      <c r="V22" s="99">
        <f t="shared" si="7"/>
        <v>430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4562</v>
      </c>
      <c r="R25" s="99">
        <v>4616</v>
      </c>
      <c r="S25" s="100">
        <f t="shared" si="4"/>
        <v>1.1836913634370783E-2</v>
      </c>
      <c r="T25" s="100">
        <f t="shared" si="5"/>
        <v>0.2639649507119386</v>
      </c>
      <c r="U25" s="99">
        <f t="shared" si="6"/>
        <v>54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3862</v>
      </c>
      <c r="R26" s="95">
        <v>3916</v>
      </c>
      <c r="S26" s="96">
        <f t="shared" si="4"/>
        <v>1.3982392542724043E-2</v>
      </c>
      <c r="T26" s="96">
        <f t="shared" si="5"/>
        <v>0.32655826558265577</v>
      </c>
      <c r="U26" s="95">
        <f t="shared" si="6"/>
        <v>54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>
        <f t="shared" si="5"/>
        <v>-1</v>
      </c>
      <c r="U27" s="52">
        <f t="shared" si="6"/>
        <v>-3576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286</v>
      </c>
      <c r="R28" s="52">
        <v>0</v>
      </c>
      <c r="S28" s="98">
        <f t="shared" si="4"/>
        <v>-1</v>
      </c>
      <c r="T28" s="98" t="str">
        <f t="shared" si="5"/>
        <v>-</v>
      </c>
      <c r="U28" s="52">
        <f t="shared" si="6"/>
        <v>-286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7096</v>
      </c>
      <c r="O29" s="99">
        <v>17263</v>
      </c>
      <c r="P29" s="99">
        <v>19061</v>
      </c>
      <c r="Q29" s="99">
        <v>19434</v>
      </c>
      <c r="R29" s="99">
        <v>19850</v>
      </c>
      <c r="S29" s="100">
        <f t="shared" si="4"/>
        <v>2.1405783678089874E-2</v>
      </c>
      <c r="T29" s="100">
        <f t="shared" si="5"/>
        <v>1.7973506200676437</v>
      </c>
      <c r="U29" s="99">
        <f t="shared" si="6"/>
        <v>416</v>
      </c>
      <c r="V29" s="99">
        <f t="shared" si="7"/>
        <v>12754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4365</v>
      </c>
      <c r="O30" s="95">
        <v>13346</v>
      </c>
      <c r="P30" s="95">
        <v>14712</v>
      </c>
      <c r="Q30" s="95">
        <v>15087</v>
      </c>
      <c r="R30" s="95">
        <v>15409</v>
      </c>
      <c r="S30" s="96">
        <f t="shared" si="4"/>
        <v>2.1342877974415142E-2</v>
      </c>
      <c r="T30" s="96">
        <f t="shared" si="5"/>
        <v>2.5301260022909506</v>
      </c>
      <c r="U30" s="95">
        <f t="shared" si="6"/>
        <v>322</v>
      </c>
      <c r="V30" s="95">
        <f t="shared" si="7"/>
        <v>11044</v>
      </c>
      <c r="W30" s="96">
        <f>R30/R29</f>
        <v>0.77627204030226704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3486</v>
      </c>
      <c r="O31" s="52">
        <v>10997</v>
      </c>
      <c r="P31" s="52">
        <v>12807</v>
      </c>
      <c r="Q31" s="52">
        <v>12988</v>
      </c>
      <c r="R31" s="52">
        <v>13306</v>
      </c>
      <c r="S31" s="98">
        <f t="shared" si="4"/>
        <v>2.4484139205420474E-2</v>
      </c>
      <c r="T31" s="98">
        <f t="shared" si="5"/>
        <v>2.816982214572576</v>
      </c>
      <c r="U31" s="52">
        <f t="shared" si="6"/>
        <v>318</v>
      </c>
      <c r="V31" s="52">
        <f t="shared" si="7"/>
        <v>9820</v>
      </c>
      <c r="W31" s="98">
        <f>R31/R29</f>
        <v>0.67032745591939547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879</v>
      </c>
      <c r="O32" s="52">
        <v>2349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1.3924914675767917</v>
      </c>
      <c r="U32" s="52">
        <f t="shared" si="6"/>
        <v>4</v>
      </c>
      <c r="V32" s="52">
        <f t="shared" si="7"/>
        <v>1224</v>
      </c>
      <c r="W32" s="98">
        <f>R32/R29</f>
        <v>0.10594458438287153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2731</v>
      </c>
      <c r="O33" s="95">
        <v>3917</v>
      </c>
      <c r="P33" s="95">
        <v>4349</v>
      </c>
      <c r="Q33" s="95">
        <v>4347</v>
      </c>
      <c r="R33" s="95">
        <v>4441</v>
      </c>
      <c r="S33" s="96">
        <f t="shared" si="4"/>
        <v>2.1624108580630352E-2</v>
      </c>
      <c r="T33" s="96">
        <f t="shared" si="5"/>
        <v>0.62614426949835233</v>
      </c>
      <c r="U33" s="95">
        <f t="shared" si="6"/>
        <v>94</v>
      </c>
      <c r="V33" s="95">
        <f t="shared" si="7"/>
        <v>1710</v>
      </c>
      <c r="W33" s="96">
        <f>R33/R29</f>
        <v>0.22372795969773299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271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1.4833948339483394</v>
      </c>
      <c r="U34" s="99">
        <f t="shared" si="6"/>
        <v>0</v>
      </c>
      <c r="V34" s="99">
        <f t="shared" si="7"/>
        <v>402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271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1.4833948339483394</v>
      </c>
      <c r="U35" s="95">
        <f t="shared" si="6"/>
        <v>0</v>
      </c>
      <c r="V35" s="95">
        <f t="shared" si="7"/>
        <v>402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4797</v>
      </c>
      <c r="R36" s="99">
        <v>4797</v>
      </c>
      <c r="S36" s="100">
        <f t="shared" si="4"/>
        <v>0</v>
      </c>
      <c r="T36" s="100">
        <f t="shared" si="5"/>
        <v>1.3354430379746836</v>
      </c>
      <c r="U36" s="99">
        <f t="shared" si="6"/>
        <v>0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2010</v>
      </c>
      <c r="O37" s="95">
        <v>3325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2758</v>
      </c>
      <c r="R39" s="99">
        <v>2679</v>
      </c>
      <c r="S39" s="100">
        <f t="shared" si="4"/>
        <v>-2.8643944887599693E-2</v>
      </c>
      <c r="T39" s="100">
        <f t="shared" si="5"/>
        <v>0.6167773083886543</v>
      </c>
      <c r="U39" s="99">
        <f t="shared" si="6"/>
        <v>-79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2758</v>
      </c>
      <c r="R40" s="95">
        <v>2679</v>
      </c>
      <c r="S40" s="96">
        <f t="shared" si="4"/>
        <v>-2.8643944887599693E-2</v>
      </c>
      <c r="T40" s="96">
        <f t="shared" si="5"/>
        <v>0.6167773083886543</v>
      </c>
      <c r="U40" s="95">
        <f t="shared" si="6"/>
        <v>-79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937</v>
      </c>
      <c r="O41" s="52">
        <v>1666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827</v>
      </c>
      <c r="P42" s="52">
        <v>1158</v>
      </c>
      <c r="Q42" s="52">
        <v>1084</v>
      </c>
      <c r="R42" s="52">
        <v>832</v>
      </c>
      <c r="S42" s="98">
        <f t="shared" si="4"/>
        <v>-0.23247232472324719</v>
      </c>
      <c r="T42" s="98">
        <f t="shared" si="5"/>
        <v>0.15555555555555545</v>
      </c>
      <c r="U42" s="52">
        <f t="shared" si="6"/>
        <v>-252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3828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0.69723092998955072</v>
      </c>
      <c r="U43" s="99">
        <f t="shared" si="6"/>
        <v>82</v>
      </c>
      <c r="V43" s="99">
        <f t="shared" si="7"/>
        <v>2669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2492</v>
      </c>
      <c r="O48" s="99">
        <v>3465</v>
      </c>
      <c r="P48" s="99">
        <v>3081</v>
      </c>
      <c r="Q48" s="99">
        <v>3052</v>
      </c>
      <c r="R48" s="99">
        <v>3113</v>
      </c>
      <c r="S48" s="100">
        <f t="shared" si="4"/>
        <v>1.998689384010488E-2</v>
      </c>
      <c r="T48" s="100">
        <f t="shared" si="5"/>
        <v>0.2491974317817014</v>
      </c>
      <c r="U48" s="99">
        <f t="shared" si="6"/>
        <v>61</v>
      </c>
      <c r="V48" s="99">
        <f t="shared" si="7"/>
        <v>621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2462</v>
      </c>
      <c r="O49" s="95">
        <v>3261</v>
      </c>
      <c r="P49" s="95">
        <v>2877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0.10682372055239653</v>
      </c>
      <c r="U49" s="95">
        <f t="shared" si="6"/>
        <v>33</v>
      </c>
      <c r="V49" s="95">
        <f t="shared" si="7"/>
        <v>263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1887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8.7970323264440875E-2</v>
      </c>
      <c r="U50" s="52">
        <f t="shared" si="6"/>
        <v>0</v>
      </c>
      <c r="V50" s="52">
        <f t="shared" si="7"/>
        <v>166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575</v>
      </c>
      <c r="O51" s="52">
        <v>796</v>
      </c>
      <c r="P51" s="52">
        <v>824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0.16869565217391314</v>
      </c>
      <c r="U51" s="52">
        <f t="shared" si="6"/>
        <v>33</v>
      </c>
      <c r="V51" s="52">
        <f t="shared" si="7"/>
        <v>97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904</v>
      </c>
      <c r="Q52" s="95">
        <v>1060</v>
      </c>
      <c r="R52" s="95">
        <v>1088</v>
      </c>
      <c r="S52" s="96">
        <f t="shared" si="4"/>
        <v>2.6415094339622636E-2</v>
      </c>
      <c r="T52" s="96">
        <f t="shared" si="5"/>
        <v>0.49041095890410968</v>
      </c>
      <c r="U52" s="95">
        <f t="shared" si="6"/>
        <v>28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07FC0-654D-4B9C-925B-9BC8DC147530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6" t="s">
        <v>64</v>
      </c>
      <c r="D5" s="286"/>
      <c r="E5" s="286"/>
      <c r="F5" s="286"/>
      <c r="G5" s="286"/>
      <c r="H5" s="286"/>
      <c r="I5" s="86"/>
      <c r="J5" s="86"/>
      <c r="K5" s="86"/>
      <c r="L5" s="86"/>
      <c r="M5" s="87"/>
      <c r="N5" s="287" t="s">
        <v>65</v>
      </c>
      <c r="O5" s="287"/>
      <c r="P5" s="287"/>
      <c r="Q5" s="287"/>
      <c r="R5" s="287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233</v>
      </c>
      <c r="O6" s="90" t="s">
        <v>223</v>
      </c>
      <c r="P6" s="90" t="s">
        <v>224</v>
      </c>
      <c r="Q6" s="90" t="s">
        <v>225</v>
      </c>
      <c r="R6" s="90" t="s">
        <v>226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3">
        <f>IFERROR(H7/D7-1,"-")</f>
        <v>0.8554913294797688</v>
      </c>
      <c r="K7" s="92">
        <f>IFERROR(H7-G7,"-")</f>
        <v>13</v>
      </c>
      <c r="L7" s="92">
        <f>IFERROR(H7-D7,"-")</f>
        <v>148</v>
      </c>
      <c r="M7" s="93">
        <f>H7/H7</f>
        <v>1</v>
      </c>
      <c r="N7" s="92">
        <v>148</v>
      </c>
      <c r="O7" s="92">
        <v>276</v>
      </c>
      <c r="P7" s="92">
        <v>309</v>
      </c>
      <c r="Q7" s="92">
        <v>948</v>
      </c>
      <c r="R7" s="92">
        <v>975</v>
      </c>
      <c r="S7" s="93">
        <f t="shared" ref="S7:S52" si="0">IFERROR(R7/Q7-1,"-")</f>
        <v>2.8481012658227778E-2</v>
      </c>
      <c r="T7" s="93">
        <f t="shared" ref="T7:T52" si="1">IFERROR(R7/N7-1,"-")</f>
        <v>5.5878378378378377</v>
      </c>
      <c r="U7" s="92">
        <f t="shared" ref="U7:U52" si="2">IFERROR(R7-Q7,"-")</f>
        <v>27</v>
      </c>
      <c r="V7" s="92">
        <f t="shared" ref="V7:V52" si="3">IFERROR(R7-N7,"-")</f>
        <v>827</v>
      </c>
      <c r="W7" s="93">
        <f>R7/R7</f>
        <v>1</v>
      </c>
    </row>
    <row r="8" spans="2:23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4">IFERROR(H8/G8-1,"-")</f>
        <v>5.5276381909547645E-2</v>
      </c>
      <c r="J8" s="96">
        <f t="shared" ref="J8:J52" si="5">IFERROR(H8/D8-1,"-")</f>
        <v>1.0192307692307692</v>
      </c>
      <c r="K8" s="95">
        <f t="shared" ref="K8:K52" si="6">IFERROR(H8-G8,"-")</f>
        <v>11</v>
      </c>
      <c r="L8" s="95">
        <f t="shared" ref="L8:L52" si="7">IFERROR(H8-D8,"-")</f>
        <v>106</v>
      </c>
      <c r="M8" s="96">
        <f>H8/H7</f>
        <v>0.65420560747663548</v>
      </c>
      <c r="N8" s="95">
        <v>88</v>
      </c>
      <c r="O8" s="95">
        <v>182</v>
      </c>
      <c r="P8" s="95">
        <v>201</v>
      </c>
      <c r="Q8" s="95">
        <v>206</v>
      </c>
      <c r="R8" s="95">
        <v>213</v>
      </c>
      <c r="S8" s="96">
        <f t="shared" si="0"/>
        <v>3.398058252427183E-2</v>
      </c>
      <c r="T8" s="96">
        <f t="shared" si="1"/>
        <v>1.4204545454545454</v>
      </c>
      <c r="U8" s="95">
        <f t="shared" si="2"/>
        <v>7</v>
      </c>
      <c r="V8" s="95">
        <f t="shared" si="3"/>
        <v>125</v>
      </c>
      <c r="W8" s="96">
        <f>R8/R7</f>
        <v>0.21846153846153846</v>
      </c>
    </row>
    <row r="9" spans="2:23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4"/>
        <v>3.8167938931297662E-2</v>
      </c>
      <c r="J9" s="98">
        <f t="shared" si="5"/>
        <v>1.1587301587301586</v>
      </c>
      <c r="K9" s="52">
        <f t="shared" si="6"/>
        <v>5</v>
      </c>
      <c r="L9" s="52">
        <f t="shared" si="7"/>
        <v>73</v>
      </c>
      <c r="M9" s="98">
        <f>H9/H7</f>
        <v>0.42367601246105918</v>
      </c>
      <c r="N9" s="52">
        <v>59</v>
      </c>
      <c r="O9" s="52">
        <v>125</v>
      </c>
      <c r="P9" s="52">
        <v>131</v>
      </c>
      <c r="Q9" s="52">
        <v>134</v>
      </c>
      <c r="R9" s="52">
        <v>138</v>
      </c>
      <c r="S9" s="98">
        <f t="shared" si="0"/>
        <v>2.9850746268656803E-2</v>
      </c>
      <c r="T9" s="98">
        <f t="shared" si="1"/>
        <v>1.3389830508474576</v>
      </c>
      <c r="U9" s="52">
        <f t="shared" si="2"/>
        <v>4</v>
      </c>
      <c r="V9" s="52">
        <f t="shared" si="3"/>
        <v>79</v>
      </c>
      <c r="W9" s="98">
        <f>R9/R7</f>
        <v>0.14153846153846153</v>
      </c>
    </row>
    <row r="10" spans="2:23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4"/>
        <v>8.8235294117646967E-2</v>
      </c>
      <c r="J10" s="98">
        <f t="shared" si="5"/>
        <v>0.80487804878048785</v>
      </c>
      <c r="K10" s="52">
        <f t="shared" si="6"/>
        <v>6</v>
      </c>
      <c r="L10" s="52">
        <f t="shared" si="7"/>
        <v>33</v>
      </c>
      <c r="M10" s="98">
        <f>H10/H7</f>
        <v>0.23052959501557632</v>
      </c>
      <c r="N10" s="52">
        <v>29</v>
      </c>
      <c r="O10" s="52">
        <v>57</v>
      </c>
      <c r="P10" s="52">
        <v>70</v>
      </c>
      <c r="Q10" s="52">
        <v>72</v>
      </c>
      <c r="R10" s="52">
        <v>75</v>
      </c>
      <c r="S10" s="98">
        <f t="shared" si="0"/>
        <v>4.1666666666666741E-2</v>
      </c>
      <c r="T10" s="98">
        <f t="shared" si="1"/>
        <v>1.5862068965517242</v>
      </c>
      <c r="U10" s="52">
        <f t="shared" si="2"/>
        <v>3</v>
      </c>
      <c r="V10" s="52">
        <f t="shared" si="3"/>
        <v>46</v>
      </c>
      <c r="W10" s="98">
        <f>R10/R7</f>
        <v>7.6923076923076927E-2</v>
      </c>
    </row>
    <row r="11" spans="2:23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4"/>
        <v>1.8348623853210899E-2</v>
      </c>
      <c r="J11" s="96">
        <f t="shared" si="5"/>
        <v>0.58571428571428563</v>
      </c>
      <c r="K11" s="95">
        <f t="shared" si="6"/>
        <v>2</v>
      </c>
      <c r="L11" s="95">
        <f t="shared" si="7"/>
        <v>41</v>
      </c>
      <c r="M11" s="96">
        <f>H11/H7</f>
        <v>0.34579439252336447</v>
      </c>
      <c r="N11" s="95">
        <v>60</v>
      </c>
      <c r="O11" s="95">
        <v>94</v>
      </c>
      <c r="P11" s="95">
        <v>108</v>
      </c>
      <c r="Q11" s="95">
        <v>110</v>
      </c>
      <c r="R11" s="95">
        <v>112</v>
      </c>
      <c r="S11" s="96">
        <f t="shared" si="0"/>
        <v>1.8181818181818077E-2</v>
      </c>
      <c r="T11" s="96">
        <f t="shared" si="1"/>
        <v>0.8666666666666667</v>
      </c>
      <c r="U11" s="95">
        <f t="shared" si="2"/>
        <v>2</v>
      </c>
      <c r="V11" s="95">
        <f t="shared" si="3"/>
        <v>52</v>
      </c>
      <c r="W11" s="96">
        <f>R11/R7</f>
        <v>0.11487179487179487</v>
      </c>
    </row>
    <row r="12" spans="2:23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4"/>
        <v>4.4444444444444509E-2</v>
      </c>
      <c r="J12" s="100">
        <f t="shared" si="5"/>
        <v>0.91836734693877542</v>
      </c>
      <c r="K12" s="99">
        <f t="shared" si="6"/>
        <v>4</v>
      </c>
      <c r="L12" s="99">
        <f t="shared" si="7"/>
        <v>45</v>
      </c>
      <c r="M12" s="93">
        <f>H12/H12</f>
        <v>1</v>
      </c>
      <c r="N12" s="99">
        <v>42</v>
      </c>
      <c r="O12" s="99">
        <v>79</v>
      </c>
      <c r="P12" s="99">
        <v>90</v>
      </c>
      <c r="Q12" s="99">
        <v>92</v>
      </c>
      <c r="R12" s="99">
        <v>95</v>
      </c>
      <c r="S12" s="100">
        <f t="shared" si="0"/>
        <v>3.2608695652173836E-2</v>
      </c>
      <c r="T12" s="100">
        <f t="shared" si="1"/>
        <v>1.2619047619047619</v>
      </c>
      <c r="U12" s="99">
        <f t="shared" si="2"/>
        <v>3</v>
      </c>
      <c r="V12" s="99">
        <f t="shared" si="3"/>
        <v>53</v>
      </c>
      <c r="W12" s="93">
        <f>R12/R12</f>
        <v>1</v>
      </c>
    </row>
    <row r="13" spans="2:23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4"/>
        <v>1.6129032258064502E-2</v>
      </c>
      <c r="J13" s="96">
        <f t="shared" si="5"/>
        <v>1.032258064516129</v>
      </c>
      <c r="K13" s="95">
        <f t="shared" si="6"/>
        <v>1</v>
      </c>
      <c r="L13" s="95">
        <f t="shared" si="7"/>
        <v>32</v>
      </c>
      <c r="M13" s="96">
        <f>H13/H12</f>
        <v>0.67021276595744683</v>
      </c>
      <c r="N13" s="95">
        <v>27</v>
      </c>
      <c r="O13" s="95">
        <v>58</v>
      </c>
      <c r="P13" s="95">
        <v>62</v>
      </c>
      <c r="Q13" s="95">
        <v>63</v>
      </c>
      <c r="R13" s="95">
        <v>63</v>
      </c>
      <c r="S13" s="96">
        <f t="shared" si="0"/>
        <v>0</v>
      </c>
      <c r="T13" s="96">
        <f t="shared" si="1"/>
        <v>1.3333333333333335</v>
      </c>
      <c r="U13" s="95">
        <f t="shared" si="2"/>
        <v>0</v>
      </c>
      <c r="V13" s="95">
        <f t="shared" si="3"/>
        <v>36</v>
      </c>
      <c r="W13" s="96">
        <f>R13/R12</f>
        <v>0.66315789473684206</v>
      </c>
    </row>
    <row r="14" spans="2:23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4"/>
        <v>4.0000000000000036E-2</v>
      </c>
      <c r="J14" s="98">
        <f t="shared" si="5"/>
        <v>1.08</v>
      </c>
      <c r="K14" s="52">
        <f t="shared" si="6"/>
        <v>2</v>
      </c>
      <c r="L14" s="52">
        <f t="shared" si="7"/>
        <v>27</v>
      </c>
      <c r="M14" s="98">
        <f>H14/H12</f>
        <v>0.55319148936170215</v>
      </c>
      <c r="N14" s="52">
        <v>24</v>
      </c>
      <c r="O14" s="52">
        <v>48</v>
      </c>
      <c r="P14" s="52">
        <v>49</v>
      </c>
      <c r="Q14" s="52">
        <v>52</v>
      </c>
      <c r="R14" s="52">
        <v>52</v>
      </c>
      <c r="S14" s="98">
        <f t="shared" si="0"/>
        <v>0</v>
      </c>
      <c r="T14" s="98">
        <f t="shared" si="1"/>
        <v>1.1666666666666665</v>
      </c>
      <c r="U14" s="52">
        <f t="shared" si="2"/>
        <v>0</v>
      </c>
      <c r="V14" s="52">
        <f t="shared" si="3"/>
        <v>28</v>
      </c>
      <c r="W14" s="98">
        <f>R14/R12</f>
        <v>0.54736842105263162</v>
      </c>
    </row>
    <row r="15" spans="2:23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4"/>
        <v>0</v>
      </c>
      <c r="J15" s="98">
        <f t="shared" si="5"/>
        <v>0.83333333333333326</v>
      </c>
      <c r="K15" s="52">
        <f t="shared" si="6"/>
        <v>0</v>
      </c>
      <c r="L15" s="52">
        <f t="shared" si="7"/>
        <v>5</v>
      </c>
      <c r="M15" s="98">
        <f>H15/H12</f>
        <v>0.11702127659574468</v>
      </c>
      <c r="N15" s="52">
        <v>3</v>
      </c>
      <c r="O15" s="52">
        <v>10</v>
      </c>
      <c r="P15" s="52">
        <v>13</v>
      </c>
      <c r="Q15" s="52">
        <v>11</v>
      </c>
      <c r="R15" s="52">
        <v>11</v>
      </c>
      <c r="S15" s="98">
        <f t="shared" si="0"/>
        <v>0</v>
      </c>
      <c r="T15" s="98">
        <f t="shared" si="1"/>
        <v>2.6666666666666665</v>
      </c>
      <c r="U15" s="52">
        <f t="shared" si="2"/>
        <v>0</v>
      </c>
      <c r="V15" s="52">
        <f t="shared" si="3"/>
        <v>8</v>
      </c>
      <c r="W15" s="98">
        <f>R15/R12</f>
        <v>0.11578947368421053</v>
      </c>
    </row>
    <row r="16" spans="2:23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4"/>
        <v>6.8965517241379226E-2</v>
      </c>
      <c r="J16" s="96">
        <f t="shared" si="5"/>
        <v>0.72222222222222232</v>
      </c>
      <c r="K16" s="95">
        <f t="shared" si="6"/>
        <v>2</v>
      </c>
      <c r="L16" s="95">
        <f t="shared" si="7"/>
        <v>13</v>
      </c>
      <c r="M16" s="96">
        <f>H16/H12</f>
        <v>0.32978723404255317</v>
      </c>
      <c r="N16" s="95">
        <v>15</v>
      </c>
      <c r="O16" s="95">
        <v>21</v>
      </c>
      <c r="P16" s="95">
        <v>28</v>
      </c>
      <c r="Q16" s="95">
        <v>29</v>
      </c>
      <c r="R16" s="95">
        <v>32</v>
      </c>
      <c r="S16" s="96">
        <f t="shared" si="0"/>
        <v>0.10344827586206895</v>
      </c>
      <c r="T16" s="96">
        <f t="shared" si="1"/>
        <v>1.1333333333333333</v>
      </c>
      <c r="U16" s="95">
        <f t="shared" si="2"/>
        <v>3</v>
      </c>
      <c r="V16" s="95">
        <f t="shared" si="3"/>
        <v>17</v>
      </c>
      <c r="W16" s="96">
        <f>R16/R12</f>
        <v>0.33684210526315789</v>
      </c>
    </row>
    <row r="17" spans="2:23" x14ac:dyDescent="0.25">
      <c r="B17" s="91" t="s">
        <v>51</v>
      </c>
      <c r="C17" s="99">
        <v>23</v>
      </c>
      <c r="D17" s="99">
        <v>11</v>
      </c>
      <c r="E17" s="99">
        <v>12</v>
      </c>
      <c r="F17" s="99">
        <v>17</v>
      </c>
      <c r="G17" s="99">
        <v>19</v>
      </c>
      <c r="H17" s="99">
        <v>20</v>
      </c>
      <c r="I17" s="100">
        <f t="shared" si="4"/>
        <v>5.2631578947368363E-2</v>
      </c>
      <c r="J17" s="100">
        <f t="shared" si="5"/>
        <v>0.81818181818181812</v>
      </c>
      <c r="K17" s="99">
        <f t="shared" si="6"/>
        <v>1</v>
      </c>
      <c r="L17" s="99">
        <f t="shared" si="7"/>
        <v>9</v>
      </c>
      <c r="M17" s="93">
        <f>H17/H17</f>
        <v>1</v>
      </c>
      <c r="N17" s="99">
        <v>10</v>
      </c>
      <c r="O17" s="99">
        <v>14</v>
      </c>
      <c r="P17" s="99">
        <v>19</v>
      </c>
      <c r="Q17" s="99">
        <v>20</v>
      </c>
      <c r="R17" s="99">
        <v>20</v>
      </c>
      <c r="S17" s="100">
        <f t="shared" si="0"/>
        <v>0</v>
      </c>
      <c r="T17" s="100">
        <f t="shared" si="1"/>
        <v>1</v>
      </c>
      <c r="U17" s="99">
        <f t="shared" si="2"/>
        <v>0</v>
      </c>
      <c r="V17" s="99">
        <f t="shared" si="3"/>
        <v>10</v>
      </c>
      <c r="W17" s="93">
        <f>R17/R17</f>
        <v>1</v>
      </c>
    </row>
    <row r="18" spans="2:23" x14ac:dyDescent="0.25">
      <c r="B18" s="94" t="s">
        <v>60</v>
      </c>
      <c r="C18" s="95">
        <v>23</v>
      </c>
      <c r="D18" s="95">
        <v>11</v>
      </c>
      <c r="E18" s="95">
        <v>12</v>
      </c>
      <c r="F18" s="95">
        <v>17</v>
      </c>
      <c r="G18" s="95">
        <v>19</v>
      </c>
      <c r="H18" s="95">
        <v>20</v>
      </c>
      <c r="I18" s="96">
        <f t="shared" si="4"/>
        <v>5.2631578947368363E-2</v>
      </c>
      <c r="J18" s="96">
        <f t="shared" si="5"/>
        <v>0.81818181818181812</v>
      </c>
      <c r="K18" s="95">
        <f t="shared" si="6"/>
        <v>1</v>
      </c>
      <c r="L18" s="95">
        <f t="shared" si="7"/>
        <v>9</v>
      </c>
      <c r="M18" s="96">
        <f>H18/H17</f>
        <v>1</v>
      </c>
      <c r="N18" s="95">
        <v>10</v>
      </c>
      <c r="O18" s="95">
        <v>14</v>
      </c>
      <c r="P18" s="95">
        <v>19</v>
      </c>
      <c r="Q18" s="95">
        <v>20</v>
      </c>
      <c r="R18" s="95">
        <v>20</v>
      </c>
      <c r="S18" s="96">
        <f t="shared" si="0"/>
        <v>0</v>
      </c>
      <c r="T18" s="96">
        <f t="shared" si="1"/>
        <v>1</v>
      </c>
      <c r="U18" s="95">
        <f t="shared" si="2"/>
        <v>0</v>
      </c>
      <c r="V18" s="95">
        <f t="shared" si="3"/>
        <v>10</v>
      </c>
      <c r="W18" s="96">
        <f>R18/R17</f>
        <v>1</v>
      </c>
    </row>
    <row r="19" spans="2:23" x14ac:dyDescent="0.25">
      <c r="B19" s="97" t="s">
        <v>61</v>
      </c>
      <c r="C19" s="52">
        <v>5</v>
      </c>
      <c r="D19" s="52">
        <v>4</v>
      </c>
      <c r="E19" s="52">
        <v>7</v>
      </c>
      <c r="F19" s="52">
        <v>7</v>
      </c>
      <c r="G19" s="52">
        <v>7</v>
      </c>
      <c r="H19" s="52">
        <v>7</v>
      </c>
      <c r="I19" s="98">
        <f t="shared" si="4"/>
        <v>0</v>
      </c>
      <c r="J19" s="98">
        <f t="shared" si="5"/>
        <v>0.75</v>
      </c>
      <c r="K19" s="52">
        <f t="shared" si="6"/>
        <v>0</v>
      </c>
      <c r="L19" s="52">
        <f t="shared" si="7"/>
        <v>3</v>
      </c>
      <c r="M19" s="98">
        <f>H19/H17</f>
        <v>0.35</v>
      </c>
      <c r="N19" s="52">
        <v>5</v>
      </c>
      <c r="O19" s="52">
        <v>7</v>
      </c>
      <c r="P19" s="52">
        <v>7</v>
      </c>
      <c r="Q19" s="52">
        <v>7</v>
      </c>
      <c r="R19" s="52">
        <v>8</v>
      </c>
      <c r="S19" s="98">
        <f t="shared" si="0"/>
        <v>0.14285714285714279</v>
      </c>
      <c r="T19" s="98">
        <f t="shared" si="1"/>
        <v>0.60000000000000009</v>
      </c>
      <c r="U19" s="52">
        <f t="shared" si="2"/>
        <v>1</v>
      </c>
      <c r="V19" s="52">
        <f t="shared" si="3"/>
        <v>3</v>
      </c>
      <c r="W19" s="98">
        <f>R19/R17</f>
        <v>0.4</v>
      </c>
    </row>
    <row r="20" spans="2:23" x14ac:dyDescent="0.25">
      <c r="B20" s="97" t="s">
        <v>62</v>
      </c>
      <c r="C20" s="52">
        <v>18</v>
      </c>
      <c r="D20" s="52">
        <v>7</v>
      </c>
      <c r="E20" s="52">
        <v>6</v>
      </c>
      <c r="F20" s="52">
        <v>10</v>
      </c>
      <c r="G20" s="52">
        <v>12</v>
      </c>
      <c r="H20" s="52">
        <v>13</v>
      </c>
      <c r="I20" s="98">
        <f t="shared" si="4"/>
        <v>8.3333333333333259E-2</v>
      </c>
      <c r="J20" s="98">
        <f t="shared" si="5"/>
        <v>0.85714285714285721</v>
      </c>
      <c r="K20" s="52">
        <f t="shared" si="6"/>
        <v>1</v>
      </c>
      <c r="L20" s="52">
        <f t="shared" si="7"/>
        <v>6</v>
      </c>
      <c r="M20" s="98">
        <f>H20/H17</f>
        <v>0.65</v>
      </c>
      <c r="N20" s="52">
        <v>5</v>
      </c>
      <c r="O20" s="52">
        <v>7</v>
      </c>
      <c r="P20" s="52">
        <v>12</v>
      </c>
      <c r="Q20" s="52">
        <v>13</v>
      </c>
      <c r="R20" s="52">
        <v>12</v>
      </c>
      <c r="S20" s="98">
        <f t="shared" si="0"/>
        <v>-7.6923076923076872E-2</v>
      </c>
      <c r="T20" s="98">
        <f t="shared" si="1"/>
        <v>1.4</v>
      </c>
      <c r="U20" s="52">
        <f t="shared" si="2"/>
        <v>-1</v>
      </c>
      <c r="V20" s="52">
        <f t="shared" si="3"/>
        <v>7</v>
      </c>
      <c r="W20" s="98">
        <f>R20/R17</f>
        <v>0.6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4"/>
        <v>-</v>
      </c>
      <c r="J21" s="96" t="str">
        <f t="shared" si="5"/>
        <v>-</v>
      </c>
      <c r="K21" s="95">
        <f t="shared" si="6"/>
        <v>0</v>
      </c>
      <c r="L21" s="95">
        <f t="shared" si="7"/>
        <v>0</v>
      </c>
      <c r="M21" s="96">
        <f>H21/H17</f>
        <v>0</v>
      </c>
      <c r="N21" s="95" t="s">
        <v>227</v>
      </c>
      <c r="O21" s="95" t="s">
        <v>227</v>
      </c>
      <c r="P21" s="95" t="s">
        <v>227</v>
      </c>
      <c r="Q21" s="95" t="s">
        <v>227</v>
      </c>
      <c r="R21" s="95" t="s">
        <v>227</v>
      </c>
      <c r="S21" s="96" t="str">
        <f t="shared" si="0"/>
        <v>-</v>
      </c>
      <c r="T21" s="96" t="str">
        <f t="shared" si="1"/>
        <v>-</v>
      </c>
      <c r="U21" s="95" t="str">
        <f t="shared" si="2"/>
        <v>-</v>
      </c>
      <c r="V21" s="95" t="str">
        <f t="shared" si="3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4"/>
        <v>0</v>
      </c>
      <c r="J22" s="100">
        <f t="shared" si="5"/>
        <v>0.75</v>
      </c>
      <c r="K22" s="99">
        <f t="shared" si="6"/>
        <v>0</v>
      </c>
      <c r="L22" s="99">
        <f t="shared" si="7"/>
        <v>3</v>
      </c>
      <c r="M22" s="100">
        <f>H22/H22</f>
        <v>1</v>
      </c>
      <c r="N22" s="99">
        <v>3</v>
      </c>
      <c r="O22" s="99">
        <v>4</v>
      </c>
      <c r="P22" s="99">
        <v>7</v>
      </c>
      <c r="Q22" s="99">
        <v>7</v>
      </c>
      <c r="R22" s="99">
        <v>7</v>
      </c>
      <c r="S22" s="100">
        <f t="shared" si="0"/>
        <v>0</v>
      </c>
      <c r="T22" s="100">
        <f t="shared" si="1"/>
        <v>1.3333333333333335</v>
      </c>
      <c r="U22" s="99">
        <f t="shared" si="2"/>
        <v>0</v>
      </c>
      <c r="V22" s="99">
        <f t="shared" si="3"/>
        <v>4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4"/>
        <v>0</v>
      </c>
      <c r="J23" s="96">
        <f t="shared" si="5"/>
        <v>1</v>
      </c>
      <c r="K23" s="95">
        <f t="shared" si="6"/>
        <v>0</v>
      </c>
      <c r="L23" s="95">
        <f t="shared" si="7"/>
        <v>3</v>
      </c>
      <c r="M23" s="96">
        <f>H23/H22</f>
        <v>0.8571428571428571</v>
      </c>
      <c r="N23" s="95">
        <v>3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1</v>
      </c>
      <c r="U23" s="95">
        <f t="shared" si="2"/>
        <v>0</v>
      </c>
      <c r="V23" s="95">
        <f t="shared" si="3"/>
        <v>3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4"/>
        <v>0.25</v>
      </c>
      <c r="J25" s="100">
        <f t="shared" si="5"/>
        <v>0.66666666666666674</v>
      </c>
      <c r="K25" s="99">
        <f t="shared" si="6"/>
        <v>1</v>
      </c>
      <c r="L25" s="99">
        <f t="shared" si="7"/>
        <v>2</v>
      </c>
      <c r="M25" s="93">
        <f>H25/H25</f>
        <v>1</v>
      </c>
      <c r="N25" s="99">
        <v>3</v>
      </c>
      <c r="O25" s="99">
        <v>5</v>
      </c>
      <c r="P25" s="99">
        <v>5</v>
      </c>
      <c r="Q25" s="99">
        <v>5</v>
      </c>
      <c r="R25" s="99">
        <v>6</v>
      </c>
      <c r="S25" s="100">
        <f t="shared" si="0"/>
        <v>0.19999999999999996</v>
      </c>
      <c r="T25" s="100">
        <f t="shared" si="1"/>
        <v>1</v>
      </c>
      <c r="U25" s="99">
        <f t="shared" si="2"/>
        <v>1</v>
      </c>
      <c r="V25" s="99">
        <f t="shared" si="3"/>
        <v>3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4"/>
        <v>0.33333333333333326</v>
      </c>
      <c r="J26" s="96">
        <f t="shared" si="5"/>
        <v>1</v>
      </c>
      <c r="K26" s="95">
        <f t="shared" si="6"/>
        <v>1</v>
      </c>
      <c r="L26" s="95">
        <f t="shared" si="7"/>
        <v>2</v>
      </c>
      <c r="M26" s="96">
        <f>H26/H25</f>
        <v>0.8</v>
      </c>
      <c r="N26" s="95">
        <v>2</v>
      </c>
      <c r="O26" s="95">
        <v>4</v>
      </c>
      <c r="P26" s="95">
        <v>4</v>
      </c>
      <c r="Q26" s="95">
        <v>4</v>
      </c>
      <c r="R26" s="95">
        <v>5</v>
      </c>
      <c r="S26" s="96">
        <f t="shared" si="0"/>
        <v>0.25</v>
      </c>
      <c r="T26" s="96">
        <f t="shared" si="1"/>
        <v>1.5</v>
      </c>
      <c r="U26" s="95">
        <f t="shared" si="2"/>
        <v>1</v>
      </c>
      <c r="V26" s="95">
        <f t="shared" si="3"/>
        <v>3</v>
      </c>
      <c r="W26" s="96">
        <f>R26/R25</f>
        <v>0.83333333333333337</v>
      </c>
    </row>
    <row r="27" spans="2:23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 t="str">
        <f t="shared" si="5"/>
        <v>-</v>
      </c>
      <c r="K27" s="52">
        <f t="shared" si="6"/>
        <v>0</v>
      </c>
      <c r="L27" s="52">
        <f t="shared" si="7"/>
        <v>0</v>
      </c>
      <c r="M27" s="98">
        <f>H27/H25</f>
        <v>0</v>
      </c>
      <c r="N27" s="52">
        <v>2</v>
      </c>
      <c r="O27" s="52">
        <v>0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>
        <f t="shared" si="1"/>
        <v>-1</v>
      </c>
      <c r="U27" s="52">
        <f t="shared" si="2"/>
        <v>-3</v>
      </c>
      <c r="V27" s="52">
        <f t="shared" si="3"/>
        <v>-2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 t="str">
        <f t="shared" si="5"/>
        <v>-</v>
      </c>
      <c r="K28" s="52">
        <f t="shared" si="6"/>
        <v>0</v>
      </c>
      <c r="L28" s="52">
        <f t="shared" si="7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1</v>
      </c>
      <c r="R28" s="52">
        <v>0</v>
      </c>
      <c r="S28" s="98">
        <f t="shared" si="0"/>
        <v>-1</v>
      </c>
      <c r="T28" s="98" t="str">
        <f t="shared" si="1"/>
        <v>-</v>
      </c>
      <c r="U28" s="52">
        <f t="shared" si="2"/>
        <v>-1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4"/>
        <v>3.2258064516129004E-2</v>
      </c>
      <c r="J29" s="100">
        <f t="shared" si="5"/>
        <v>0.93939393939393945</v>
      </c>
      <c r="K29" s="99">
        <f t="shared" si="6"/>
        <v>2</v>
      </c>
      <c r="L29" s="99">
        <f t="shared" si="7"/>
        <v>31</v>
      </c>
      <c r="M29" s="93">
        <f>H29/H29</f>
        <v>1</v>
      </c>
      <c r="N29" s="99">
        <v>25</v>
      </c>
      <c r="O29" s="99">
        <v>56</v>
      </c>
      <c r="P29" s="99">
        <v>61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1.56</v>
      </c>
      <c r="U29" s="99">
        <f t="shared" si="2"/>
        <v>2</v>
      </c>
      <c r="V29" s="99">
        <f t="shared" si="3"/>
        <v>39</v>
      </c>
      <c r="W29" s="93">
        <f>R29/R29</f>
        <v>1</v>
      </c>
    </row>
    <row r="30" spans="2:23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4"/>
        <v>4.6511627906976827E-2</v>
      </c>
      <c r="J30" s="96">
        <f t="shared" si="5"/>
        <v>1.1428571428571428</v>
      </c>
      <c r="K30" s="95">
        <f t="shared" si="6"/>
        <v>2</v>
      </c>
      <c r="L30" s="95">
        <f t="shared" si="7"/>
        <v>24</v>
      </c>
      <c r="M30" s="96">
        <f>H30/H29</f>
        <v>0.703125</v>
      </c>
      <c r="N30" s="95">
        <v>14</v>
      </c>
      <c r="O30" s="95">
        <v>39</v>
      </c>
      <c r="P30" s="95">
        <v>42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2.2142857142857144</v>
      </c>
      <c r="U30" s="95">
        <f t="shared" si="2"/>
        <v>2</v>
      </c>
      <c r="V30" s="95">
        <f t="shared" si="3"/>
        <v>31</v>
      </c>
      <c r="W30" s="96">
        <f>R30/R29</f>
        <v>0.703125</v>
      </c>
    </row>
    <row r="31" spans="2:23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4"/>
        <v>7.6923076923076872E-2</v>
      </c>
      <c r="J31" s="98">
        <f t="shared" si="5"/>
        <v>1.5454545454545454</v>
      </c>
      <c r="K31" s="52">
        <f t="shared" si="6"/>
        <v>2</v>
      </c>
      <c r="L31" s="52">
        <f t="shared" si="7"/>
        <v>17</v>
      </c>
      <c r="M31" s="98">
        <f>H31/H29</f>
        <v>0.4375</v>
      </c>
      <c r="N31" s="52">
        <v>7</v>
      </c>
      <c r="O31" s="52">
        <v>23</v>
      </c>
      <c r="P31" s="52">
        <v>26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3</v>
      </c>
      <c r="U31" s="52">
        <f t="shared" si="2"/>
        <v>2</v>
      </c>
      <c r="V31" s="52">
        <f t="shared" si="3"/>
        <v>21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4"/>
        <v>0</v>
      </c>
      <c r="J32" s="98">
        <f t="shared" si="5"/>
        <v>0.7</v>
      </c>
      <c r="K32" s="52">
        <f t="shared" si="6"/>
        <v>0</v>
      </c>
      <c r="L32" s="52">
        <f t="shared" si="7"/>
        <v>7</v>
      </c>
      <c r="M32" s="98">
        <f>H32/H29</f>
        <v>0.265625</v>
      </c>
      <c r="N32" s="52">
        <v>7</v>
      </c>
      <c r="O32" s="52">
        <v>16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1.4285714285714284</v>
      </c>
      <c r="U32" s="52">
        <f t="shared" si="2"/>
        <v>0</v>
      </c>
      <c r="V32" s="52">
        <f t="shared" si="3"/>
        <v>10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4"/>
        <v>0</v>
      </c>
      <c r="J33" s="96">
        <f t="shared" si="5"/>
        <v>0.58333333333333326</v>
      </c>
      <c r="K33" s="95">
        <f t="shared" si="6"/>
        <v>0</v>
      </c>
      <c r="L33" s="95">
        <f t="shared" si="7"/>
        <v>7</v>
      </c>
      <c r="M33" s="96">
        <f>H33/H29</f>
        <v>0.296875</v>
      </c>
      <c r="N33" s="95">
        <v>11</v>
      </c>
      <c r="O33" s="95">
        <v>17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0.72727272727272729</v>
      </c>
      <c r="U33" s="95">
        <f t="shared" si="2"/>
        <v>0</v>
      </c>
      <c r="V33" s="95">
        <f t="shared" si="3"/>
        <v>8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4"/>
        <v>0.19999999999999996</v>
      </c>
      <c r="J34" s="100">
        <f t="shared" si="5"/>
        <v>0.5</v>
      </c>
      <c r="K34" s="99">
        <f t="shared" si="6"/>
        <v>1</v>
      </c>
      <c r="L34" s="99">
        <f t="shared" si="7"/>
        <v>2</v>
      </c>
      <c r="M34" s="93">
        <f>H34/H34</f>
        <v>1</v>
      </c>
      <c r="N34" s="99">
        <v>2</v>
      </c>
      <c r="O34" s="99">
        <v>4</v>
      </c>
      <c r="P34" s="99">
        <v>5</v>
      </c>
      <c r="Q34" s="99">
        <v>6</v>
      </c>
      <c r="R34" s="99">
        <v>6</v>
      </c>
      <c r="S34" s="100">
        <f t="shared" si="0"/>
        <v>0</v>
      </c>
      <c r="T34" s="100">
        <f t="shared" si="1"/>
        <v>2</v>
      </c>
      <c r="U34" s="99">
        <f t="shared" si="2"/>
        <v>0</v>
      </c>
      <c r="V34" s="99">
        <f t="shared" si="3"/>
        <v>4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4"/>
        <v>0.19999999999999996</v>
      </c>
      <c r="J35" s="96">
        <f t="shared" si="5"/>
        <v>0.5</v>
      </c>
      <c r="K35" s="95">
        <f t="shared" si="6"/>
        <v>1</v>
      </c>
      <c r="L35" s="95">
        <f t="shared" si="7"/>
        <v>2</v>
      </c>
      <c r="M35" s="96">
        <f>H35/H34</f>
        <v>1</v>
      </c>
      <c r="N35" s="95">
        <v>2</v>
      </c>
      <c r="O35" s="95">
        <v>4</v>
      </c>
      <c r="P35" s="95">
        <v>5</v>
      </c>
      <c r="Q35" s="95">
        <v>6</v>
      </c>
      <c r="R35" s="95">
        <v>6</v>
      </c>
      <c r="S35" s="96">
        <f t="shared" si="0"/>
        <v>0</v>
      </c>
      <c r="T35" s="96">
        <f t="shared" si="1"/>
        <v>2</v>
      </c>
      <c r="U35" s="95">
        <f t="shared" si="2"/>
        <v>0</v>
      </c>
      <c r="V35" s="95">
        <f t="shared" si="3"/>
        <v>4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4"/>
        <v>0</v>
      </c>
      <c r="J36" s="100">
        <f t="shared" si="5"/>
        <v>1</v>
      </c>
      <c r="K36" s="99">
        <f t="shared" si="6"/>
        <v>0</v>
      </c>
      <c r="L36" s="99">
        <f t="shared" si="7"/>
        <v>6</v>
      </c>
      <c r="M36" s="100">
        <f>H36/H36</f>
        <v>1</v>
      </c>
      <c r="N36" s="99">
        <v>4</v>
      </c>
      <c r="O36" s="99">
        <v>10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2</v>
      </c>
      <c r="U36" s="99">
        <f t="shared" si="2"/>
        <v>0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4"/>
        <v>0</v>
      </c>
      <c r="J37" s="96">
        <f t="shared" si="5"/>
        <v>2</v>
      </c>
      <c r="K37" s="95">
        <f t="shared" si="6"/>
        <v>0</v>
      </c>
      <c r="L37" s="95">
        <f t="shared" si="7"/>
        <v>4</v>
      </c>
      <c r="M37" s="96">
        <f>H37/H36</f>
        <v>0.5</v>
      </c>
      <c r="N37" s="95">
        <v>2</v>
      </c>
      <c r="O37" s="95">
        <v>5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4"/>
        <v>0</v>
      </c>
      <c r="J38" s="96">
        <f t="shared" si="5"/>
        <v>1</v>
      </c>
      <c r="K38" s="95">
        <f t="shared" si="6"/>
        <v>0</v>
      </c>
      <c r="L38" s="95">
        <f t="shared" si="7"/>
        <v>3</v>
      </c>
      <c r="M38" s="96">
        <f>H38/H36</f>
        <v>0.5</v>
      </c>
      <c r="N38" s="95">
        <v>2</v>
      </c>
      <c r="O38" s="95">
        <v>5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2</v>
      </c>
      <c r="U38" s="95">
        <f t="shared" si="2"/>
        <v>0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4"/>
        <v>5.2631578947368363E-2</v>
      </c>
      <c r="J39" s="100">
        <f t="shared" si="5"/>
        <v>0.81818181818181812</v>
      </c>
      <c r="K39" s="99">
        <f t="shared" si="6"/>
        <v>1</v>
      </c>
      <c r="L39" s="99">
        <f t="shared" si="7"/>
        <v>9</v>
      </c>
      <c r="M39" s="93">
        <f>H39/H39</f>
        <v>1</v>
      </c>
      <c r="N39" s="99">
        <v>10</v>
      </c>
      <c r="O39" s="99">
        <v>14</v>
      </c>
      <c r="P39" s="99">
        <v>19</v>
      </c>
      <c r="Q39" s="99">
        <v>20</v>
      </c>
      <c r="R39" s="99">
        <v>20</v>
      </c>
      <c r="S39" s="100">
        <f t="shared" si="0"/>
        <v>0</v>
      </c>
      <c r="T39" s="100">
        <f t="shared" si="1"/>
        <v>1</v>
      </c>
      <c r="U39" s="99">
        <f t="shared" si="2"/>
        <v>0</v>
      </c>
      <c r="V39" s="99">
        <f t="shared" si="3"/>
        <v>10</v>
      </c>
      <c r="W39" s="93">
        <f>R39/R39</f>
        <v>1</v>
      </c>
    </row>
    <row r="40" spans="2:23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4"/>
        <v>5.2631578947368363E-2</v>
      </c>
      <c r="J40" s="96">
        <f t="shared" si="5"/>
        <v>0.81818181818181812</v>
      </c>
      <c r="K40" s="95">
        <f t="shared" si="6"/>
        <v>1</v>
      </c>
      <c r="L40" s="95">
        <f t="shared" si="7"/>
        <v>9</v>
      </c>
      <c r="M40" s="96">
        <f>H40/H39</f>
        <v>1</v>
      </c>
      <c r="N40" s="95">
        <v>10</v>
      </c>
      <c r="O40" s="95">
        <v>14</v>
      </c>
      <c r="P40" s="95">
        <v>19</v>
      </c>
      <c r="Q40" s="95">
        <v>20</v>
      </c>
      <c r="R40" s="95">
        <v>20</v>
      </c>
      <c r="S40" s="96">
        <f t="shared" si="0"/>
        <v>0</v>
      </c>
      <c r="T40" s="96">
        <f t="shared" si="1"/>
        <v>1</v>
      </c>
      <c r="U40" s="95">
        <f t="shared" si="2"/>
        <v>0</v>
      </c>
      <c r="V40" s="95">
        <f t="shared" si="3"/>
        <v>10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0.75</v>
      </c>
      <c r="K41" s="52">
        <f t="shared" si="6"/>
        <v>0</v>
      </c>
      <c r="L41" s="52">
        <f t="shared" si="7"/>
        <v>3</v>
      </c>
      <c r="M41" s="98">
        <f>H41/H39</f>
        <v>0.35</v>
      </c>
      <c r="N41" s="52">
        <v>5</v>
      </c>
      <c r="O41" s="52">
        <v>7</v>
      </c>
      <c r="P41" s="52">
        <v>7</v>
      </c>
      <c r="Q41" s="52">
        <v>7</v>
      </c>
      <c r="R41" s="52">
        <v>8</v>
      </c>
      <c r="S41" s="98">
        <f t="shared" si="0"/>
        <v>0.14285714285714279</v>
      </c>
      <c r="T41" s="98">
        <f t="shared" si="1"/>
        <v>0.60000000000000009</v>
      </c>
      <c r="U41" s="52">
        <f t="shared" si="2"/>
        <v>1</v>
      </c>
      <c r="V41" s="52">
        <f t="shared" si="3"/>
        <v>3</v>
      </c>
      <c r="W41" s="98">
        <f>R41/R39</f>
        <v>0.4</v>
      </c>
    </row>
    <row r="42" spans="2:23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4"/>
        <v>8.3333333333333259E-2</v>
      </c>
      <c r="J42" s="98">
        <f t="shared" si="5"/>
        <v>0.85714285714285721</v>
      </c>
      <c r="K42" s="52">
        <f t="shared" si="6"/>
        <v>1</v>
      </c>
      <c r="L42" s="52">
        <f t="shared" si="7"/>
        <v>6</v>
      </c>
      <c r="M42" s="98">
        <f>H42/H39</f>
        <v>0.65</v>
      </c>
      <c r="N42" s="52">
        <v>5</v>
      </c>
      <c r="O42" s="52">
        <v>7</v>
      </c>
      <c r="P42" s="52">
        <v>12</v>
      </c>
      <c r="Q42" s="52">
        <v>13</v>
      </c>
      <c r="R42" s="52">
        <v>12</v>
      </c>
      <c r="S42" s="98">
        <f t="shared" si="0"/>
        <v>-7.6923076923076872E-2</v>
      </c>
      <c r="T42" s="98">
        <f t="shared" si="1"/>
        <v>1.4</v>
      </c>
      <c r="U42" s="52">
        <f t="shared" si="2"/>
        <v>-1</v>
      </c>
      <c r="V42" s="52">
        <f t="shared" si="3"/>
        <v>7</v>
      </c>
      <c r="W42" s="98">
        <f>R42/R39</f>
        <v>0.6</v>
      </c>
    </row>
    <row r="43" spans="2:23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4"/>
        <v>0</v>
      </c>
      <c r="J43" s="100">
        <f t="shared" si="5"/>
        <v>0.55555555555555558</v>
      </c>
      <c r="K43" s="99">
        <f t="shared" si="6"/>
        <v>0</v>
      </c>
      <c r="L43" s="99">
        <f t="shared" si="7"/>
        <v>5</v>
      </c>
      <c r="M43" s="93">
        <f>H43/H43</f>
        <v>1</v>
      </c>
      <c r="N43" s="99">
        <v>9</v>
      </c>
      <c r="O43" s="99">
        <v>14</v>
      </c>
      <c r="P43" s="99">
        <v>14</v>
      </c>
      <c r="Q43" s="99">
        <v>14</v>
      </c>
      <c r="R43" s="99">
        <v>15</v>
      </c>
      <c r="S43" s="100">
        <f t="shared" si="0"/>
        <v>7.1428571428571397E-2</v>
      </c>
      <c r="T43" s="100">
        <f t="shared" si="1"/>
        <v>0.66666666666666674</v>
      </c>
      <c r="U43" s="99">
        <f t="shared" si="2"/>
        <v>1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4"/>
        <v>0</v>
      </c>
      <c r="J44" s="96">
        <f t="shared" si="5"/>
        <v>1</v>
      </c>
      <c r="K44" s="95">
        <f t="shared" si="6"/>
        <v>0</v>
      </c>
      <c r="L44" s="95">
        <f t="shared" si="7"/>
        <v>4</v>
      </c>
      <c r="M44" s="96">
        <f>H44/H43</f>
        <v>0.5714285714285714</v>
      </c>
      <c r="N44" s="95">
        <v>4</v>
      </c>
      <c r="O44" s="95">
        <v>8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0.53333333333333333</v>
      </c>
    </row>
    <row r="45" spans="2:23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4"/>
        <v>0</v>
      </c>
      <c r="J45" s="98" t="str">
        <f t="shared" si="5"/>
        <v>-</v>
      </c>
      <c r="K45" s="52">
        <f t="shared" si="6"/>
        <v>0</v>
      </c>
      <c r="L45" s="52">
        <f t="shared" si="7"/>
        <v>6</v>
      </c>
      <c r="M45" s="98">
        <f>H45/H43</f>
        <v>0.42857142857142855</v>
      </c>
      <c r="N45" s="52">
        <v>0</v>
      </c>
      <c r="O45" s="52">
        <v>6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</v>
      </c>
    </row>
    <row r="46" spans="2:23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 t="str">
        <f t="shared" si="5"/>
        <v>-</v>
      </c>
      <c r="K46" s="52">
        <f t="shared" si="6"/>
        <v>0</v>
      </c>
      <c r="L46" s="52">
        <f t="shared" si="7"/>
        <v>2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0.13333333333333333</v>
      </c>
    </row>
    <row r="47" spans="2:23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0.19999999999999996</v>
      </c>
      <c r="K47" s="95">
        <f t="shared" si="6"/>
        <v>0</v>
      </c>
      <c r="L47" s="95">
        <f t="shared" si="7"/>
        <v>1</v>
      </c>
      <c r="M47" s="96">
        <f>H47/H43</f>
        <v>0.42857142857142855</v>
      </c>
      <c r="N47" s="95">
        <v>5</v>
      </c>
      <c r="O47" s="95">
        <v>6</v>
      </c>
      <c r="P47" s="95">
        <v>6</v>
      </c>
      <c r="Q47" s="95">
        <v>6</v>
      </c>
      <c r="R47" s="95">
        <v>7</v>
      </c>
      <c r="S47" s="96">
        <f t="shared" si="0"/>
        <v>0.16666666666666674</v>
      </c>
      <c r="T47" s="96">
        <f t="shared" si="1"/>
        <v>0.39999999999999991</v>
      </c>
      <c r="U47" s="95">
        <f t="shared" si="2"/>
        <v>1</v>
      </c>
      <c r="V47" s="95">
        <f t="shared" si="3"/>
        <v>2</v>
      </c>
      <c r="W47" s="96">
        <f>R47/R43</f>
        <v>0.46666666666666667</v>
      </c>
    </row>
    <row r="48" spans="2:23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4"/>
        <v>0.125</v>
      </c>
      <c r="J48" s="100">
        <f t="shared" si="5"/>
        <v>0.63636363636363646</v>
      </c>
      <c r="K48" s="99">
        <f t="shared" si="6"/>
        <v>2</v>
      </c>
      <c r="L48" s="99">
        <f t="shared" si="7"/>
        <v>7</v>
      </c>
      <c r="M48" s="93">
        <f>H48/H48</f>
        <v>1</v>
      </c>
      <c r="N48" s="99">
        <v>10</v>
      </c>
      <c r="O48" s="99">
        <v>16</v>
      </c>
      <c r="P48" s="99">
        <v>16</v>
      </c>
      <c r="Q48" s="99">
        <v>18</v>
      </c>
      <c r="R48" s="99">
        <v>19</v>
      </c>
      <c r="S48" s="100">
        <f t="shared" si="0"/>
        <v>5.555555555555558E-2</v>
      </c>
      <c r="T48" s="100">
        <f t="shared" si="1"/>
        <v>0.89999999999999991</v>
      </c>
      <c r="U48" s="99">
        <f t="shared" si="2"/>
        <v>1</v>
      </c>
      <c r="V48" s="99">
        <f t="shared" si="3"/>
        <v>9</v>
      </c>
      <c r="W48" s="93">
        <f>R48/R48</f>
        <v>1</v>
      </c>
    </row>
    <row r="49" spans="2:23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4"/>
        <v>0.15384615384615374</v>
      </c>
      <c r="J49" s="96">
        <f t="shared" si="5"/>
        <v>0.66666666666666674</v>
      </c>
      <c r="K49" s="95">
        <f t="shared" si="6"/>
        <v>2</v>
      </c>
      <c r="L49" s="95">
        <f t="shared" si="7"/>
        <v>6</v>
      </c>
      <c r="M49" s="96">
        <f>H49/H48</f>
        <v>0.83333333333333337</v>
      </c>
      <c r="N49" s="95">
        <v>9</v>
      </c>
      <c r="O49" s="95">
        <v>14</v>
      </c>
      <c r="P49" s="95">
        <v>14</v>
      </c>
      <c r="Q49" s="95">
        <v>15</v>
      </c>
      <c r="R49" s="95">
        <v>16</v>
      </c>
      <c r="S49" s="96">
        <f t="shared" si="0"/>
        <v>6.6666666666666652E-2</v>
      </c>
      <c r="T49" s="96">
        <f t="shared" si="1"/>
        <v>0.77777777777777768</v>
      </c>
      <c r="U49" s="95">
        <f t="shared" si="2"/>
        <v>1</v>
      </c>
      <c r="V49" s="95">
        <f t="shared" si="3"/>
        <v>7</v>
      </c>
      <c r="W49" s="96">
        <f>R49/R48</f>
        <v>0.84210526315789469</v>
      </c>
    </row>
    <row r="50" spans="2:23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0.60000000000000009</v>
      </c>
      <c r="K50" s="52">
        <f t="shared" si="6"/>
        <v>0</v>
      </c>
      <c r="L50" s="52">
        <f t="shared" si="7"/>
        <v>3</v>
      </c>
      <c r="M50" s="98">
        <f>H50/H48</f>
        <v>0.44444444444444442</v>
      </c>
      <c r="N50" s="52">
        <v>6</v>
      </c>
      <c r="O50" s="52">
        <v>9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0.33333333333333326</v>
      </c>
      <c r="U50" s="52">
        <f t="shared" si="2"/>
        <v>0</v>
      </c>
      <c r="V50" s="52">
        <f t="shared" si="3"/>
        <v>2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4"/>
        <v>0.39999999999999991</v>
      </c>
      <c r="J51" s="98">
        <f t="shared" si="5"/>
        <v>0.75</v>
      </c>
      <c r="K51" s="52">
        <f t="shared" si="6"/>
        <v>2</v>
      </c>
      <c r="L51" s="52">
        <f t="shared" si="7"/>
        <v>3</v>
      </c>
      <c r="M51" s="98">
        <f>H51/H48</f>
        <v>0.3888888888888889</v>
      </c>
      <c r="N51" s="52">
        <v>3</v>
      </c>
      <c r="O51" s="52">
        <v>5</v>
      </c>
      <c r="P51" s="52">
        <v>6</v>
      </c>
      <c r="Q51" s="52">
        <v>7</v>
      </c>
      <c r="R51" s="52">
        <v>8</v>
      </c>
      <c r="S51" s="98">
        <f t="shared" si="0"/>
        <v>0.14285714285714279</v>
      </c>
      <c r="T51" s="98">
        <f t="shared" si="1"/>
        <v>1.6666666666666665</v>
      </c>
      <c r="U51" s="52">
        <f t="shared" si="2"/>
        <v>1</v>
      </c>
      <c r="V51" s="52">
        <f t="shared" si="3"/>
        <v>5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4"/>
        <v>0</v>
      </c>
      <c r="J52" s="96">
        <f t="shared" si="5"/>
        <v>1</v>
      </c>
      <c r="K52" s="95">
        <f t="shared" si="6"/>
        <v>0</v>
      </c>
      <c r="L52" s="95">
        <f t="shared" si="7"/>
        <v>2</v>
      </c>
      <c r="M52" s="96">
        <f>H52/H48</f>
        <v>0.22222222222222221</v>
      </c>
      <c r="N52" s="95">
        <v>2</v>
      </c>
      <c r="O52" s="95">
        <v>3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9AF52-DE82-4409-9314-36D41B8171BD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3C651-F249-46AE-B012-DC942F3B9435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6" t="s">
        <v>234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8" t="s">
        <v>68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90"/>
    </row>
    <row r="7" spans="1:16" ht="22.5" thickTop="1" thickBot="1" x14ac:dyDescent="0.3">
      <c r="B7" s="109"/>
      <c r="C7" s="291">
        <f>2019</f>
        <v>2019</v>
      </c>
      <c r="D7" s="292"/>
      <c r="E7" s="293">
        <v>2020</v>
      </c>
      <c r="F7" s="292"/>
      <c r="G7" s="293">
        <v>2021</v>
      </c>
      <c r="H7" s="292"/>
      <c r="I7" s="293">
        <v>2022</v>
      </c>
      <c r="J7" s="292"/>
      <c r="K7" s="293">
        <v>2023</v>
      </c>
      <c r="L7" s="292"/>
      <c r="M7" s="293">
        <v>2024</v>
      </c>
      <c r="N7" s="294"/>
      <c r="O7" s="295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20553</v>
      </c>
      <c r="D9" s="116">
        <v>-2.1239106624124982E-2</v>
      </c>
      <c r="E9" s="115">
        <v>20553</v>
      </c>
      <c r="F9" s="116">
        <f t="shared" ref="F9:L21" si="0">IFERROR(E9/C9-1,"-")</f>
        <v>0</v>
      </c>
      <c r="G9" s="115">
        <v>4767</v>
      </c>
      <c r="H9" s="116">
        <f>IFERROR(G9/E9-1,"-")</f>
        <v>-0.76806305648810391</v>
      </c>
      <c r="I9" s="115">
        <v>14146</v>
      </c>
      <c r="J9" s="116">
        <f t="shared" si="0"/>
        <v>1.9674847912733373</v>
      </c>
      <c r="K9" s="115">
        <v>23609</v>
      </c>
      <c r="L9" s="116">
        <f t="shared" si="0"/>
        <v>0.66895235402233855</v>
      </c>
      <c r="M9" s="115">
        <v>23867</v>
      </c>
      <c r="N9" s="116">
        <f t="shared" ref="N9:N21" si="1">IFERROR(M9/K9-1,"-")</f>
        <v>1.0928035918505552E-2</v>
      </c>
      <c r="O9" s="116">
        <f>M9/C9-1</f>
        <v>0.16124166788303418</v>
      </c>
    </row>
    <row r="10" spans="1:16" x14ac:dyDescent="0.25">
      <c r="A10" s="1" t="s">
        <v>72</v>
      </c>
      <c r="B10" s="114" t="s">
        <v>73</v>
      </c>
      <c r="C10" s="115">
        <v>20929</v>
      </c>
      <c r="D10" s="116">
        <v>-5.9032461109612466E-2</v>
      </c>
      <c r="E10" s="115">
        <v>23364</v>
      </c>
      <c r="F10" s="116">
        <f t="shared" si="0"/>
        <v>0.11634574036026568</v>
      </c>
      <c r="G10" s="115">
        <v>8041</v>
      </c>
      <c r="H10" s="116">
        <f t="shared" si="0"/>
        <v>-0.65583804143126179</v>
      </c>
      <c r="I10" s="115">
        <v>17059</v>
      </c>
      <c r="J10" s="116">
        <f t="shared" si="0"/>
        <v>1.1215023007088671</v>
      </c>
      <c r="K10" s="115">
        <v>22775</v>
      </c>
      <c r="L10" s="116">
        <f t="shared" si="0"/>
        <v>0.33507239580280213</v>
      </c>
      <c r="M10" s="115">
        <v>22625</v>
      </c>
      <c r="N10" s="116">
        <f>IFERROR(M10/K10-1,"-")</f>
        <v>-6.5861690450055299E-3</v>
      </c>
      <c r="O10" s="116">
        <f>IFERROR(M10/C10-1,"-")</f>
        <v>8.1035883224234384E-2</v>
      </c>
    </row>
    <row r="11" spans="1:16" x14ac:dyDescent="0.25">
      <c r="A11" s="1" t="s">
        <v>74</v>
      </c>
      <c r="B11" s="114" t="s">
        <v>75</v>
      </c>
      <c r="C11" s="115">
        <v>21779</v>
      </c>
      <c r="D11" s="116">
        <v>-1.6172019695532391E-2</v>
      </c>
      <c r="E11" s="115">
        <v>8936</v>
      </c>
      <c r="F11" s="116">
        <f t="shared" si="0"/>
        <v>-0.58969649662518941</v>
      </c>
      <c r="G11" s="115">
        <v>10312</v>
      </c>
      <c r="H11" s="116">
        <f t="shared" si="0"/>
        <v>0.15398388540734098</v>
      </c>
      <c r="I11" s="115">
        <v>20054</v>
      </c>
      <c r="J11" s="116">
        <f t="shared" si="0"/>
        <v>0.94472459270752518</v>
      </c>
      <c r="K11" s="115">
        <v>25174</v>
      </c>
      <c r="L11" s="116">
        <f t="shared" si="0"/>
        <v>0.25531066121472024</v>
      </c>
      <c r="M11" s="115">
        <v>22971</v>
      </c>
      <c r="N11" s="116">
        <f t="shared" si="1"/>
        <v>-8.7510923969174592E-2</v>
      </c>
      <c r="O11" s="116">
        <f t="shared" ref="O11:O15" si="2">IFERROR(M11/C11-1,"-")</f>
        <v>5.4731622204876151E-2</v>
      </c>
    </row>
    <row r="12" spans="1:16" x14ac:dyDescent="0.25">
      <c r="A12" s="1" t="s">
        <v>76</v>
      </c>
      <c r="B12" s="114" t="s">
        <v>77</v>
      </c>
      <c r="C12" s="115">
        <v>16758</v>
      </c>
      <c r="D12" s="116">
        <v>-0.13676402410755684</v>
      </c>
      <c r="E12" s="115">
        <v>0</v>
      </c>
      <c r="F12" s="116">
        <f t="shared" si="0"/>
        <v>-1</v>
      </c>
      <c r="G12" s="115">
        <v>9597</v>
      </c>
      <c r="H12" s="116" t="str">
        <f t="shared" si="0"/>
        <v>-</v>
      </c>
      <c r="I12" s="115">
        <v>17340</v>
      </c>
      <c r="J12" s="116">
        <f t="shared" si="0"/>
        <v>0.8068146295717411</v>
      </c>
      <c r="K12" s="115">
        <v>19154</v>
      </c>
      <c r="L12" s="116">
        <f t="shared" si="0"/>
        <v>0.10461361014994242</v>
      </c>
      <c r="M12" s="115">
        <v>19029</v>
      </c>
      <c r="N12" s="116">
        <f t="shared" si="1"/>
        <v>-6.5260519995823385E-3</v>
      </c>
      <c r="O12" s="116">
        <f t="shared" si="2"/>
        <v>0.13551736484067312</v>
      </c>
    </row>
    <row r="13" spans="1:16" x14ac:dyDescent="0.25">
      <c r="A13" s="1" t="s">
        <v>78</v>
      </c>
      <c r="B13" s="114" t="s">
        <v>79</v>
      </c>
      <c r="C13" s="115">
        <v>17027</v>
      </c>
      <c r="D13" s="116">
        <v>-0.10900052328623755</v>
      </c>
      <c r="E13" s="115">
        <v>0</v>
      </c>
      <c r="F13" s="116">
        <f t="shared" si="0"/>
        <v>-1</v>
      </c>
      <c r="G13" s="115">
        <v>12545</v>
      </c>
      <c r="H13" s="116" t="str">
        <f t="shared" si="0"/>
        <v>-</v>
      </c>
      <c r="I13" s="115">
        <v>18214</v>
      </c>
      <c r="J13" s="116">
        <f t="shared" si="0"/>
        <v>0.45189318453567151</v>
      </c>
      <c r="K13" s="115">
        <v>17881</v>
      </c>
      <c r="L13" s="116">
        <f t="shared" si="0"/>
        <v>-1.828263972768196E-2</v>
      </c>
      <c r="M13" s="115">
        <v>17439</v>
      </c>
      <c r="N13" s="116">
        <f t="shared" si="1"/>
        <v>-2.4718975448800418E-2</v>
      </c>
      <c r="O13" s="116">
        <f t="shared" si="2"/>
        <v>2.4196863804545776E-2</v>
      </c>
    </row>
    <row r="14" spans="1:16" x14ac:dyDescent="0.25">
      <c r="A14" s="1" t="s">
        <v>80</v>
      </c>
      <c r="B14" s="114" t="s">
        <v>81</v>
      </c>
      <c r="C14" s="115">
        <v>15071</v>
      </c>
      <c r="D14" s="116">
        <v>-0.16794567437751895</v>
      </c>
      <c r="E14" s="115">
        <v>0</v>
      </c>
      <c r="F14" s="116">
        <f t="shared" si="0"/>
        <v>-1</v>
      </c>
      <c r="G14" s="115">
        <v>13541</v>
      </c>
      <c r="H14" s="116" t="str">
        <f t="shared" si="0"/>
        <v>-</v>
      </c>
      <c r="I14" s="115">
        <v>17608</v>
      </c>
      <c r="J14" s="116">
        <f t="shared" si="0"/>
        <v>0.30034709401078197</v>
      </c>
      <c r="K14" s="115">
        <v>17983</v>
      </c>
      <c r="L14" s="116">
        <f t="shared" si="0"/>
        <v>2.1297137664697763E-2</v>
      </c>
      <c r="M14" s="115">
        <v>19479</v>
      </c>
      <c r="N14" s="116">
        <f t="shared" si="1"/>
        <v>8.3189679141411288E-2</v>
      </c>
      <c r="O14" s="116">
        <f t="shared" si="2"/>
        <v>0.29248225068011413</v>
      </c>
    </row>
    <row r="15" spans="1:16" x14ac:dyDescent="0.25">
      <c r="A15" s="1" t="s">
        <v>82</v>
      </c>
      <c r="B15" s="114" t="s">
        <v>83</v>
      </c>
      <c r="C15" s="115">
        <v>17228</v>
      </c>
      <c r="D15" s="116">
        <v>-3.5062170942085857E-2</v>
      </c>
      <c r="E15" s="115">
        <v>0</v>
      </c>
      <c r="F15" s="116">
        <f t="shared" si="0"/>
        <v>-1</v>
      </c>
      <c r="G15" s="115">
        <v>14398</v>
      </c>
      <c r="H15" s="116" t="str">
        <f t="shared" si="0"/>
        <v>-</v>
      </c>
      <c r="I15" s="115">
        <v>18083</v>
      </c>
      <c r="J15" s="116">
        <f t="shared" si="0"/>
        <v>0.25593832476732881</v>
      </c>
      <c r="K15" s="115">
        <v>16810</v>
      </c>
      <c r="L15" s="116">
        <f t="shared" si="0"/>
        <v>-7.0397611015871275E-2</v>
      </c>
      <c r="M15" s="115">
        <v>21632</v>
      </c>
      <c r="N15" s="116">
        <f t="shared" si="1"/>
        <v>0.28685306365258767</v>
      </c>
      <c r="O15" s="116">
        <f t="shared" si="2"/>
        <v>0.25563036916647319</v>
      </c>
    </row>
    <row r="16" spans="1:16" x14ac:dyDescent="0.25">
      <c r="A16" s="1" t="s">
        <v>84</v>
      </c>
      <c r="B16" s="114" t="s">
        <v>85</v>
      </c>
      <c r="C16" s="115">
        <v>13793</v>
      </c>
      <c r="D16" s="116">
        <v>-3.6868933733677833E-2</v>
      </c>
      <c r="E16" s="115">
        <v>6776</v>
      </c>
      <c r="F16" s="116">
        <f t="shared" si="0"/>
        <v>-0.50873631552236642</v>
      </c>
      <c r="G16" s="115">
        <v>13925</v>
      </c>
      <c r="H16" s="116">
        <f t="shared" si="0"/>
        <v>1.0550472255017711</v>
      </c>
      <c r="I16" s="115">
        <v>15520</v>
      </c>
      <c r="J16" s="116">
        <f t="shared" si="0"/>
        <v>0.1145421903052064</v>
      </c>
      <c r="K16" s="115">
        <v>14993</v>
      </c>
      <c r="L16" s="116">
        <f t="shared" si="0"/>
        <v>-3.39561855670103E-2</v>
      </c>
      <c r="M16" s="115">
        <v>15201</v>
      </c>
      <c r="N16" s="116">
        <f>IFERROR(M16/K16-1,"-")</f>
        <v>1.3873140799039563E-2</v>
      </c>
      <c r="O16" s="116">
        <f>IFERROR(M16/C16-1,"-")</f>
        <v>0.10208076560574209</v>
      </c>
    </row>
    <row r="17" spans="1:16" x14ac:dyDescent="0.25">
      <c r="A17" s="1" t="s">
        <v>86</v>
      </c>
      <c r="B17" s="114" t="s">
        <v>87</v>
      </c>
      <c r="C17" s="115">
        <v>15992</v>
      </c>
      <c r="D17" s="116">
        <v>2.2833386632555186E-2</v>
      </c>
      <c r="E17" s="115">
        <v>7423</v>
      </c>
      <c r="F17" s="116">
        <f t="shared" si="0"/>
        <v>-0.53583041520760388</v>
      </c>
      <c r="G17" s="115">
        <v>16473</v>
      </c>
      <c r="H17" s="116">
        <f t="shared" si="0"/>
        <v>1.2191836184830929</v>
      </c>
      <c r="I17" s="115">
        <v>19959</v>
      </c>
      <c r="J17" s="116">
        <f t="shared" si="0"/>
        <v>0.21161901293024954</v>
      </c>
      <c r="K17" s="115">
        <v>15933</v>
      </c>
      <c r="L17" s="116">
        <f t="shared" si="0"/>
        <v>-0.2017135127010371</v>
      </c>
      <c r="M17" s="115">
        <v>19577</v>
      </c>
      <c r="N17" s="116">
        <f>IFERROR(M17/K17-1,"-")</f>
        <v>0.22870771355049269</v>
      </c>
      <c r="O17" s="116">
        <f>IFERROR(M17/C17-1,"-")</f>
        <v>0.22417458729364692</v>
      </c>
    </row>
    <row r="18" spans="1:16" x14ac:dyDescent="0.25">
      <c r="A18" s="1" t="s">
        <v>88</v>
      </c>
      <c r="B18" s="114" t="s">
        <v>89</v>
      </c>
      <c r="C18" s="115">
        <v>18677</v>
      </c>
      <c r="D18" s="116">
        <v>-6.8292926269579945E-2</v>
      </c>
      <c r="E18" s="115">
        <v>9298</v>
      </c>
      <c r="F18" s="116">
        <f t="shared" si="0"/>
        <v>-0.50216844246934733</v>
      </c>
      <c r="G18" s="115">
        <v>19721</v>
      </c>
      <c r="H18" s="116">
        <f t="shared" si="0"/>
        <v>1.1209937620993764</v>
      </c>
      <c r="I18" s="115">
        <v>21932</v>
      </c>
      <c r="J18" s="116">
        <f t="shared" si="0"/>
        <v>0.11211399016277057</v>
      </c>
      <c r="K18" s="115">
        <v>20553</v>
      </c>
      <c r="L18" s="116">
        <f t="shared" si="0"/>
        <v>-6.2876162684661674E-2</v>
      </c>
      <c r="M18" s="115">
        <v>19337</v>
      </c>
      <c r="N18" s="116">
        <f>IFERROR(M18/K18-1,"-")</f>
        <v>-5.9164112295042037E-2</v>
      </c>
      <c r="O18" s="116">
        <f>IFERROR(M18/C18-1,"-")</f>
        <v>3.5337580981956496E-2</v>
      </c>
    </row>
    <row r="19" spans="1:16" x14ac:dyDescent="0.25">
      <c r="A19" s="1" t="s">
        <v>90</v>
      </c>
      <c r="B19" s="114" t="s">
        <v>91</v>
      </c>
      <c r="C19" s="115">
        <v>21685</v>
      </c>
      <c r="D19" s="116">
        <v>-1.5749818445896846E-2</v>
      </c>
      <c r="E19" s="115">
        <v>8104</v>
      </c>
      <c r="F19" s="116">
        <f t="shared" si="0"/>
        <v>-0.62628545077242337</v>
      </c>
      <c r="G19" s="115">
        <v>22740</v>
      </c>
      <c r="H19" s="116">
        <f t="shared" si="0"/>
        <v>1.8060217176702862</v>
      </c>
      <c r="I19" s="115">
        <v>25251</v>
      </c>
      <c r="J19" s="116">
        <f t="shared" si="0"/>
        <v>0.11042216358839041</v>
      </c>
      <c r="K19" s="115">
        <v>23667</v>
      </c>
      <c r="L19" s="116">
        <f t="shared" si="0"/>
        <v>-6.2730188903409756E-2</v>
      </c>
      <c r="M19" s="115">
        <v>25085</v>
      </c>
      <c r="N19" s="116">
        <f>IFERROR(M19/K19-1,"-")</f>
        <v>5.9914649089449545E-2</v>
      </c>
      <c r="O19" s="116">
        <f>IFERROR(M19/C19-1,"-")</f>
        <v>0.15679040811620926</v>
      </c>
    </row>
    <row r="20" spans="1:16" x14ac:dyDescent="0.25">
      <c r="A20" s="1" t="s">
        <v>92</v>
      </c>
      <c r="B20" s="114" t="s">
        <v>93</v>
      </c>
      <c r="C20" s="115">
        <v>20923</v>
      </c>
      <c r="D20" s="116">
        <v>2.528544127015242E-2</v>
      </c>
      <c r="E20" s="115">
        <v>6962</v>
      </c>
      <c r="F20" s="116">
        <f t="shared" si="0"/>
        <v>-0.66725612961812364</v>
      </c>
      <c r="G20" s="115">
        <v>18198</v>
      </c>
      <c r="H20" s="116">
        <f t="shared" si="0"/>
        <v>1.6139040505601838</v>
      </c>
      <c r="I20" s="115">
        <v>23965</v>
      </c>
      <c r="J20" s="116">
        <f t="shared" si="0"/>
        <v>0.3169029563688317</v>
      </c>
      <c r="K20" s="115">
        <v>20577</v>
      </c>
      <c r="L20" s="116">
        <f t="shared" si="0"/>
        <v>-0.14137283538493639</v>
      </c>
      <c r="M20" s="115">
        <v>24629</v>
      </c>
      <c r="N20" s="116">
        <f>IFERROR(M20/K20-1,"-")</f>
        <v>0.19691889002284113</v>
      </c>
      <c r="O20" s="116">
        <f>IFERROR(M20/C20-1,"-")</f>
        <v>0.17712565119724699</v>
      </c>
    </row>
    <row r="21" spans="1:16" ht="15.75" x14ac:dyDescent="0.25">
      <c r="A21" s="1" t="s">
        <v>0</v>
      </c>
      <c r="B21" s="117" t="s">
        <v>30</v>
      </c>
      <c r="C21" s="118">
        <v>220415</v>
      </c>
      <c r="D21" s="119">
        <v>-5.1199049541774122E-2</v>
      </c>
      <c r="E21" s="118">
        <v>103516</v>
      </c>
      <c r="F21" s="119">
        <f t="shared" si="0"/>
        <v>-0.53035864165324509</v>
      </c>
      <c r="G21" s="118">
        <v>164258</v>
      </c>
      <c r="H21" s="119">
        <f t="shared" si="0"/>
        <v>0.58678851578499946</v>
      </c>
      <c r="I21" s="118">
        <v>229131</v>
      </c>
      <c r="J21" s="119">
        <f t="shared" si="0"/>
        <v>0.39494575606667559</v>
      </c>
      <c r="K21" s="118">
        <v>239109</v>
      </c>
      <c r="L21" s="119">
        <f t="shared" si="0"/>
        <v>4.3547141155059865E-2</v>
      </c>
      <c r="M21" s="118">
        <v>250871</v>
      </c>
      <c r="N21" s="119">
        <v>4.9190954752853289E-2</v>
      </c>
      <c r="O21" s="119">
        <v>0.1381757139940567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66" t="s">
        <v>235</v>
      </c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8" t="s">
        <v>97</v>
      </c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90"/>
    </row>
    <row r="29" spans="1:16" ht="22.5" thickTop="1" thickBot="1" x14ac:dyDescent="0.3">
      <c r="B29" s="109"/>
      <c r="C29" s="291">
        <f>2019</f>
        <v>2019</v>
      </c>
      <c r="D29" s="292"/>
      <c r="E29" s="293">
        <v>2020</v>
      </c>
      <c r="F29" s="292"/>
      <c r="G29" s="293">
        <v>2021</v>
      </c>
      <c r="H29" s="292"/>
      <c r="I29" s="293">
        <v>2022</v>
      </c>
      <c r="J29" s="292"/>
      <c r="K29" s="293">
        <v>2023</v>
      </c>
      <c r="L29" s="292"/>
      <c r="M29" s="293">
        <v>2024</v>
      </c>
      <c r="N29" s="294"/>
      <c r="O29" s="295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9072</v>
      </c>
      <c r="D31" s="116">
        <v>-0.14447378347793283</v>
      </c>
      <c r="E31" s="115">
        <v>9789</v>
      </c>
      <c r="F31" s="116">
        <f t="shared" ref="F31:L43" si="3">IFERROR(E31/C31-1,"-")</f>
        <v>7.9034391534391624E-2</v>
      </c>
      <c r="G31" s="115">
        <v>2598</v>
      </c>
      <c r="H31" s="116">
        <f t="shared" si="3"/>
        <v>-0.73460006129328836</v>
      </c>
      <c r="I31" s="115">
        <v>6573</v>
      </c>
      <c r="J31" s="116">
        <f t="shared" si="3"/>
        <v>1.5300230946882216</v>
      </c>
      <c r="K31" s="115">
        <v>10452</v>
      </c>
      <c r="L31" s="116">
        <f t="shared" si="3"/>
        <v>0.59014148790506615</v>
      </c>
      <c r="M31" s="115">
        <v>11900</v>
      </c>
      <c r="N31" s="116">
        <f t="shared" ref="N31:N37" si="4">IFERROR(M31/K31-1,"-")</f>
        <v>0.1385380788365862</v>
      </c>
      <c r="O31" s="116">
        <f>M31/C31-1</f>
        <v>0.31172839506172845</v>
      </c>
    </row>
    <row r="32" spans="1:16" x14ac:dyDescent="0.25">
      <c r="B32" s="114" t="s">
        <v>73</v>
      </c>
      <c r="C32" s="115">
        <v>10007</v>
      </c>
      <c r="D32" s="116">
        <v>-0.16490027539013608</v>
      </c>
      <c r="E32" s="115">
        <v>12212</v>
      </c>
      <c r="F32" s="116">
        <f t="shared" si="3"/>
        <v>0.22034575796942146</v>
      </c>
      <c r="G32" s="115">
        <v>5069</v>
      </c>
      <c r="H32" s="116">
        <f t="shared" si="3"/>
        <v>-0.58491647559777271</v>
      </c>
      <c r="I32" s="115">
        <v>8995</v>
      </c>
      <c r="J32" s="116">
        <f t="shared" si="3"/>
        <v>0.77451173801538764</v>
      </c>
      <c r="K32" s="115">
        <v>12083</v>
      </c>
      <c r="L32" s="116">
        <f t="shared" si="3"/>
        <v>0.3433018343524179</v>
      </c>
      <c r="M32" s="115">
        <v>11880</v>
      </c>
      <c r="N32" s="116">
        <f>IFERROR(M32/K32-1,"-")</f>
        <v>-1.680046346106101E-2</v>
      </c>
      <c r="O32" s="116">
        <f>IFERROR(M32/C32-1,"-")</f>
        <v>0.18716898171280105</v>
      </c>
    </row>
    <row r="33" spans="2:16" x14ac:dyDescent="0.25">
      <c r="B33" s="114" t="s">
        <v>75</v>
      </c>
      <c r="C33" s="115">
        <v>10527</v>
      </c>
      <c r="D33" s="116">
        <v>-9.1873706004140798E-2</v>
      </c>
      <c r="E33" s="115">
        <v>4939</v>
      </c>
      <c r="F33" s="116">
        <f t="shared" si="3"/>
        <v>-0.53082549634273768</v>
      </c>
      <c r="G33" s="115">
        <v>6171</v>
      </c>
      <c r="H33" s="116">
        <f t="shared" si="3"/>
        <v>0.24944320712694878</v>
      </c>
      <c r="I33" s="115">
        <v>11575</v>
      </c>
      <c r="J33" s="116">
        <f t="shared" si="3"/>
        <v>0.8757089612704585</v>
      </c>
      <c r="K33" s="115">
        <v>15380</v>
      </c>
      <c r="L33" s="116">
        <f t="shared" si="3"/>
        <v>0.32872570194384454</v>
      </c>
      <c r="M33" s="115">
        <v>12803</v>
      </c>
      <c r="N33" s="116">
        <f t="shared" si="4"/>
        <v>-0.16755526657997399</v>
      </c>
      <c r="O33" s="116">
        <f t="shared" ref="O33:O37" si="5">IFERROR(M33/C33-1,"-")</f>
        <v>0.21620594661347003</v>
      </c>
    </row>
    <row r="34" spans="2:16" x14ac:dyDescent="0.25">
      <c r="B34" s="114" t="s">
        <v>77</v>
      </c>
      <c r="C34" s="115">
        <v>8980</v>
      </c>
      <c r="D34" s="116">
        <v>-0.23678395376508587</v>
      </c>
      <c r="E34" s="115">
        <v>0</v>
      </c>
      <c r="F34" s="116">
        <f t="shared" si="3"/>
        <v>-1</v>
      </c>
      <c r="G34" s="115">
        <v>6233</v>
      </c>
      <c r="H34" s="116" t="str">
        <f t="shared" si="3"/>
        <v>-</v>
      </c>
      <c r="I34" s="115">
        <v>10703</v>
      </c>
      <c r="J34" s="116">
        <f t="shared" si="3"/>
        <v>0.7171506497673672</v>
      </c>
      <c r="K34" s="115">
        <v>12270</v>
      </c>
      <c r="L34" s="116">
        <f t="shared" si="3"/>
        <v>0.14640754928524702</v>
      </c>
      <c r="M34" s="115">
        <v>11832</v>
      </c>
      <c r="N34" s="116">
        <f t="shared" si="4"/>
        <v>-3.5696821515892374E-2</v>
      </c>
      <c r="O34" s="116">
        <f t="shared" si="5"/>
        <v>0.31759465478841875</v>
      </c>
    </row>
    <row r="35" spans="2:16" x14ac:dyDescent="0.25">
      <c r="B35" s="114" t="s">
        <v>79</v>
      </c>
      <c r="C35" s="115">
        <v>10621</v>
      </c>
      <c r="D35" s="116">
        <v>-0.18230810685965049</v>
      </c>
      <c r="E35" s="115">
        <v>0</v>
      </c>
      <c r="F35" s="116">
        <f t="shared" si="3"/>
        <v>-1</v>
      </c>
      <c r="G35" s="115">
        <v>8659</v>
      </c>
      <c r="H35" s="116" t="str">
        <f t="shared" si="3"/>
        <v>-</v>
      </c>
      <c r="I35" s="115">
        <v>12721</v>
      </c>
      <c r="J35" s="116">
        <f t="shared" si="3"/>
        <v>0.4691072872156139</v>
      </c>
      <c r="K35" s="115">
        <v>13214</v>
      </c>
      <c r="L35" s="116">
        <f t="shared" si="3"/>
        <v>3.8754814873044552E-2</v>
      </c>
      <c r="M35" s="115">
        <v>12647</v>
      </c>
      <c r="N35" s="116">
        <f t="shared" si="4"/>
        <v>-4.2909035871045886E-2</v>
      </c>
      <c r="O35" s="116">
        <f t="shared" si="5"/>
        <v>0.19075416627436215</v>
      </c>
    </row>
    <row r="36" spans="2:16" x14ac:dyDescent="0.25">
      <c r="B36" s="114" t="s">
        <v>81</v>
      </c>
      <c r="C36" s="115">
        <v>10076</v>
      </c>
      <c r="D36" s="116">
        <v>-0.18925008046346958</v>
      </c>
      <c r="E36" s="115">
        <v>0</v>
      </c>
      <c r="F36" s="116">
        <f t="shared" si="3"/>
        <v>-1</v>
      </c>
      <c r="G36" s="115">
        <v>9924</v>
      </c>
      <c r="H36" s="116" t="str">
        <f t="shared" si="3"/>
        <v>-</v>
      </c>
      <c r="I36" s="115">
        <v>12409</v>
      </c>
      <c r="J36" s="116">
        <f t="shared" si="3"/>
        <v>0.25040306328093509</v>
      </c>
      <c r="K36" s="115">
        <v>13066</v>
      </c>
      <c r="L36" s="116">
        <f t="shared" si="3"/>
        <v>5.2945442823757016E-2</v>
      </c>
      <c r="M36" s="115">
        <v>14875</v>
      </c>
      <c r="N36" s="116">
        <f t="shared" si="4"/>
        <v>0.13845094137455982</v>
      </c>
      <c r="O36" s="116">
        <f t="shared" si="5"/>
        <v>0.47628026994839212</v>
      </c>
    </row>
    <row r="37" spans="2:16" x14ac:dyDescent="0.25">
      <c r="B37" s="114" t="s">
        <v>83</v>
      </c>
      <c r="C37" s="115">
        <v>10842</v>
      </c>
      <c r="D37" s="116">
        <v>-8.3361515049036217E-2</v>
      </c>
      <c r="E37" s="115">
        <v>0</v>
      </c>
      <c r="F37" s="116">
        <f t="shared" si="3"/>
        <v>-1</v>
      </c>
      <c r="G37" s="115">
        <v>9928</v>
      </c>
      <c r="H37" s="116" t="str">
        <f t="shared" si="3"/>
        <v>-</v>
      </c>
      <c r="I37" s="115">
        <v>12525</v>
      </c>
      <c r="J37" s="116">
        <f t="shared" si="3"/>
        <v>0.26158340048348117</v>
      </c>
      <c r="K37" s="115">
        <v>11727</v>
      </c>
      <c r="L37" s="116">
        <f t="shared" si="3"/>
        <v>-6.3712574850299353E-2</v>
      </c>
      <c r="M37" s="115">
        <v>16297</v>
      </c>
      <c r="N37" s="116">
        <f t="shared" si="4"/>
        <v>0.38969898524771884</v>
      </c>
      <c r="O37" s="116">
        <f t="shared" si="5"/>
        <v>0.50313595277624046</v>
      </c>
    </row>
    <row r="38" spans="2:16" x14ac:dyDescent="0.25">
      <c r="B38" s="114" t="s">
        <v>85</v>
      </c>
      <c r="C38" s="115">
        <v>8110</v>
      </c>
      <c r="D38" s="116">
        <v>-4.5433145009416198E-2</v>
      </c>
      <c r="E38" s="115">
        <v>4192</v>
      </c>
      <c r="F38" s="116">
        <f t="shared" si="3"/>
        <v>-0.48310727496917383</v>
      </c>
      <c r="G38" s="115">
        <v>9185</v>
      </c>
      <c r="H38" s="116">
        <f t="shared" si="3"/>
        <v>1.1910782442748094</v>
      </c>
      <c r="I38" s="115">
        <v>8882</v>
      </c>
      <c r="J38" s="116">
        <f t="shared" si="3"/>
        <v>-3.2988568317909639E-2</v>
      </c>
      <c r="K38" s="115">
        <v>8822</v>
      </c>
      <c r="L38" s="116">
        <f t="shared" si="3"/>
        <v>-6.7552353073632165E-3</v>
      </c>
      <c r="M38" s="115">
        <v>9303</v>
      </c>
      <c r="N38" s="116">
        <f>IFERROR(M38/K38-1,"-")</f>
        <v>5.4522783949217946E-2</v>
      </c>
      <c r="O38" s="116">
        <f>IFERROR(M38/C38-1,"-")</f>
        <v>0.1471023427866831</v>
      </c>
    </row>
    <row r="39" spans="2:16" x14ac:dyDescent="0.25">
      <c r="B39" s="114" t="s">
        <v>87</v>
      </c>
      <c r="C39" s="115">
        <v>9279</v>
      </c>
      <c r="D39" s="116">
        <v>-1.7055084745762672E-2</v>
      </c>
      <c r="E39" s="115">
        <v>5198</v>
      </c>
      <c r="F39" s="116">
        <f t="shared" si="3"/>
        <v>-0.43981032438840395</v>
      </c>
      <c r="G39" s="115">
        <v>11073</v>
      </c>
      <c r="H39" s="116">
        <f t="shared" si="3"/>
        <v>1.1302424009234322</v>
      </c>
      <c r="I39" s="115">
        <v>12859</v>
      </c>
      <c r="J39" s="116">
        <f t="shared" si="3"/>
        <v>0.16129323579878996</v>
      </c>
      <c r="K39" s="115">
        <v>11310</v>
      </c>
      <c r="L39" s="116">
        <f t="shared" si="3"/>
        <v>-0.12046037794540787</v>
      </c>
      <c r="M39" s="115">
        <v>14314</v>
      </c>
      <c r="N39" s="116">
        <f>IFERROR(M39/K39-1,"-")</f>
        <v>0.26560565870910691</v>
      </c>
      <c r="O39" s="116">
        <f>IFERROR(M39/C39-1,"-")</f>
        <v>0.54262312749218666</v>
      </c>
    </row>
    <row r="40" spans="2:16" x14ac:dyDescent="0.25">
      <c r="B40" s="114" t="s">
        <v>89</v>
      </c>
      <c r="C40" s="115">
        <v>10900</v>
      </c>
      <c r="D40" s="116">
        <v>-9.3253473088761307E-2</v>
      </c>
      <c r="E40" s="115">
        <v>6718</v>
      </c>
      <c r="F40" s="116">
        <f t="shared" si="3"/>
        <v>-0.38366972477064221</v>
      </c>
      <c r="G40" s="115">
        <v>12642</v>
      </c>
      <c r="H40" s="116">
        <f t="shared" si="3"/>
        <v>0.88181006251860672</v>
      </c>
      <c r="I40" s="115">
        <v>13163</v>
      </c>
      <c r="J40" s="116">
        <f t="shared" si="3"/>
        <v>4.1211833570637513E-2</v>
      </c>
      <c r="K40" s="115">
        <v>13962</v>
      </c>
      <c r="L40" s="116">
        <f t="shared" si="3"/>
        <v>6.0700448226088222E-2</v>
      </c>
      <c r="M40" s="115">
        <v>12735</v>
      </c>
      <c r="N40" s="116">
        <f>IFERROR(M40/K40-1,"-")</f>
        <v>-8.7881392350666054E-2</v>
      </c>
      <c r="O40" s="116">
        <f>IFERROR(M40/C40-1,"-")</f>
        <v>0.16834862385321103</v>
      </c>
    </row>
    <row r="41" spans="2:16" x14ac:dyDescent="0.25">
      <c r="B41" s="114" t="s">
        <v>91</v>
      </c>
      <c r="C41" s="115">
        <v>11473</v>
      </c>
      <c r="D41" s="116">
        <v>-6.8447547905164052E-2</v>
      </c>
      <c r="E41" s="115">
        <v>5458</v>
      </c>
      <c r="F41" s="116">
        <f t="shared" si="3"/>
        <v>-0.52427438333478604</v>
      </c>
      <c r="G41" s="115">
        <v>13326</v>
      </c>
      <c r="H41" s="116">
        <f t="shared" si="3"/>
        <v>1.4415536826676436</v>
      </c>
      <c r="I41" s="115">
        <v>13787</v>
      </c>
      <c r="J41" s="116">
        <f t="shared" si="3"/>
        <v>3.4594026714693138E-2</v>
      </c>
      <c r="K41" s="115">
        <v>13695</v>
      </c>
      <c r="L41" s="116">
        <f t="shared" si="3"/>
        <v>-6.6729527816058454E-3</v>
      </c>
      <c r="M41" s="115">
        <v>14871</v>
      </c>
      <c r="N41" s="116">
        <f>IFERROR(M41/K41-1,"-")</f>
        <v>8.5870755750273808E-2</v>
      </c>
      <c r="O41" s="116">
        <f>IFERROR(M41/C41-1,"-")</f>
        <v>0.29617362503268541</v>
      </c>
    </row>
    <row r="42" spans="2:16" x14ac:dyDescent="0.25">
      <c r="B42" s="114" t="s">
        <v>93</v>
      </c>
      <c r="C42" s="115">
        <v>10255</v>
      </c>
      <c r="D42" s="116">
        <v>7.0459290187891543E-2</v>
      </c>
      <c r="E42" s="115">
        <v>4373</v>
      </c>
      <c r="F42" s="116">
        <f t="shared" si="3"/>
        <v>-0.57357386640663099</v>
      </c>
      <c r="G42" s="115">
        <v>9749</v>
      </c>
      <c r="H42" s="116">
        <f t="shared" si="3"/>
        <v>1.2293619940544249</v>
      </c>
      <c r="I42" s="115">
        <v>10694</v>
      </c>
      <c r="J42" s="116">
        <f t="shared" si="3"/>
        <v>9.6933018771156121E-2</v>
      </c>
      <c r="K42" s="115">
        <v>10449</v>
      </c>
      <c r="L42" s="116">
        <f t="shared" si="3"/>
        <v>-2.2910043014774617E-2</v>
      </c>
      <c r="M42" s="115">
        <v>13109</v>
      </c>
      <c r="N42" s="116">
        <f>IFERROR(M42/K42-1,"-")</f>
        <v>0.25456981529332956</v>
      </c>
      <c r="O42" s="116">
        <f>IFERROR(M42/C42-1,"-")</f>
        <v>0.27830326669917116</v>
      </c>
    </row>
    <row r="43" spans="2:16" ht="15.75" x14ac:dyDescent="0.25">
      <c r="B43" s="117" t="s">
        <v>30</v>
      </c>
      <c r="C43" s="118">
        <v>120142</v>
      </c>
      <c r="D43" s="119">
        <v>-0.11034263160622915</v>
      </c>
      <c r="E43" s="118">
        <v>61571</v>
      </c>
      <c r="F43" s="119">
        <f t="shared" si="3"/>
        <v>-0.48751477418388245</v>
      </c>
      <c r="G43" s="118">
        <v>104557</v>
      </c>
      <c r="H43" s="119">
        <f t="shared" si="3"/>
        <v>0.69815335141543899</v>
      </c>
      <c r="I43" s="118">
        <v>134886</v>
      </c>
      <c r="J43" s="119">
        <f t="shared" si="3"/>
        <v>0.29007144428397913</v>
      </c>
      <c r="K43" s="118">
        <v>146430</v>
      </c>
      <c r="L43" s="119">
        <f t="shared" si="3"/>
        <v>8.5583381522174262E-2</v>
      </c>
      <c r="M43" s="118">
        <v>156566</v>
      </c>
      <c r="N43" s="119">
        <v>6.9220788089872309E-2</v>
      </c>
      <c r="O43" s="119">
        <v>0.30317457675084492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6" t="s">
        <v>236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8" t="s">
        <v>100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90"/>
    </row>
    <row r="51" spans="1:16" ht="22.5" thickTop="1" thickBot="1" x14ac:dyDescent="0.3">
      <c r="B51" s="109"/>
      <c r="C51" s="291">
        <f>2019</f>
        <v>2019</v>
      </c>
      <c r="D51" s="292"/>
      <c r="E51" s="293">
        <v>2020</v>
      </c>
      <c r="F51" s="292"/>
      <c r="G51" s="293">
        <v>2021</v>
      </c>
      <c r="H51" s="292"/>
      <c r="I51" s="293">
        <v>2022</v>
      </c>
      <c r="J51" s="292"/>
      <c r="K51" s="293">
        <v>2023</v>
      </c>
      <c r="L51" s="292"/>
      <c r="M51" s="293">
        <v>2024</v>
      </c>
      <c r="N51" s="294"/>
      <c r="O51" s="295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4741</v>
      </c>
      <c r="D53" s="116">
        <v>-3.8141610874416698E-2</v>
      </c>
      <c r="E53" s="115">
        <v>4747</v>
      </c>
      <c r="F53" s="116">
        <f>IFERROR(E53/C53-1,"-")</f>
        <v>1.2655557899177161E-3</v>
      </c>
      <c r="G53" s="115">
        <v>1412</v>
      </c>
      <c r="H53" s="116">
        <f>IFERROR(G53/E53-1,"-")</f>
        <v>-0.70254897830208551</v>
      </c>
      <c r="I53" s="115">
        <v>3917</v>
      </c>
      <c r="J53" s="116">
        <f>IFERROR(I53/G53-1,"-")</f>
        <v>1.7740793201133145</v>
      </c>
      <c r="K53" s="115">
        <v>5450</v>
      </c>
      <c r="L53" s="116">
        <f>IFERROR(K53/I53-1,"-")</f>
        <v>0.39137094715343368</v>
      </c>
      <c r="M53" s="115">
        <v>6504</v>
      </c>
      <c r="N53" s="116">
        <f t="shared" ref="N53:N59" si="6">IFERROR(M53/K53-1,"-")</f>
        <v>0.19339449541284415</v>
      </c>
      <c r="O53" s="116">
        <f>IFERROR(M53/C53-1,"-")</f>
        <v>0.37186247627082891</v>
      </c>
    </row>
    <row r="54" spans="1:16" x14ac:dyDescent="0.25">
      <c r="A54" s="1">
        <v>2</v>
      </c>
      <c r="B54" s="114" t="s">
        <v>73</v>
      </c>
      <c r="C54" s="115">
        <v>5394</v>
      </c>
      <c r="D54" s="116">
        <v>-4.0213523131672591E-2</v>
      </c>
      <c r="E54" s="115">
        <v>5951</v>
      </c>
      <c r="F54" s="116">
        <f t="shared" ref="F54:L65" si="7">IFERROR(E54/C54-1,"-")</f>
        <v>0.10326288468668898</v>
      </c>
      <c r="G54" s="115">
        <v>2193</v>
      </c>
      <c r="H54" s="116">
        <f t="shared" si="7"/>
        <v>-0.631490505797345</v>
      </c>
      <c r="I54" s="115">
        <v>4988</v>
      </c>
      <c r="J54" s="116">
        <f t="shared" si="7"/>
        <v>1.2745098039215685</v>
      </c>
      <c r="K54" s="115">
        <v>6445</v>
      </c>
      <c r="L54" s="116">
        <f t="shared" si="7"/>
        <v>0.29210104250200475</v>
      </c>
      <c r="M54" s="115">
        <v>6868</v>
      </c>
      <c r="N54" s="116">
        <f t="shared" si="6"/>
        <v>6.5632273079906822E-2</v>
      </c>
      <c r="O54" s="116">
        <f>IFERROR(M54/C54-1,"-")</f>
        <v>0.27326659251019647</v>
      </c>
    </row>
    <row r="55" spans="1:16" x14ac:dyDescent="0.25">
      <c r="A55" s="1">
        <v>3</v>
      </c>
      <c r="B55" s="114" t="s">
        <v>75</v>
      </c>
      <c r="C55" s="115">
        <v>5891</v>
      </c>
      <c r="D55" s="116">
        <v>2.3098298020145958E-2</v>
      </c>
      <c r="E55" s="115">
        <v>2527</v>
      </c>
      <c r="F55" s="116">
        <f t="shared" si="7"/>
        <v>-0.57104057036156841</v>
      </c>
      <c r="G55" s="115">
        <v>2697</v>
      </c>
      <c r="H55" s="116">
        <f t="shared" si="7"/>
        <v>6.7273446774831713E-2</v>
      </c>
      <c r="I55" s="115">
        <v>6328</v>
      </c>
      <c r="J55" s="116">
        <f t="shared" si="7"/>
        <v>1.346310715609937</v>
      </c>
      <c r="K55" s="115">
        <v>8798</v>
      </c>
      <c r="L55" s="116">
        <f t="shared" si="7"/>
        <v>0.3903286978508218</v>
      </c>
      <c r="M55" s="115">
        <v>6861</v>
      </c>
      <c r="N55" s="116">
        <f t="shared" si="6"/>
        <v>-0.22016367356217326</v>
      </c>
      <c r="O55" s="116">
        <f t="shared" ref="O55:O59" si="8">IFERROR(M55/C55-1,"-")</f>
        <v>0.16465795280937012</v>
      </c>
    </row>
    <row r="56" spans="1:16" x14ac:dyDescent="0.25">
      <c r="A56" s="1">
        <v>4</v>
      </c>
      <c r="B56" s="114" t="s">
        <v>77</v>
      </c>
      <c r="C56" s="115">
        <v>4434</v>
      </c>
      <c r="D56" s="116">
        <v>-0.18627271058909889</v>
      </c>
      <c r="E56" s="115">
        <v>0</v>
      </c>
      <c r="F56" s="116">
        <f t="shared" si="7"/>
        <v>-1</v>
      </c>
      <c r="G56" s="115">
        <v>3163</v>
      </c>
      <c r="H56" s="116" t="str">
        <f t="shared" si="7"/>
        <v>-</v>
      </c>
      <c r="I56" s="115">
        <v>4470</v>
      </c>
      <c r="J56" s="116">
        <f t="shared" si="7"/>
        <v>0.41321530192854894</v>
      </c>
      <c r="K56" s="115">
        <v>6595</v>
      </c>
      <c r="L56" s="116">
        <f t="shared" si="7"/>
        <v>0.47539149888143184</v>
      </c>
      <c r="M56" s="115">
        <v>7072</v>
      </c>
      <c r="N56" s="116">
        <f t="shared" si="6"/>
        <v>7.232752084912808E-2</v>
      </c>
      <c r="O56" s="116">
        <f t="shared" si="8"/>
        <v>0.59494812810103737</v>
      </c>
    </row>
    <row r="57" spans="1:16" x14ac:dyDescent="0.25">
      <c r="A57" s="1">
        <v>5</v>
      </c>
      <c r="B57" s="114" t="s">
        <v>79</v>
      </c>
      <c r="C57" s="115">
        <v>5220</v>
      </c>
      <c r="D57" s="116">
        <v>-9.2016002783092743E-2</v>
      </c>
      <c r="E57" s="115">
        <v>0</v>
      </c>
      <c r="F57" s="116">
        <f t="shared" si="7"/>
        <v>-1</v>
      </c>
      <c r="G57" s="115">
        <v>3929</v>
      </c>
      <c r="H57" s="116" t="str">
        <f t="shared" si="7"/>
        <v>-</v>
      </c>
      <c r="I57" s="115">
        <v>6157</v>
      </c>
      <c r="J57" s="116">
        <f t="shared" si="7"/>
        <v>0.56706541104606778</v>
      </c>
      <c r="K57" s="115">
        <v>6899</v>
      </c>
      <c r="L57" s="116">
        <f t="shared" si="7"/>
        <v>0.12051323696605487</v>
      </c>
      <c r="M57" s="115">
        <v>6981</v>
      </c>
      <c r="N57" s="116">
        <f t="shared" si="6"/>
        <v>1.1885780547905567E-2</v>
      </c>
      <c r="O57" s="116">
        <f t="shared" si="8"/>
        <v>0.33735632183908049</v>
      </c>
    </row>
    <row r="58" spans="1:16" x14ac:dyDescent="0.25">
      <c r="A58" s="1">
        <v>6</v>
      </c>
      <c r="B58" s="114" t="s">
        <v>81</v>
      </c>
      <c r="C58" s="115">
        <v>4948</v>
      </c>
      <c r="D58" s="116">
        <v>-7.0623591284748266E-2</v>
      </c>
      <c r="E58" s="115">
        <v>0</v>
      </c>
      <c r="F58" s="116">
        <f t="shared" si="7"/>
        <v>-1</v>
      </c>
      <c r="G58" s="115">
        <v>4399</v>
      </c>
      <c r="H58" s="116" t="str">
        <f t="shared" si="7"/>
        <v>-</v>
      </c>
      <c r="I58" s="115">
        <v>5602</v>
      </c>
      <c r="J58" s="116">
        <f t="shared" si="7"/>
        <v>0.27347124346442375</v>
      </c>
      <c r="K58" s="115">
        <v>6717</v>
      </c>
      <c r="L58" s="116">
        <f t="shared" si="7"/>
        <v>0.19903605855051776</v>
      </c>
      <c r="M58" s="115">
        <v>7542</v>
      </c>
      <c r="N58" s="116">
        <f t="shared" si="6"/>
        <v>0.12282268870031254</v>
      </c>
      <c r="O58" s="116">
        <f t="shared" si="8"/>
        <v>0.52425222312045272</v>
      </c>
    </row>
    <row r="59" spans="1:16" x14ac:dyDescent="0.25">
      <c r="A59" s="1">
        <v>7</v>
      </c>
      <c r="B59" s="114" t="s">
        <v>83</v>
      </c>
      <c r="C59" s="115">
        <v>4858</v>
      </c>
      <c r="D59" s="116">
        <v>6.980841224399903E-2</v>
      </c>
      <c r="E59" s="115">
        <v>0</v>
      </c>
      <c r="F59" s="116">
        <f t="shared" si="7"/>
        <v>-1</v>
      </c>
      <c r="G59" s="115">
        <v>5325</v>
      </c>
      <c r="H59" s="116" t="str">
        <f t="shared" si="7"/>
        <v>-</v>
      </c>
      <c r="I59" s="115">
        <v>5240</v>
      </c>
      <c r="J59" s="116">
        <f t="shared" si="7"/>
        <v>-1.5962441314554043E-2</v>
      </c>
      <c r="K59" s="115">
        <v>7240</v>
      </c>
      <c r="L59" s="116">
        <f t="shared" si="7"/>
        <v>0.38167938931297707</v>
      </c>
      <c r="M59" s="115">
        <v>6419</v>
      </c>
      <c r="N59" s="116">
        <f t="shared" si="6"/>
        <v>-0.11339779005524864</v>
      </c>
      <c r="O59" s="116">
        <f t="shared" si="8"/>
        <v>0.32132564841498557</v>
      </c>
    </row>
    <row r="60" spans="1:16" x14ac:dyDescent="0.25">
      <c r="A60" s="1">
        <v>8</v>
      </c>
      <c r="B60" s="114" t="s">
        <v>85</v>
      </c>
      <c r="C60" s="115">
        <v>3119</v>
      </c>
      <c r="D60" s="116">
        <v>7.5517241379310374E-2</v>
      </c>
      <c r="E60" s="115">
        <v>2986</v>
      </c>
      <c r="F60" s="116">
        <f t="shared" si="7"/>
        <v>-4.2641872394998392E-2</v>
      </c>
      <c r="G60" s="115">
        <v>5031</v>
      </c>
      <c r="H60" s="116">
        <f t="shared" si="7"/>
        <v>0.68486269256530474</v>
      </c>
      <c r="I60" s="115">
        <v>3658</v>
      </c>
      <c r="J60" s="116">
        <f t="shared" si="7"/>
        <v>-0.27290797058238914</v>
      </c>
      <c r="K60" s="115">
        <v>4888</v>
      </c>
      <c r="L60" s="116">
        <f t="shared" si="7"/>
        <v>0.33624931656642976</v>
      </c>
      <c r="M60" s="115">
        <v>3964</v>
      </c>
      <c r="N60" s="116">
        <f>IFERROR(M60/K60-1,"-")</f>
        <v>-0.18903436988543376</v>
      </c>
      <c r="O60" s="116">
        <f>IFERROR(M60/C60-1,"-")</f>
        <v>0.27092016672010266</v>
      </c>
    </row>
    <row r="61" spans="1:16" x14ac:dyDescent="0.25">
      <c r="A61" s="1">
        <v>9</v>
      </c>
      <c r="B61" s="114" t="s">
        <v>87</v>
      </c>
      <c r="C61" s="115">
        <v>4658</v>
      </c>
      <c r="D61" s="116">
        <v>7.5999075999076071E-2</v>
      </c>
      <c r="E61" s="115">
        <v>3428</v>
      </c>
      <c r="F61" s="116">
        <f t="shared" si="7"/>
        <v>-0.26406182911120657</v>
      </c>
      <c r="G61" s="115">
        <v>5743</v>
      </c>
      <c r="H61" s="116">
        <f t="shared" si="7"/>
        <v>0.67532088681446911</v>
      </c>
      <c r="I61" s="115">
        <v>6176</v>
      </c>
      <c r="J61" s="116">
        <f t="shared" si="7"/>
        <v>7.539613442451687E-2</v>
      </c>
      <c r="K61" s="115">
        <v>6477</v>
      </c>
      <c r="L61" s="116">
        <f t="shared" si="7"/>
        <v>4.8737046632124414E-2</v>
      </c>
      <c r="M61" s="115">
        <v>6205</v>
      </c>
      <c r="N61" s="116">
        <f>IFERROR(M61/K61-1,"-")</f>
        <v>-4.1994750656167978E-2</v>
      </c>
      <c r="O61" s="116">
        <f>IFERROR(M61/C61-1,"-")</f>
        <v>0.33211678832116798</v>
      </c>
    </row>
    <row r="62" spans="1:16" x14ac:dyDescent="0.25">
      <c r="A62" s="1">
        <v>10</v>
      </c>
      <c r="B62" s="114" t="s">
        <v>89</v>
      </c>
      <c r="C62" s="115">
        <v>5219</v>
      </c>
      <c r="D62" s="116">
        <v>2.3734797959984233E-2</v>
      </c>
      <c r="E62" s="115">
        <v>3924</v>
      </c>
      <c r="F62" s="116">
        <f t="shared" si="7"/>
        <v>-0.24813182602031036</v>
      </c>
      <c r="G62" s="115">
        <v>6087</v>
      </c>
      <c r="H62" s="116">
        <f t="shared" si="7"/>
        <v>0.55122324159021407</v>
      </c>
      <c r="I62" s="115">
        <v>6564</v>
      </c>
      <c r="J62" s="116">
        <f t="shared" si="7"/>
        <v>7.8363725973385812E-2</v>
      </c>
      <c r="K62" s="115">
        <v>7061</v>
      </c>
      <c r="L62" s="116">
        <f t="shared" si="7"/>
        <v>7.5716026812918891E-2</v>
      </c>
      <c r="M62" s="115">
        <v>7713</v>
      </c>
      <c r="N62" s="116">
        <f>IFERROR(M62/K62-1,"-")</f>
        <v>9.2338195722985406E-2</v>
      </c>
      <c r="O62" s="116">
        <f>IFERROR(M62/C62-1,"-")</f>
        <v>0.47786932362521561</v>
      </c>
    </row>
    <row r="63" spans="1:16" x14ac:dyDescent="0.25">
      <c r="A63" s="1">
        <v>11</v>
      </c>
      <c r="B63" s="114" t="s">
        <v>91</v>
      </c>
      <c r="C63" s="115">
        <v>6273</v>
      </c>
      <c r="D63" s="116">
        <v>6.9930069930070005E-2</v>
      </c>
      <c r="E63" s="115">
        <v>3089</v>
      </c>
      <c r="F63" s="116">
        <f t="shared" si="7"/>
        <v>-0.50757213454487493</v>
      </c>
      <c r="G63" s="115">
        <v>6920</v>
      </c>
      <c r="H63" s="116">
        <f t="shared" si="7"/>
        <v>1.2402071867918418</v>
      </c>
      <c r="I63" s="115">
        <v>6965</v>
      </c>
      <c r="J63" s="116">
        <f t="shared" si="7"/>
        <v>6.502890173410325E-3</v>
      </c>
      <c r="K63" s="115">
        <v>8507</v>
      </c>
      <c r="L63" s="116">
        <f t="shared" si="7"/>
        <v>0.22139267767408466</v>
      </c>
      <c r="M63" s="115">
        <v>8717</v>
      </c>
      <c r="N63" s="116">
        <f>IFERROR(M63/K63-1,"-")</f>
        <v>2.4685553073939159E-2</v>
      </c>
      <c r="O63" s="116">
        <f>IFERROR(M63/C63-1,"-")</f>
        <v>0.38960624900366647</v>
      </c>
    </row>
    <row r="64" spans="1:16" x14ac:dyDescent="0.25">
      <c r="A64" s="1">
        <v>12</v>
      </c>
      <c r="B64" s="114" t="s">
        <v>93</v>
      </c>
      <c r="C64" s="115">
        <v>4311</v>
      </c>
      <c r="D64" s="116">
        <v>1.6265912305516217E-2</v>
      </c>
      <c r="E64" s="115">
        <v>2151</v>
      </c>
      <c r="F64" s="116">
        <f t="shared" si="7"/>
        <v>-0.5010438413361169</v>
      </c>
      <c r="G64" s="115">
        <v>4411</v>
      </c>
      <c r="H64" s="116">
        <f t="shared" si="7"/>
        <v>1.0506741050674107</v>
      </c>
      <c r="I64" s="115">
        <v>4956</v>
      </c>
      <c r="J64" s="116">
        <f t="shared" si="7"/>
        <v>0.12355474948991163</v>
      </c>
      <c r="K64" s="115">
        <v>5232</v>
      </c>
      <c r="L64" s="116">
        <f t="shared" si="7"/>
        <v>5.5690072639225097E-2</v>
      </c>
      <c r="M64" s="115">
        <v>5927</v>
      </c>
      <c r="N64" s="116">
        <f>IFERROR(M64/K64-1,"-")</f>
        <v>0.13283639143730896</v>
      </c>
      <c r="O64" s="116">
        <f>IFERROR(M64/C64-1,"-")</f>
        <v>0.37485502203665044</v>
      </c>
    </row>
    <row r="65" spans="1:16" ht="15.75" x14ac:dyDescent="0.25">
      <c r="B65" s="117" t="s">
        <v>30</v>
      </c>
      <c r="C65" s="118">
        <v>59066</v>
      </c>
      <c r="D65" s="119">
        <v>-1.2307280692953393E-2</v>
      </c>
      <c r="E65" s="118">
        <v>33780</v>
      </c>
      <c r="F65" s="119">
        <f t="shared" si="7"/>
        <v>-0.42809738258896823</v>
      </c>
      <c r="G65" s="118">
        <v>51310</v>
      </c>
      <c r="H65" s="119">
        <f t="shared" si="7"/>
        <v>0.51894612196566015</v>
      </c>
      <c r="I65" s="118">
        <v>65021</v>
      </c>
      <c r="J65" s="119">
        <f t="shared" si="7"/>
        <v>0.26721886571818354</v>
      </c>
      <c r="K65" s="118">
        <v>80309</v>
      </c>
      <c r="L65" s="119">
        <f t="shared" si="7"/>
        <v>0.23512403684963323</v>
      </c>
      <c r="M65" s="118">
        <v>80773</v>
      </c>
      <c r="N65" s="119">
        <v>5.7776836967213807E-3</v>
      </c>
      <c r="O65" s="119">
        <v>0.36750414790234642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66" t="s">
        <v>237</v>
      </c>
      <c r="C70" s="266"/>
      <c r="D70" s="266"/>
      <c r="E70" s="266"/>
      <c r="F70" s="266"/>
      <c r="G70" s="266"/>
      <c r="H70" s="266"/>
      <c r="I70" s="266"/>
      <c r="J70" s="266"/>
      <c r="K70" s="266"/>
      <c r="L70" s="266"/>
      <c r="M70" s="266"/>
      <c r="N70" s="266"/>
      <c r="O70" s="266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88" t="s">
        <v>103</v>
      </c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290"/>
    </row>
    <row r="73" spans="1:16" ht="22.5" thickTop="1" thickBot="1" x14ac:dyDescent="0.3">
      <c r="B73" s="109"/>
      <c r="C73" s="291">
        <f>2019</f>
        <v>2019</v>
      </c>
      <c r="D73" s="292"/>
      <c r="E73" s="293">
        <v>2020</v>
      </c>
      <c r="F73" s="292"/>
      <c r="G73" s="293">
        <v>2021</v>
      </c>
      <c r="H73" s="292"/>
      <c r="I73" s="293">
        <v>2022</v>
      </c>
      <c r="J73" s="292"/>
      <c r="K73" s="293">
        <v>2023</v>
      </c>
      <c r="L73" s="292"/>
      <c r="M73" s="293">
        <v>2024</v>
      </c>
      <c r="N73" s="294"/>
      <c r="O73" s="295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4331</v>
      </c>
      <c r="D75" s="116">
        <v>-0.23682819383259912</v>
      </c>
      <c r="E75" s="115">
        <v>5042</v>
      </c>
      <c r="F75" s="116">
        <f>IFERROR(E75/C75-1,"-")</f>
        <v>0.16416531978757787</v>
      </c>
      <c r="G75" s="115">
        <v>1186</v>
      </c>
      <c r="H75" s="116">
        <f>IFERROR(G75/E75-1,"-")</f>
        <v>-0.76477588258627527</v>
      </c>
      <c r="I75" s="115">
        <v>2656</v>
      </c>
      <c r="J75" s="116">
        <f>IFERROR(I75/G75-1,"-")</f>
        <v>1.2394603709949408</v>
      </c>
      <c r="K75" s="115">
        <v>5002</v>
      </c>
      <c r="L75" s="116">
        <f>IFERROR(K75/I75-1,"-")</f>
        <v>0.88328313253012047</v>
      </c>
      <c r="M75" s="115">
        <v>5396</v>
      </c>
      <c r="N75" s="116">
        <f t="shared" ref="N75:N83" si="9">IFERROR(M75/K75-1,"-")</f>
        <v>7.8768492602958817E-2</v>
      </c>
      <c r="O75" s="116">
        <f>M75/C75-1</f>
        <v>0.24590163934426235</v>
      </c>
    </row>
    <row r="76" spans="1:16" x14ac:dyDescent="0.25">
      <c r="A76" s="1">
        <v>2</v>
      </c>
      <c r="B76" s="114" t="s">
        <v>73</v>
      </c>
      <c r="C76" s="115">
        <v>4613</v>
      </c>
      <c r="D76" s="116">
        <v>-0.27502750275027499</v>
      </c>
      <c r="E76" s="115">
        <v>6261</v>
      </c>
      <c r="F76" s="116">
        <f t="shared" ref="F76:L87" si="10">IFERROR(E76/C76-1,"-")</f>
        <v>0.35725124647734674</v>
      </c>
      <c r="G76" s="115">
        <v>2876</v>
      </c>
      <c r="H76" s="116">
        <f t="shared" si="10"/>
        <v>-0.54064845871266565</v>
      </c>
      <c r="I76" s="115">
        <v>4007</v>
      </c>
      <c r="J76" s="116">
        <f t="shared" si="10"/>
        <v>0.39325452016689844</v>
      </c>
      <c r="K76" s="115">
        <v>5638</v>
      </c>
      <c r="L76" s="116">
        <f t="shared" si="10"/>
        <v>0.40703768405290752</v>
      </c>
      <c r="M76" s="115">
        <v>5012</v>
      </c>
      <c r="N76" s="116">
        <f t="shared" si="9"/>
        <v>-0.11103228095069173</v>
      </c>
      <c r="O76" s="116">
        <f>IFERROR(M76/C76-1,"-")</f>
        <v>8.6494688922609919E-2</v>
      </c>
    </row>
    <row r="77" spans="1:16" x14ac:dyDescent="0.25">
      <c r="A77" s="1">
        <v>3</v>
      </c>
      <c r="B77" s="114" t="s">
        <v>75</v>
      </c>
      <c r="C77" s="115">
        <v>4636</v>
      </c>
      <c r="D77" s="116">
        <v>-0.20534796023311619</v>
      </c>
      <c r="E77" s="115">
        <v>2412</v>
      </c>
      <c r="F77" s="116">
        <f t="shared" si="10"/>
        <v>-0.47972389991371878</v>
      </c>
      <c r="G77" s="115">
        <v>3474</v>
      </c>
      <c r="H77" s="116">
        <f t="shared" si="10"/>
        <v>0.44029850746268662</v>
      </c>
      <c r="I77" s="115">
        <v>5247</v>
      </c>
      <c r="J77" s="116">
        <f t="shared" si="10"/>
        <v>0.51036269430051817</v>
      </c>
      <c r="K77" s="115">
        <v>6582</v>
      </c>
      <c r="L77" s="116">
        <f t="shared" si="10"/>
        <v>0.25443110348770737</v>
      </c>
      <c r="M77" s="115">
        <v>5942</v>
      </c>
      <c r="N77" s="116">
        <f t="shared" si="9"/>
        <v>-9.7234883014281404E-2</v>
      </c>
      <c r="O77" s="116">
        <f t="shared" ref="O77:O86" si="11">IFERROR(M77/C77-1,"-")</f>
        <v>0.28170836928386533</v>
      </c>
    </row>
    <row r="78" spans="1:16" x14ac:dyDescent="0.25">
      <c r="A78" s="1">
        <v>4</v>
      </c>
      <c r="B78" s="114" t="s">
        <v>77</v>
      </c>
      <c r="C78" s="115">
        <v>4546</v>
      </c>
      <c r="D78" s="116">
        <v>-0.28035459870191548</v>
      </c>
      <c r="E78" s="115">
        <v>0</v>
      </c>
      <c r="F78" s="116">
        <f t="shared" si="10"/>
        <v>-1</v>
      </c>
      <c r="G78" s="115">
        <v>3070</v>
      </c>
      <c r="H78" s="116" t="str">
        <f t="shared" si="10"/>
        <v>-</v>
      </c>
      <c r="I78" s="115">
        <v>6233</v>
      </c>
      <c r="J78" s="116">
        <f t="shared" si="10"/>
        <v>1.0302931596091205</v>
      </c>
      <c r="K78" s="115">
        <v>5675</v>
      </c>
      <c r="L78" s="116">
        <f t="shared" si="10"/>
        <v>-8.9523503930691528E-2</v>
      </c>
      <c r="M78" s="115">
        <v>4760</v>
      </c>
      <c r="N78" s="116">
        <f t="shared" si="9"/>
        <v>-0.16123348017621142</v>
      </c>
      <c r="O78" s="116">
        <f t="shared" si="11"/>
        <v>4.7074351077870613E-2</v>
      </c>
    </row>
    <row r="79" spans="1:16" x14ac:dyDescent="0.25">
      <c r="A79" s="1">
        <v>5</v>
      </c>
      <c r="B79" s="114" t="s">
        <v>79</v>
      </c>
      <c r="C79" s="115">
        <v>5401</v>
      </c>
      <c r="D79" s="116">
        <v>-0.25400552486187844</v>
      </c>
      <c r="E79" s="115">
        <v>0</v>
      </c>
      <c r="F79" s="116">
        <f t="shared" si="10"/>
        <v>-1</v>
      </c>
      <c r="G79" s="115">
        <v>4730</v>
      </c>
      <c r="H79" s="116" t="str">
        <f t="shared" si="10"/>
        <v>-</v>
      </c>
      <c r="I79" s="115">
        <v>6564</v>
      </c>
      <c r="J79" s="116">
        <f t="shared" si="10"/>
        <v>0.38773784355179708</v>
      </c>
      <c r="K79" s="115">
        <v>6315</v>
      </c>
      <c r="L79" s="116">
        <f t="shared" si="10"/>
        <v>-3.7934186471663578E-2</v>
      </c>
      <c r="M79" s="115">
        <v>5666</v>
      </c>
      <c r="N79" s="116">
        <f t="shared" si="9"/>
        <v>-0.10277117973079963</v>
      </c>
      <c r="O79" s="116">
        <f t="shared" si="11"/>
        <v>4.9064987965191653E-2</v>
      </c>
    </row>
    <row r="80" spans="1:16" x14ac:dyDescent="0.25">
      <c r="A80" s="1">
        <v>6</v>
      </c>
      <c r="B80" s="114" t="s">
        <v>81</v>
      </c>
      <c r="C80" s="115">
        <v>5128</v>
      </c>
      <c r="D80" s="116">
        <v>-0.27815315315315314</v>
      </c>
      <c r="E80" s="115">
        <v>0</v>
      </c>
      <c r="F80" s="116">
        <f t="shared" si="10"/>
        <v>-1</v>
      </c>
      <c r="G80" s="115">
        <v>5525</v>
      </c>
      <c r="H80" s="116" t="str">
        <f t="shared" si="10"/>
        <v>-</v>
      </c>
      <c r="I80" s="115">
        <v>6807</v>
      </c>
      <c r="J80" s="116">
        <f t="shared" si="10"/>
        <v>0.2320361990950226</v>
      </c>
      <c r="K80" s="115">
        <v>6349</v>
      </c>
      <c r="L80" s="116">
        <f t="shared" si="10"/>
        <v>-6.7283678566181893E-2</v>
      </c>
      <c r="M80" s="115">
        <v>7333</v>
      </c>
      <c r="N80" s="116">
        <f t="shared" si="9"/>
        <v>0.15498503701370292</v>
      </c>
      <c r="O80" s="116">
        <f t="shared" si="11"/>
        <v>0.42999219968798741</v>
      </c>
    </row>
    <row r="81" spans="1:16" x14ac:dyDescent="0.25">
      <c r="A81" s="1">
        <v>7</v>
      </c>
      <c r="B81" s="114" t="s">
        <v>83</v>
      </c>
      <c r="C81" s="115">
        <v>5984</v>
      </c>
      <c r="D81" s="116">
        <v>-0.17881158226979554</v>
      </c>
      <c r="E81" s="115">
        <v>0</v>
      </c>
      <c r="F81" s="116">
        <f t="shared" si="10"/>
        <v>-1</v>
      </c>
      <c r="G81" s="115">
        <v>4603</v>
      </c>
      <c r="H81" s="116" t="str">
        <f t="shared" si="10"/>
        <v>-</v>
      </c>
      <c r="I81" s="115">
        <v>7285</v>
      </c>
      <c r="J81" s="116">
        <f t="shared" si="10"/>
        <v>0.58266348033890947</v>
      </c>
      <c r="K81" s="115">
        <v>4487</v>
      </c>
      <c r="L81" s="116">
        <f t="shared" si="10"/>
        <v>-0.38407687028140014</v>
      </c>
      <c r="M81" s="115">
        <v>9878</v>
      </c>
      <c r="N81" s="116">
        <f t="shared" si="9"/>
        <v>1.2014709159794963</v>
      </c>
      <c r="O81" s="116">
        <f t="shared" si="11"/>
        <v>0.65073529411764697</v>
      </c>
    </row>
    <row r="82" spans="1:16" x14ac:dyDescent="0.25">
      <c r="A82" s="1">
        <v>8</v>
      </c>
      <c r="B82" s="114" t="s">
        <v>85</v>
      </c>
      <c r="C82" s="115">
        <v>4991</v>
      </c>
      <c r="D82" s="116">
        <v>-0.10811293781272335</v>
      </c>
      <c r="E82" s="115">
        <v>1206</v>
      </c>
      <c r="F82" s="116">
        <f t="shared" si="10"/>
        <v>-0.75836505710278501</v>
      </c>
      <c r="G82" s="115">
        <v>4154</v>
      </c>
      <c r="H82" s="116">
        <f t="shared" si="10"/>
        <v>2.4444444444444446</v>
      </c>
      <c r="I82" s="115">
        <v>5224</v>
      </c>
      <c r="J82" s="116">
        <f t="shared" si="10"/>
        <v>0.25758305247953772</v>
      </c>
      <c r="K82" s="115">
        <v>3934</v>
      </c>
      <c r="L82" s="116">
        <f t="shared" si="10"/>
        <v>-0.24693721286370596</v>
      </c>
      <c r="M82" s="115">
        <v>5339</v>
      </c>
      <c r="N82" s="116">
        <f t="shared" si="9"/>
        <v>0.35714285714285721</v>
      </c>
      <c r="O82" s="116">
        <f t="shared" si="11"/>
        <v>6.9725505910639196E-2</v>
      </c>
    </row>
    <row r="83" spans="1:16" x14ac:dyDescent="0.25">
      <c r="A83" s="1">
        <v>9</v>
      </c>
      <c r="B83" s="114" t="s">
        <v>87</v>
      </c>
      <c r="C83" s="115">
        <v>4621</v>
      </c>
      <c r="D83" s="116">
        <v>-9.58716493836822E-2</v>
      </c>
      <c r="E83" s="115">
        <v>1770</v>
      </c>
      <c r="F83" s="116">
        <f t="shared" si="10"/>
        <v>-0.61696602466998485</v>
      </c>
      <c r="G83" s="115">
        <v>5330</v>
      </c>
      <c r="H83" s="116">
        <f t="shared" si="10"/>
        <v>2.0112994350282487</v>
      </c>
      <c r="I83" s="115">
        <v>6683</v>
      </c>
      <c r="J83" s="116">
        <f t="shared" si="10"/>
        <v>0.25384615384615383</v>
      </c>
      <c r="K83" s="115">
        <v>4833</v>
      </c>
      <c r="L83" s="116">
        <f t="shared" si="10"/>
        <v>-0.27682178662277424</v>
      </c>
      <c r="M83" s="115">
        <v>8109</v>
      </c>
      <c r="N83" s="116">
        <f t="shared" si="9"/>
        <v>0.67783985102420852</v>
      </c>
      <c r="O83" s="116">
        <f t="shared" si="11"/>
        <v>0.75481497511361173</v>
      </c>
    </row>
    <row r="84" spans="1:16" x14ac:dyDescent="0.25">
      <c r="A84" s="1">
        <v>10</v>
      </c>
      <c r="B84" s="114" t="s">
        <v>89</v>
      </c>
      <c r="C84" s="115">
        <v>5681</v>
      </c>
      <c r="D84" s="116">
        <v>-0.17940199335548168</v>
      </c>
      <c r="E84" s="115">
        <v>2794</v>
      </c>
      <c r="F84" s="116">
        <f t="shared" si="10"/>
        <v>-0.50818517866572788</v>
      </c>
      <c r="G84" s="115">
        <v>6555</v>
      </c>
      <c r="H84" s="116">
        <f t="shared" si="10"/>
        <v>1.3460987831066573</v>
      </c>
      <c r="I84" s="115">
        <v>6599</v>
      </c>
      <c r="J84" s="116">
        <f t="shared" si="10"/>
        <v>6.7124332570556167E-3</v>
      </c>
      <c r="K84" s="115">
        <v>6901</v>
      </c>
      <c r="L84" s="116">
        <f t="shared" si="10"/>
        <v>4.5764509774208317E-2</v>
      </c>
      <c r="M84" s="115">
        <v>5022</v>
      </c>
      <c r="N84" s="116">
        <f>IFERROR(M84/K84-1,"-")</f>
        <v>-0.27227937980002903</v>
      </c>
      <c r="O84" s="116">
        <f t="shared" si="11"/>
        <v>-0.11600070410139063</v>
      </c>
    </row>
    <row r="85" spans="1:16" x14ac:dyDescent="0.25">
      <c r="A85" s="1">
        <v>11</v>
      </c>
      <c r="B85" s="114" t="s">
        <v>91</v>
      </c>
      <c r="C85" s="115">
        <v>5200</v>
      </c>
      <c r="D85" s="116">
        <v>-0.19417325275065855</v>
      </c>
      <c r="E85" s="115">
        <v>2369</v>
      </c>
      <c r="F85" s="116">
        <f t="shared" si="10"/>
        <v>-0.5444230769230769</v>
      </c>
      <c r="G85" s="115">
        <v>6406</v>
      </c>
      <c r="H85" s="116">
        <f t="shared" si="10"/>
        <v>1.7040945546644153</v>
      </c>
      <c r="I85" s="115">
        <v>6822</v>
      </c>
      <c r="J85" s="116">
        <f t="shared" si="10"/>
        <v>6.4939119575398108E-2</v>
      </c>
      <c r="K85" s="115">
        <v>5188</v>
      </c>
      <c r="L85" s="116">
        <f t="shared" si="10"/>
        <v>-0.23951920257988857</v>
      </c>
      <c r="M85" s="115">
        <v>6154</v>
      </c>
      <c r="N85" s="116">
        <f>IFERROR(M85/K85-1,"-")</f>
        <v>0.18619892058596754</v>
      </c>
      <c r="O85" s="116">
        <f t="shared" si="11"/>
        <v>0.18346153846153856</v>
      </c>
    </row>
    <row r="86" spans="1:16" x14ac:dyDescent="0.25">
      <c r="A86" s="1">
        <v>12</v>
      </c>
      <c r="B86" s="114" t="s">
        <v>93</v>
      </c>
      <c r="C86" s="115">
        <v>5944</v>
      </c>
      <c r="D86" s="116">
        <v>0.11352566504308736</v>
      </c>
      <c r="E86" s="115">
        <v>2222</v>
      </c>
      <c r="F86" s="116">
        <f t="shared" si="10"/>
        <v>-0.62617765814266479</v>
      </c>
      <c r="G86" s="115">
        <v>5338</v>
      </c>
      <c r="H86" s="116">
        <f t="shared" si="10"/>
        <v>1.4023402340234021</v>
      </c>
      <c r="I86" s="115">
        <v>5738</v>
      </c>
      <c r="J86" s="116">
        <f t="shared" si="10"/>
        <v>7.4934432371674742E-2</v>
      </c>
      <c r="K86" s="115">
        <v>5217</v>
      </c>
      <c r="L86" s="116">
        <f t="shared" si="10"/>
        <v>-9.079818752178459E-2</v>
      </c>
      <c r="M86" s="115">
        <v>7182</v>
      </c>
      <c r="N86" s="116">
        <f>IFERROR(M86/K86-1,"-")</f>
        <v>0.37665324899367447</v>
      </c>
      <c r="O86" s="116">
        <f t="shared" si="11"/>
        <v>0.20827725437415889</v>
      </c>
    </row>
    <row r="87" spans="1:16" ht="15.75" x14ac:dyDescent="0.25">
      <c r="B87" s="117" t="s">
        <v>30</v>
      </c>
      <c r="C87" s="118">
        <v>61076</v>
      </c>
      <c r="D87" s="119">
        <v>-0.18826171900958255</v>
      </c>
      <c r="E87" s="118">
        <v>27791</v>
      </c>
      <c r="F87" s="119">
        <f t="shared" si="10"/>
        <v>-0.5449767502783418</v>
      </c>
      <c r="G87" s="118">
        <v>53247</v>
      </c>
      <c r="H87" s="119">
        <f t="shared" si="10"/>
        <v>0.91597999352308301</v>
      </c>
      <c r="I87" s="118">
        <v>69865</v>
      </c>
      <c r="J87" s="119">
        <f t="shared" si="10"/>
        <v>0.31209270005821921</v>
      </c>
      <c r="K87" s="118">
        <v>66121</v>
      </c>
      <c r="L87" s="119">
        <f t="shared" si="10"/>
        <v>-5.3589064624633198E-2</v>
      </c>
      <c r="M87" s="118">
        <v>75793</v>
      </c>
      <c r="N87" s="119">
        <v>0.14627727953297742</v>
      </c>
      <c r="O87" s="119">
        <v>0.24096208003143627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66" t="s">
        <v>238</v>
      </c>
      <c r="C92" s="266"/>
      <c r="D92" s="266"/>
      <c r="E92" s="266"/>
      <c r="F92" s="266"/>
      <c r="G92" s="266"/>
      <c r="H92" s="266"/>
      <c r="I92" s="266"/>
      <c r="J92" s="266"/>
      <c r="K92" s="266"/>
      <c r="L92" s="266"/>
      <c r="M92" s="266"/>
      <c r="N92" s="266"/>
      <c r="O92" s="266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88" t="s">
        <v>107</v>
      </c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90"/>
    </row>
    <row r="95" spans="1:16" ht="22.5" thickTop="1" thickBot="1" x14ac:dyDescent="0.3">
      <c r="B95" s="109"/>
      <c r="C95" s="291">
        <f>2019</f>
        <v>2019</v>
      </c>
      <c r="D95" s="292"/>
      <c r="E95" s="293">
        <v>2020</v>
      </c>
      <c r="F95" s="292"/>
      <c r="G95" s="293">
        <v>2021</v>
      </c>
      <c r="H95" s="292"/>
      <c r="I95" s="293">
        <v>2022</v>
      </c>
      <c r="J95" s="292"/>
      <c r="K95" s="293">
        <v>2023</v>
      </c>
      <c r="L95" s="292"/>
      <c r="M95" s="293">
        <v>2024</v>
      </c>
      <c r="N95" s="294"/>
      <c r="O95" s="295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11481</v>
      </c>
      <c r="D97" s="116">
        <v>0.10447330447330438</v>
      </c>
      <c r="E97" s="115">
        <v>10764</v>
      </c>
      <c r="F97" s="116">
        <f t="shared" ref="F97:L109" si="12">IFERROR(E97/C97-1,"-")</f>
        <v>-6.2451006009929477E-2</v>
      </c>
      <c r="G97" s="115">
        <v>2169</v>
      </c>
      <c r="H97" s="116">
        <f t="shared" si="12"/>
        <v>-0.79849498327759194</v>
      </c>
      <c r="I97" s="115">
        <v>7573</v>
      </c>
      <c r="J97" s="116">
        <f t="shared" si="12"/>
        <v>2.4914707238358691</v>
      </c>
      <c r="K97" s="115">
        <v>13157</v>
      </c>
      <c r="L97" s="116">
        <f t="shared" si="12"/>
        <v>0.73735639772877337</v>
      </c>
      <c r="M97" s="115">
        <v>11967</v>
      </c>
      <c r="N97" s="116">
        <f t="shared" ref="N97:N103" si="13">IFERROR(M97/K97-1,"-")</f>
        <v>-9.0446150338223008E-2</v>
      </c>
      <c r="O97" s="116">
        <f>M97/C97-1</f>
        <v>4.2330807420956296E-2</v>
      </c>
    </row>
    <row r="98" spans="2:15" x14ac:dyDescent="0.25">
      <c r="B98" s="114" t="s">
        <v>73</v>
      </c>
      <c r="C98" s="115">
        <v>10922</v>
      </c>
      <c r="D98" s="116">
        <v>6.4626181889072987E-2</v>
      </c>
      <c r="E98" s="115">
        <v>11152</v>
      </c>
      <c r="F98" s="116">
        <f t="shared" si="12"/>
        <v>2.1058414209851772E-2</v>
      </c>
      <c r="G98" s="115">
        <v>2972</v>
      </c>
      <c r="H98" s="116">
        <f t="shared" si="12"/>
        <v>-0.7335007173601148</v>
      </c>
      <c r="I98" s="115">
        <v>8064</v>
      </c>
      <c r="J98" s="116">
        <f t="shared" si="12"/>
        <v>1.7133243606998656</v>
      </c>
      <c r="K98" s="115">
        <v>10692</v>
      </c>
      <c r="L98" s="116">
        <f t="shared" si="12"/>
        <v>0.32589285714285721</v>
      </c>
      <c r="M98" s="115">
        <v>10745</v>
      </c>
      <c r="N98" s="116">
        <f t="shared" si="13"/>
        <v>4.9569771791992956E-3</v>
      </c>
      <c r="O98" s="116">
        <f>IFERROR(M98/C98-1,"-")</f>
        <v>-1.6205823109320616E-2</v>
      </c>
    </row>
    <row r="99" spans="2:15" x14ac:dyDescent="0.25">
      <c r="B99" s="114" t="s">
        <v>75</v>
      </c>
      <c r="C99" s="115">
        <v>11252</v>
      </c>
      <c r="D99" s="116">
        <v>6.7045993361782852E-2</v>
      </c>
      <c r="E99" s="115">
        <v>3997</v>
      </c>
      <c r="F99" s="116">
        <f t="shared" si="12"/>
        <v>-0.64477426235335944</v>
      </c>
      <c r="G99" s="115">
        <v>4141</v>
      </c>
      <c r="H99" s="116">
        <f t="shared" si="12"/>
        <v>3.6027020265198884E-2</v>
      </c>
      <c r="I99" s="115">
        <v>8479</v>
      </c>
      <c r="J99" s="116">
        <f t="shared" si="12"/>
        <v>1.0475730499879257</v>
      </c>
      <c r="K99" s="115">
        <v>9794</v>
      </c>
      <c r="L99" s="116">
        <f t="shared" si="12"/>
        <v>0.15508904351928288</v>
      </c>
      <c r="M99" s="115">
        <v>10168</v>
      </c>
      <c r="N99" s="116">
        <f t="shared" si="13"/>
        <v>3.8186644884623311E-2</v>
      </c>
      <c r="O99" s="116">
        <f t="shared" ref="O99:O103" si="14">IFERROR(M99/C99-1,"-")</f>
        <v>-9.6338428723782399E-2</v>
      </c>
    </row>
    <row r="100" spans="2:15" x14ac:dyDescent="0.25">
      <c r="B100" s="114" t="s">
        <v>77</v>
      </c>
      <c r="C100" s="115">
        <v>7778</v>
      </c>
      <c r="D100" s="116">
        <v>1.7130901006930932E-2</v>
      </c>
      <c r="E100" s="115">
        <v>0</v>
      </c>
      <c r="F100" s="116">
        <f t="shared" si="12"/>
        <v>-1</v>
      </c>
      <c r="G100" s="115">
        <v>3364</v>
      </c>
      <c r="H100" s="116" t="str">
        <f t="shared" si="12"/>
        <v>-</v>
      </c>
      <c r="I100" s="115">
        <v>6637</v>
      </c>
      <c r="J100" s="116">
        <f t="shared" si="12"/>
        <v>0.97294887039239009</v>
      </c>
      <c r="K100" s="115">
        <v>6884</v>
      </c>
      <c r="L100" s="116">
        <f t="shared" si="12"/>
        <v>3.7215609462106336E-2</v>
      </c>
      <c r="M100" s="115">
        <v>7197</v>
      </c>
      <c r="N100" s="116">
        <f t="shared" si="13"/>
        <v>4.5467751307379345E-2</v>
      </c>
      <c r="O100" s="116">
        <f t="shared" si="14"/>
        <v>-7.4697865775263605E-2</v>
      </c>
    </row>
    <row r="101" spans="2:15" x14ac:dyDescent="0.25">
      <c r="B101" s="114" t="s">
        <v>79</v>
      </c>
      <c r="C101" s="115">
        <v>6406</v>
      </c>
      <c r="D101" s="116">
        <v>4.6561019441267781E-2</v>
      </c>
      <c r="E101" s="115">
        <v>0</v>
      </c>
      <c r="F101" s="116">
        <f t="shared" si="12"/>
        <v>-1</v>
      </c>
      <c r="G101" s="115">
        <v>3886</v>
      </c>
      <c r="H101" s="116" t="str">
        <f t="shared" si="12"/>
        <v>-</v>
      </c>
      <c r="I101" s="115">
        <v>5493</v>
      </c>
      <c r="J101" s="116">
        <f t="shared" si="12"/>
        <v>0.4135357694287185</v>
      </c>
      <c r="K101" s="115">
        <v>4667</v>
      </c>
      <c r="L101" s="116">
        <f t="shared" si="12"/>
        <v>-0.15037320225741857</v>
      </c>
      <c r="M101" s="115">
        <v>4792</v>
      </c>
      <c r="N101" s="116">
        <f t="shared" si="13"/>
        <v>2.678380115706025E-2</v>
      </c>
      <c r="O101" s="116">
        <f t="shared" si="14"/>
        <v>-0.25195129566031849</v>
      </c>
    </row>
    <row r="102" spans="2:15" x14ac:dyDescent="0.25">
      <c r="B102" s="114" t="s">
        <v>81</v>
      </c>
      <c r="C102" s="115">
        <v>4995</v>
      </c>
      <c r="D102" s="116">
        <v>-0.12137203166226918</v>
      </c>
      <c r="E102" s="115">
        <v>0</v>
      </c>
      <c r="F102" s="116">
        <f t="shared" si="12"/>
        <v>-1</v>
      </c>
      <c r="G102" s="115">
        <v>3617</v>
      </c>
      <c r="H102" s="116" t="str">
        <f t="shared" si="12"/>
        <v>-</v>
      </c>
      <c r="I102" s="115">
        <v>5199</v>
      </c>
      <c r="J102" s="116">
        <f t="shared" si="12"/>
        <v>0.43737904340613776</v>
      </c>
      <c r="K102" s="115">
        <v>4917</v>
      </c>
      <c r="L102" s="116">
        <f t="shared" si="12"/>
        <v>-5.424120023081358E-2</v>
      </c>
      <c r="M102" s="115">
        <v>4604</v>
      </c>
      <c r="N102" s="116">
        <f t="shared" si="13"/>
        <v>-6.365670124059386E-2</v>
      </c>
      <c r="O102" s="116">
        <f t="shared" si="14"/>
        <v>-7.8278278278278268E-2</v>
      </c>
    </row>
    <row r="103" spans="2:15" x14ac:dyDescent="0.25">
      <c r="B103" s="114" t="s">
        <v>83</v>
      </c>
      <c r="C103" s="115">
        <v>6386</v>
      </c>
      <c r="D103" s="116">
        <v>5.9741121805509501E-2</v>
      </c>
      <c r="E103" s="115">
        <v>0</v>
      </c>
      <c r="F103" s="116">
        <f t="shared" si="12"/>
        <v>-1</v>
      </c>
      <c r="G103" s="115">
        <v>4470</v>
      </c>
      <c r="H103" s="116" t="str">
        <f t="shared" si="12"/>
        <v>-</v>
      </c>
      <c r="I103" s="115">
        <v>5558</v>
      </c>
      <c r="J103" s="116">
        <f t="shared" si="12"/>
        <v>0.24340044742729305</v>
      </c>
      <c r="K103" s="115">
        <v>5083</v>
      </c>
      <c r="L103" s="116">
        <f t="shared" si="12"/>
        <v>-8.5462396545520014E-2</v>
      </c>
      <c r="M103" s="115">
        <v>5335</v>
      </c>
      <c r="N103" s="116">
        <f t="shared" si="13"/>
        <v>4.9577021444029201E-2</v>
      </c>
      <c r="O103" s="116">
        <f t="shared" si="14"/>
        <v>-0.16457876605073596</v>
      </c>
    </row>
    <row r="104" spans="2:15" x14ac:dyDescent="0.25">
      <c r="B104" s="114" t="s">
        <v>85</v>
      </c>
      <c r="C104" s="115">
        <v>5683</v>
      </c>
      <c r="D104" s="116">
        <v>-2.437768240343352E-2</v>
      </c>
      <c r="E104" s="115">
        <v>2584</v>
      </c>
      <c r="F104" s="116">
        <f t="shared" si="12"/>
        <v>-0.54531057540031669</v>
      </c>
      <c r="G104" s="115">
        <v>4740</v>
      </c>
      <c r="H104" s="116">
        <f t="shared" si="12"/>
        <v>0.83436532507739947</v>
      </c>
      <c r="I104" s="115">
        <v>6638</v>
      </c>
      <c r="J104" s="116">
        <f t="shared" si="12"/>
        <v>0.4004219409282701</v>
      </c>
      <c r="K104" s="115">
        <v>6171</v>
      </c>
      <c r="L104" s="116">
        <f t="shared" si="12"/>
        <v>-7.0352515818017491E-2</v>
      </c>
      <c r="M104" s="115">
        <v>5898</v>
      </c>
      <c r="N104" s="116">
        <f>IFERROR(M104/K104-1,"-")</f>
        <v>-4.4239183276616467E-2</v>
      </c>
      <c r="O104" s="116">
        <f>IFERROR(M104/C104-1,"-")</f>
        <v>3.7832130916769291E-2</v>
      </c>
    </row>
    <row r="105" spans="2:15" x14ac:dyDescent="0.25">
      <c r="B105" s="114" t="s">
        <v>87</v>
      </c>
      <c r="C105" s="115">
        <v>6713</v>
      </c>
      <c r="D105" s="116">
        <v>8.3615819209039488E-2</v>
      </c>
      <c r="E105" s="115">
        <v>2225</v>
      </c>
      <c r="F105" s="116">
        <f t="shared" si="12"/>
        <v>-0.66855355280798445</v>
      </c>
      <c r="G105" s="115">
        <v>5400</v>
      </c>
      <c r="H105" s="116">
        <f t="shared" si="12"/>
        <v>1.4269662921348316</v>
      </c>
      <c r="I105" s="115">
        <v>7100</v>
      </c>
      <c r="J105" s="116">
        <f t="shared" si="12"/>
        <v>0.31481481481481488</v>
      </c>
      <c r="K105" s="115">
        <v>4623</v>
      </c>
      <c r="L105" s="116">
        <f t="shared" si="12"/>
        <v>-0.34887323943661974</v>
      </c>
      <c r="M105" s="115">
        <v>5263</v>
      </c>
      <c r="N105" s="116">
        <f>IFERROR(M105/K105-1,"-")</f>
        <v>0.13843824356478485</v>
      </c>
      <c r="O105" s="116">
        <f>IFERROR(M105/C105-1,"-")</f>
        <v>-0.21599880828243712</v>
      </c>
    </row>
    <row r="106" spans="2:15" x14ac:dyDescent="0.25">
      <c r="B106" s="114" t="s">
        <v>89</v>
      </c>
      <c r="C106" s="115">
        <v>7777</v>
      </c>
      <c r="D106" s="116">
        <v>-3.0903426791277222E-2</v>
      </c>
      <c r="E106" s="115">
        <v>2580</v>
      </c>
      <c r="F106" s="116">
        <f t="shared" si="12"/>
        <v>-0.66825253953966823</v>
      </c>
      <c r="G106" s="115">
        <v>7079</v>
      </c>
      <c r="H106" s="116">
        <f t="shared" si="12"/>
        <v>1.7437984496124033</v>
      </c>
      <c r="I106" s="115">
        <v>8769</v>
      </c>
      <c r="J106" s="116">
        <f t="shared" si="12"/>
        <v>0.23873428450346101</v>
      </c>
      <c r="K106" s="115">
        <v>6591</v>
      </c>
      <c r="L106" s="116">
        <f t="shared" si="12"/>
        <v>-0.24837495723571668</v>
      </c>
      <c r="M106" s="115">
        <v>6602</v>
      </c>
      <c r="N106" s="116">
        <f>IFERROR(M106/K106-1,"-")</f>
        <v>1.6689424973448386E-3</v>
      </c>
      <c r="O106" s="116">
        <f>IFERROR(M106/C106-1,"-")</f>
        <v>-0.15108653722515109</v>
      </c>
    </row>
    <row r="107" spans="2:15" x14ac:dyDescent="0.25">
      <c r="B107" s="114" t="s">
        <v>91</v>
      </c>
      <c r="C107" s="115">
        <v>10212</v>
      </c>
      <c r="D107" s="116">
        <v>5.1049814738575616E-2</v>
      </c>
      <c r="E107" s="115">
        <v>2646</v>
      </c>
      <c r="F107" s="116">
        <f t="shared" si="12"/>
        <v>-0.74089306698002355</v>
      </c>
      <c r="G107" s="115">
        <v>9414</v>
      </c>
      <c r="H107" s="116">
        <f t="shared" si="12"/>
        <v>2.5578231292517009</v>
      </c>
      <c r="I107" s="115">
        <v>11464</v>
      </c>
      <c r="J107" s="116">
        <f t="shared" si="12"/>
        <v>0.21776078181431902</v>
      </c>
      <c r="K107" s="115">
        <v>9972</v>
      </c>
      <c r="L107" s="116">
        <f t="shared" si="12"/>
        <v>-0.13014654570830431</v>
      </c>
      <c r="M107" s="115">
        <v>10214</v>
      </c>
      <c r="N107" s="116">
        <f>IFERROR(M107/K107-1,"-")</f>
        <v>2.4267950260730142E-2</v>
      </c>
      <c r="O107" s="116">
        <f>IFERROR(M107/C107-1,"-")</f>
        <v>1.9584802193506334E-4</v>
      </c>
    </row>
    <row r="108" spans="2:15" x14ac:dyDescent="0.25">
      <c r="B108" s="114" t="s">
        <v>93</v>
      </c>
      <c r="C108" s="115">
        <v>10668</v>
      </c>
      <c r="D108" s="116">
        <v>-1.4685508451094509E-2</v>
      </c>
      <c r="E108" s="115">
        <v>2589</v>
      </c>
      <c r="F108" s="116">
        <f t="shared" si="12"/>
        <v>-0.75731158605174353</v>
      </c>
      <c r="G108" s="115">
        <v>8449</v>
      </c>
      <c r="H108" s="116">
        <f t="shared" si="12"/>
        <v>2.2634221707222868</v>
      </c>
      <c r="I108" s="115">
        <v>13271</v>
      </c>
      <c r="J108" s="116">
        <f t="shared" si="12"/>
        <v>0.57071842821635688</v>
      </c>
      <c r="K108" s="115">
        <v>10128</v>
      </c>
      <c r="L108" s="116">
        <f t="shared" si="12"/>
        <v>-0.23683219049054327</v>
      </c>
      <c r="M108" s="115">
        <v>11520</v>
      </c>
      <c r="N108" s="116">
        <f>IFERROR(M108/K108-1,"-")</f>
        <v>0.13744075829383884</v>
      </c>
      <c r="O108" s="116">
        <f>IFERROR(M108/C108-1,"-")</f>
        <v>7.9865016872890937E-2</v>
      </c>
    </row>
    <row r="109" spans="2:15" ht="15.75" x14ac:dyDescent="0.25">
      <c r="B109" s="117" t="s">
        <v>30</v>
      </c>
      <c r="C109" s="118">
        <v>100273</v>
      </c>
      <c r="D109" s="119">
        <v>3.0915222174243917E-2</v>
      </c>
      <c r="E109" s="118">
        <v>41945</v>
      </c>
      <c r="F109" s="119">
        <f t="shared" si="12"/>
        <v>-0.58169198089216434</v>
      </c>
      <c r="G109" s="118">
        <v>59701</v>
      </c>
      <c r="H109" s="119">
        <f t="shared" si="12"/>
        <v>0.42331624746692098</v>
      </c>
      <c r="I109" s="118">
        <v>94245</v>
      </c>
      <c r="J109" s="119">
        <f t="shared" si="12"/>
        <v>0.57861677358838204</v>
      </c>
      <c r="K109" s="118">
        <v>92679</v>
      </c>
      <c r="L109" s="119">
        <f t="shared" si="12"/>
        <v>-1.6616266114913292E-2</v>
      </c>
      <c r="M109" s="118">
        <v>94305</v>
      </c>
      <c r="N109" s="119">
        <v>1.7544427540219454E-2</v>
      </c>
      <c r="O109" s="119">
        <v>-5.9517517178103829E-2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66" t="s">
        <v>239</v>
      </c>
      <c r="C114" s="266"/>
      <c r="D114" s="266"/>
      <c r="E114" s="266"/>
      <c r="F114" s="266"/>
      <c r="G114" s="266"/>
      <c r="H114" s="266"/>
      <c r="I114" s="266"/>
      <c r="J114" s="266"/>
      <c r="K114" s="266"/>
      <c r="L114" s="266"/>
      <c r="M114" s="266"/>
      <c r="N114" s="266"/>
      <c r="O114" s="266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88" t="s">
        <v>110</v>
      </c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90"/>
    </row>
    <row r="117" spans="1:16" ht="22.5" thickTop="1" thickBot="1" x14ac:dyDescent="0.3">
      <c r="B117" s="109"/>
      <c r="C117" s="291">
        <f>2019</f>
        <v>2019</v>
      </c>
      <c r="D117" s="292"/>
      <c r="E117" s="293">
        <v>2020</v>
      </c>
      <c r="F117" s="292"/>
      <c r="G117" s="293">
        <v>2021</v>
      </c>
      <c r="H117" s="292"/>
      <c r="I117" s="293">
        <v>2022</v>
      </c>
      <c r="J117" s="292"/>
      <c r="K117" s="293">
        <v>2023</v>
      </c>
      <c r="L117" s="292"/>
      <c r="M117" s="293">
        <v>2024</v>
      </c>
      <c r="N117" s="294"/>
      <c r="O117" s="295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1322</v>
      </c>
      <c r="D119" s="116">
        <v>-6.0150375939849177E-3</v>
      </c>
      <c r="E119" s="115">
        <v>1289</v>
      </c>
      <c r="F119" s="116">
        <f t="shared" ref="F119:L131" si="15">IFERROR(E119/C119-1,"-")</f>
        <v>-2.4962178517397904E-2</v>
      </c>
      <c r="G119" s="115">
        <v>52</v>
      </c>
      <c r="H119" s="116">
        <f t="shared" si="15"/>
        <v>-0.95965865011636931</v>
      </c>
      <c r="I119" s="115">
        <v>805</v>
      </c>
      <c r="J119" s="116">
        <f t="shared" si="15"/>
        <v>14.48076923076923</v>
      </c>
      <c r="K119" s="115">
        <v>1683</v>
      </c>
      <c r="L119" s="116">
        <f t="shared" si="15"/>
        <v>1.0906832298136644</v>
      </c>
      <c r="M119" s="115">
        <v>1569</v>
      </c>
      <c r="N119" s="116">
        <f t="shared" ref="N119:N125" si="16">IFERROR(M119/K119-1,"-")</f>
        <v>-6.7736185383244218E-2</v>
      </c>
      <c r="O119" s="116">
        <f>M119/C119-1</f>
        <v>0.18683812405446298</v>
      </c>
    </row>
    <row r="120" spans="1:16" x14ac:dyDescent="0.25">
      <c r="B120" s="114" t="s">
        <v>73</v>
      </c>
      <c r="C120" s="115">
        <v>1257</v>
      </c>
      <c r="D120" s="116">
        <v>-0.11040339702760082</v>
      </c>
      <c r="E120" s="115">
        <v>1151</v>
      </c>
      <c r="F120" s="116">
        <f t="shared" si="15"/>
        <v>-8.4327764518695281E-2</v>
      </c>
      <c r="G120" s="115">
        <v>71</v>
      </c>
      <c r="H120" s="116">
        <f t="shared" si="15"/>
        <v>-0.93831450912250214</v>
      </c>
      <c r="I120" s="115">
        <v>857</v>
      </c>
      <c r="J120" s="116">
        <f t="shared" si="15"/>
        <v>11.070422535211268</v>
      </c>
      <c r="K120" s="115">
        <v>1254</v>
      </c>
      <c r="L120" s="116">
        <f t="shared" si="15"/>
        <v>0.46324387397899658</v>
      </c>
      <c r="M120" s="115">
        <v>1571</v>
      </c>
      <c r="N120" s="116">
        <f t="shared" si="16"/>
        <v>0.25279106858054234</v>
      </c>
      <c r="O120" s="116">
        <f>IFERROR(M120/C120-1,"-")</f>
        <v>0.24980111376292768</v>
      </c>
    </row>
    <row r="121" spans="1:16" x14ac:dyDescent="0.25">
      <c r="B121" s="114" t="s">
        <v>75</v>
      </c>
      <c r="C121" s="115">
        <v>1143</v>
      </c>
      <c r="D121" s="116">
        <v>-7.9710144927536253E-2</v>
      </c>
      <c r="E121" s="115">
        <v>370</v>
      </c>
      <c r="F121" s="116">
        <f t="shared" si="15"/>
        <v>-0.67629046369203849</v>
      </c>
      <c r="G121" s="115">
        <v>143</v>
      </c>
      <c r="H121" s="116">
        <f t="shared" si="15"/>
        <v>-0.61351351351351346</v>
      </c>
      <c r="I121" s="115">
        <v>816</v>
      </c>
      <c r="J121" s="116">
        <f t="shared" si="15"/>
        <v>4.7062937062937067</v>
      </c>
      <c r="K121" s="115">
        <v>1157</v>
      </c>
      <c r="L121" s="116">
        <f t="shared" si="15"/>
        <v>0.41789215686274517</v>
      </c>
      <c r="M121" s="115">
        <v>1094</v>
      </c>
      <c r="N121" s="116">
        <f t="shared" si="16"/>
        <v>-5.4451166810717377E-2</v>
      </c>
      <c r="O121" s="116">
        <f t="shared" ref="O121:O125" si="17">IFERROR(M121/C121-1,"-")</f>
        <v>-4.2869641294838168E-2</v>
      </c>
    </row>
    <row r="122" spans="1:16" x14ac:dyDescent="0.25">
      <c r="B122" s="114" t="s">
        <v>77</v>
      </c>
      <c r="C122" s="115">
        <v>711</v>
      </c>
      <c r="D122" s="116">
        <v>7.2398190045248834E-2</v>
      </c>
      <c r="E122" s="115">
        <v>0</v>
      </c>
      <c r="F122" s="116">
        <f t="shared" si="15"/>
        <v>-1</v>
      </c>
      <c r="G122" s="115">
        <v>84</v>
      </c>
      <c r="H122" s="116" t="str">
        <f t="shared" si="15"/>
        <v>-</v>
      </c>
      <c r="I122" s="115">
        <v>609</v>
      </c>
      <c r="J122" s="116">
        <f t="shared" si="15"/>
        <v>6.25</v>
      </c>
      <c r="K122" s="115">
        <v>609</v>
      </c>
      <c r="L122" s="116">
        <f t="shared" si="15"/>
        <v>0</v>
      </c>
      <c r="M122" s="115">
        <v>736</v>
      </c>
      <c r="N122" s="116">
        <f t="shared" si="16"/>
        <v>0.20853858784893275</v>
      </c>
      <c r="O122" s="116">
        <f t="shared" si="17"/>
        <v>3.5161744022503605E-2</v>
      </c>
    </row>
    <row r="123" spans="1:16" x14ac:dyDescent="0.25">
      <c r="B123" s="114" t="s">
        <v>79</v>
      </c>
      <c r="C123" s="115">
        <v>631</v>
      </c>
      <c r="D123" s="116">
        <v>-9.3390804597701105E-2</v>
      </c>
      <c r="E123" s="115">
        <v>0</v>
      </c>
      <c r="F123" s="116">
        <f t="shared" si="15"/>
        <v>-1</v>
      </c>
      <c r="G123" s="115">
        <v>134</v>
      </c>
      <c r="H123" s="116" t="str">
        <f t="shared" si="15"/>
        <v>-</v>
      </c>
      <c r="I123" s="115">
        <v>466</v>
      </c>
      <c r="J123" s="116">
        <f t="shared" si="15"/>
        <v>2.4776119402985075</v>
      </c>
      <c r="K123" s="115">
        <v>455</v>
      </c>
      <c r="L123" s="116">
        <f t="shared" si="15"/>
        <v>-2.3605150214592308E-2</v>
      </c>
      <c r="M123" s="115">
        <v>385</v>
      </c>
      <c r="N123" s="116">
        <f t="shared" si="16"/>
        <v>-0.15384615384615385</v>
      </c>
      <c r="O123" s="116">
        <f t="shared" si="17"/>
        <v>-0.38985736925515058</v>
      </c>
    </row>
    <row r="124" spans="1:16" x14ac:dyDescent="0.25">
      <c r="B124" s="114" t="s">
        <v>81</v>
      </c>
      <c r="C124" s="115">
        <v>507</v>
      </c>
      <c r="D124" s="116">
        <v>-0.45833333333333337</v>
      </c>
      <c r="E124" s="115">
        <v>0</v>
      </c>
      <c r="F124" s="116">
        <f t="shared" si="15"/>
        <v>-1</v>
      </c>
      <c r="G124" s="115">
        <v>131</v>
      </c>
      <c r="H124" s="116" t="str">
        <f t="shared" si="15"/>
        <v>-</v>
      </c>
      <c r="I124" s="115">
        <v>513</v>
      </c>
      <c r="J124" s="116">
        <f t="shared" si="15"/>
        <v>2.9160305343511452</v>
      </c>
      <c r="K124" s="115">
        <v>875</v>
      </c>
      <c r="L124" s="116">
        <f t="shared" si="15"/>
        <v>0.7056530214424952</v>
      </c>
      <c r="M124" s="115">
        <v>683</v>
      </c>
      <c r="N124" s="116">
        <f t="shared" si="16"/>
        <v>-0.21942857142857142</v>
      </c>
      <c r="O124" s="116">
        <f t="shared" si="17"/>
        <v>0.34714003944773175</v>
      </c>
    </row>
    <row r="125" spans="1:16" x14ac:dyDescent="0.25">
      <c r="B125" s="114" t="s">
        <v>83</v>
      </c>
      <c r="C125" s="115">
        <v>665</v>
      </c>
      <c r="D125" s="116">
        <v>-0.43739424703891705</v>
      </c>
      <c r="E125" s="115">
        <v>0</v>
      </c>
      <c r="F125" s="116">
        <f t="shared" si="15"/>
        <v>-1</v>
      </c>
      <c r="G125" s="115">
        <v>174</v>
      </c>
      <c r="H125" s="116" t="str">
        <f t="shared" si="15"/>
        <v>-</v>
      </c>
      <c r="I125" s="115">
        <v>730</v>
      </c>
      <c r="J125" s="116">
        <f t="shared" si="15"/>
        <v>3.195402298850575</v>
      </c>
      <c r="K125" s="115">
        <v>662</v>
      </c>
      <c r="L125" s="116">
        <f t="shared" si="15"/>
        <v>-9.31506849315068E-2</v>
      </c>
      <c r="M125" s="115">
        <v>605</v>
      </c>
      <c r="N125" s="116">
        <f t="shared" si="16"/>
        <v>-8.6102719033232633E-2</v>
      </c>
      <c r="O125" s="116">
        <f t="shared" si="17"/>
        <v>-9.0225563909774431E-2</v>
      </c>
    </row>
    <row r="126" spans="1:16" x14ac:dyDescent="0.25">
      <c r="B126" s="114" t="s">
        <v>85</v>
      </c>
      <c r="C126" s="115">
        <v>490</v>
      </c>
      <c r="D126" s="116">
        <v>-0.28046989720998527</v>
      </c>
      <c r="E126" s="115">
        <v>104</v>
      </c>
      <c r="F126" s="116">
        <f t="shared" si="15"/>
        <v>-0.78775510204081634</v>
      </c>
      <c r="G126" s="115">
        <v>250</v>
      </c>
      <c r="H126" s="116">
        <f t="shared" si="15"/>
        <v>1.4038461538461537</v>
      </c>
      <c r="I126" s="115">
        <v>825</v>
      </c>
      <c r="J126" s="116">
        <f t="shared" si="15"/>
        <v>2.2999999999999998</v>
      </c>
      <c r="K126" s="115">
        <v>1478</v>
      </c>
      <c r="L126" s="116">
        <f t="shared" si="15"/>
        <v>0.7915151515151515</v>
      </c>
      <c r="M126" s="115">
        <v>532</v>
      </c>
      <c r="N126" s="116">
        <f>IFERROR(M126/K126-1,"-")</f>
        <v>-0.64005412719891752</v>
      </c>
      <c r="O126" s="116">
        <f>IFERROR(M126/C126-1,"-")</f>
        <v>8.5714285714285632E-2</v>
      </c>
    </row>
    <row r="127" spans="1:16" x14ac:dyDescent="0.25">
      <c r="B127" s="114" t="s">
        <v>87</v>
      </c>
      <c r="C127" s="115">
        <v>929</v>
      </c>
      <c r="D127" s="116">
        <v>0.71086556169429094</v>
      </c>
      <c r="E127" s="115">
        <v>105</v>
      </c>
      <c r="F127" s="116">
        <f t="shared" si="15"/>
        <v>-0.88697524219590962</v>
      </c>
      <c r="G127" s="115">
        <v>297</v>
      </c>
      <c r="H127" s="116">
        <f t="shared" si="15"/>
        <v>1.8285714285714287</v>
      </c>
      <c r="I127" s="115">
        <v>1068</v>
      </c>
      <c r="J127" s="116">
        <f t="shared" si="15"/>
        <v>2.595959595959596</v>
      </c>
      <c r="K127" s="115">
        <v>508</v>
      </c>
      <c r="L127" s="116">
        <f t="shared" si="15"/>
        <v>-0.52434456928838946</v>
      </c>
      <c r="M127" s="115">
        <v>623</v>
      </c>
      <c r="N127" s="116">
        <f>IFERROR(M127/K127-1,"-")</f>
        <v>0.22637795275590555</v>
      </c>
      <c r="O127" s="116">
        <f>IFERROR(M127/C127-1,"-")</f>
        <v>-0.32938643702906356</v>
      </c>
    </row>
    <row r="128" spans="1:16" x14ac:dyDescent="0.25">
      <c r="A128" s="120"/>
      <c r="B128" s="114" t="s">
        <v>89</v>
      </c>
      <c r="C128" s="115">
        <v>655</v>
      </c>
      <c r="D128" s="116">
        <v>-0.3895619757688723</v>
      </c>
      <c r="E128" s="115">
        <v>148</v>
      </c>
      <c r="F128" s="116">
        <f t="shared" si="15"/>
        <v>-0.77404580152671754</v>
      </c>
      <c r="G128" s="115">
        <v>599</v>
      </c>
      <c r="H128" s="116">
        <f t="shared" si="15"/>
        <v>3.0472972972972974</v>
      </c>
      <c r="I128" s="115">
        <v>998</v>
      </c>
      <c r="J128" s="116">
        <f t="shared" si="15"/>
        <v>0.666110183639399</v>
      </c>
      <c r="K128" s="115">
        <v>765</v>
      </c>
      <c r="L128" s="116">
        <f t="shared" si="15"/>
        <v>-0.23346693386773543</v>
      </c>
      <c r="M128" s="115">
        <v>620</v>
      </c>
      <c r="N128" s="116">
        <f>IFERROR(M128/K128-1,"-")</f>
        <v>-0.18954248366013071</v>
      </c>
      <c r="O128" s="116">
        <f>IFERROR(M128/C128-1,"-")</f>
        <v>-5.3435114503816772E-2</v>
      </c>
    </row>
    <row r="129" spans="2:16" x14ac:dyDescent="0.25">
      <c r="B129" s="114" t="s">
        <v>91</v>
      </c>
      <c r="C129" s="115">
        <v>1023</v>
      </c>
      <c r="D129" s="116">
        <v>9.7639484978540692E-2</v>
      </c>
      <c r="E129" s="115">
        <v>294</v>
      </c>
      <c r="F129" s="116">
        <f t="shared" si="15"/>
        <v>-0.71260997067448684</v>
      </c>
      <c r="G129" s="115">
        <v>715</v>
      </c>
      <c r="H129" s="116">
        <f t="shared" si="15"/>
        <v>1.4319727891156462</v>
      </c>
      <c r="I129" s="115">
        <v>917</v>
      </c>
      <c r="J129" s="116">
        <f t="shared" si="15"/>
        <v>0.28251748251748254</v>
      </c>
      <c r="K129" s="115">
        <v>1068</v>
      </c>
      <c r="L129" s="116">
        <f t="shared" si="15"/>
        <v>0.16466739367502736</v>
      </c>
      <c r="M129" s="115">
        <v>1066</v>
      </c>
      <c r="N129" s="116">
        <f>IFERROR(M129/K129-1,"-")</f>
        <v>-1.8726591760299671E-3</v>
      </c>
      <c r="O129" s="116">
        <f>IFERROR(M129/C129-1,"-")</f>
        <v>4.2033235581622641E-2</v>
      </c>
    </row>
    <row r="130" spans="2:16" x14ac:dyDescent="0.25">
      <c r="B130" s="114" t="s">
        <v>93</v>
      </c>
      <c r="C130" s="115">
        <v>1127</v>
      </c>
      <c r="D130" s="116">
        <v>-3.9215686274509776E-2</v>
      </c>
      <c r="E130" s="115">
        <v>245</v>
      </c>
      <c r="F130" s="116">
        <f t="shared" si="15"/>
        <v>-0.78260869565217395</v>
      </c>
      <c r="G130" s="115">
        <v>686</v>
      </c>
      <c r="H130" s="116">
        <f t="shared" si="15"/>
        <v>1.7999999999999998</v>
      </c>
      <c r="I130" s="115">
        <v>1313</v>
      </c>
      <c r="J130" s="116">
        <f t="shared" si="15"/>
        <v>0.9139941690962099</v>
      </c>
      <c r="K130" s="115">
        <v>1132</v>
      </c>
      <c r="L130" s="116">
        <f t="shared" si="15"/>
        <v>-0.1378522467631379</v>
      </c>
      <c r="M130" s="115">
        <v>1172</v>
      </c>
      <c r="N130" s="116">
        <f>IFERROR(M130/K130-1,"-")</f>
        <v>3.5335689045936425E-2</v>
      </c>
      <c r="O130" s="116">
        <f>IFERROR(M130/C130-1,"-")</f>
        <v>3.9929015084294583E-2</v>
      </c>
    </row>
    <row r="131" spans="2:16" ht="15.75" x14ac:dyDescent="0.25">
      <c r="B131" s="117" t="s">
        <v>30</v>
      </c>
      <c r="C131" s="118">
        <v>10460</v>
      </c>
      <c r="D131" s="119">
        <v>-0.1183412002697235</v>
      </c>
      <c r="E131" s="118">
        <v>3941</v>
      </c>
      <c r="F131" s="119">
        <f t="shared" si="15"/>
        <v>-0.62323135755258119</v>
      </c>
      <c r="G131" s="118">
        <v>3336</v>
      </c>
      <c r="H131" s="119">
        <f t="shared" si="15"/>
        <v>-0.15351433646282664</v>
      </c>
      <c r="I131" s="118">
        <v>9917</v>
      </c>
      <c r="J131" s="119">
        <f t="shared" si="15"/>
        <v>1.9727218225419665</v>
      </c>
      <c r="K131" s="118">
        <v>11646</v>
      </c>
      <c r="L131" s="119">
        <f t="shared" si="15"/>
        <v>0.17434708077039418</v>
      </c>
      <c r="M131" s="118">
        <v>10656</v>
      </c>
      <c r="N131" s="119">
        <v>-8.5007727975270453E-2</v>
      </c>
      <c r="O131" s="119">
        <v>1.8738049713193039E-2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6" t="s">
        <v>240</v>
      </c>
      <c r="C136" s="266"/>
      <c r="D136" s="266"/>
      <c r="E136" s="266"/>
      <c r="F136" s="266"/>
      <c r="G136" s="266"/>
      <c r="H136" s="266"/>
      <c r="I136" s="266"/>
      <c r="J136" s="266"/>
      <c r="K136" s="266"/>
      <c r="L136" s="266"/>
      <c r="M136" s="266"/>
      <c r="N136" s="266"/>
      <c r="O136" s="266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88" t="s">
        <v>113</v>
      </c>
      <c r="D138" s="289"/>
      <c r="E138" s="289"/>
      <c r="F138" s="289"/>
      <c r="G138" s="289"/>
      <c r="H138" s="289"/>
      <c r="I138" s="289"/>
      <c r="J138" s="289"/>
      <c r="K138" s="289"/>
      <c r="L138" s="289"/>
      <c r="M138" s="289"/>
      <c r="N138" s="289"/>
      <c r="O138" s="290"/>
    </row>
    <row r="139" spans="2:16" ht="22.5" thickTop="1" thickBot="1" x14ac:dyDescent="0.3">
      <c r="B139" s="109"/>
      <c r="C139" s="291">
        <f>2019</f>
        <v>2019</v>
      </c>
      <c r="D139" s="292"/>
      <c r="E139" s="293">
        <v>2020</v>
      </c>
      <c r="F139" s="292"/>
      <c r="G139" s="293">
        <v>2021</v>
      </c>
      <c r="H139" s="292"/>
      <c r="I139" s="293">
        <v>2022</v>
      </c>
      <c r="J139" s="292"/>
      <c r="K139" s="293">
        <v>2023</v>
      </c>
      <c r="L139" s="292"/>
      <c r="M139" s="293">
        <v>2024</v>
      </c>
      <c r="N139" s="294"/>
      <c r="O139" s="295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1521</v>
      </c>
      <c r="D141" s="116">
        <v>-3.9292730844793233E-3</v>
      </c>
      <c r="E141" s="115">
        <v>1281</v>
      </c>
      <c r="F141" s="116">
        <f t="shared" ref="F141:L153" si="18">IFERROR(E141/C141-1,"-")</f>
        <v>-0.15779092702169628</v>
      </c>
      <c r="G141" s="115">
        <v>234</v>
      </c>
      <c r="H141" s="116">
        <f t="shared" si="18"/>
        <v>-0.81733021077283374</v>
      </c>
      <c r="I141" s="115">
        <v>951</v>
      </c>
      <c r="J141" s="116">
        <f t="shared" si="18"/>
        <v>3.0641025641025639</v>
      </c>
      <c r="K141" s="115">
        <v>2175</v>
      </c>
      <c r="L141" s="116">
        <f t="shared" si="18"/>
        <v>1.2870662460567823</v>
      </c>
      <c r="M141" s="115">
        <v>1964</v>
      </c>
      <c r="N141" s="116">
        <f t="shared" ref="N141:N147" si="19">IFERROR(M141/K141-1,"-")</f>
        <v>-9.7011494252873587E-2</v>
      </c>
      <c r="O141" s="116">
        <f>M141/C141-1</f>
        <v>0.29125575279421434</v>
      </c>
    </row>
    <row r="142" spans="2:16" x14ac:dyDescent="0.25">
      <c r="B142" s="114" t="s">
        <v>73</v>
      </c>
      <c r="C142" s="115">
        <v>1118</v>
      </c>
      <c r="D142" s="116">
        <v>-0.12587959343236899</v>
      </c>
      <c r="E142" s="115">
        <v>1141</v>
      </c>
      <c r="F142" s="116">
        <f t="shared" si="18"/>
        <v>2.0572450805008913E-2</v>
      </c>
      <c r="G142" s="115">
        <v>336</v>
      </c>
      <c r="H142" s="116">
        <f t="shared" si="18"/>
        <v>-0.70552147239263796</v>
      </c>
      <c r="I142" s="115">
        <v>938</v>
      </c>
      <c r="J142" s="116">
        <f t="shared" si="18"/>
        <v>1.7916666666666665</v>
      </c>
      <c r="K142" s="115">
        <v>1580</v>
      </c>
      <c r="L142" s="116">
        <f t="shared" si="18"/>
        <v>0.68443496801705761</v>
      </c>
      <c r="M142" s="115">
        <v>1621</v>
      </c>
      <c r="N142" s="116">
        <f t="shared" si="19"/>
        <v>2.5949367088607511E-2</v>
      </c>
      <c r="O142" s="116">
        <f>IFERROR(M142/C142-1,"-")</f>
        <v>0.44991055456171725</v>
      </c>
    </row>
    <row r="143" spans="2:16" x14ac:dyDescent="0.25">
      <c r="B143" s="114" t="s">
        <v>75</v>
      </c>
      <c r="C143" s="115">
        <v>1239</v>
      </c>
      <c r="D143" s="116">
        <v>-0.19178082191780821</v>
      </c>
      <c r="E143" s="115">
        <v>472</v>
      </c>
      <c r="F143" s="116">
        <f t="shared" si="18"/>
        <v>-0.61904761904761907</v>
      </c>
      <c r="G143" s="115">
        <v>488</v>
      </c>
      <c r="H143" s="116">
        <f t="shared" si="18"/>
        <v>3.3898305084745672E-2</v>
      </c>
      <c r="I143" s="115">
        <v>1100</v>
      </c>
      <c r="J143" s="116">
        <f t="shared" si="18"/>
        <v>1.2540983606557377</v>
      </c>
      <c r="K143" s="115">
        <v>1761</v>
      </c>
      <c r="L143" s="116">
        <f t="shared" si="18"/>
        <v>0.60090909090909084</v>
      </c>
      <c r="M143" s="115">
        <v>1731</v>
      </c>
      <c r="N143" s="116">
        <f t="shared" si="19"/>
        <v>-1.7035775127768327E-2</v>
      </c>
      <c r="O143" s="116">
        <f t="shared" ref="O143:O147" si="20">IFERROR(M143/C143-1,"-")</f>
        <v>0.397094430992736</v>
      </c>
    </row>
    <row r="144" spans="2:16" x14ac:dyDescent="0.25">
      <c r="B144" s="114" t="s">
        <v>77</v>
      </c>
      <c r="C144" s="115">
        <v>820</v>
      </c>
      <c r="D144" s="116">
        <v>0.15007012622720906</v>
      </c>
      <c r="E144" s="115">
        <v>0</v>
      </c>
      <c r="F144" s="116">
        <f t="shared" si="18"/>
        <v>-1</v>
      </c>
      <c r="G144" s="115">
        <v>331</v>
      </c>
      <c r="H144" s="116" t="str">
        <f t="shared" si="18"/>
        <v>-</v>
      </c>
      <c r="I144" s="115">
        <v>852</v>
      </c>
      <c r="J144" s="116">
        <f t="shared" si="18"/>
        <v>1.5740181268882174</v>
      </c>
      <c r="K144" s="115">
        <v>1142</v>
      </c>
      <c r="L144" s="116">
        <f t="shared" si="18"/>
        <v>0.34037558685446001</v>
      </c>
      <c r="M144" s="115">
        <v>987</v>
      </c>
      <c r="N144" s="116">
        <f t="shared" si="19"/>
        <v>-0.13572679509632224</v>
      </c>
      <c r="O144" s="116">
        <f t="shared" si="20"/>
        <v>0.20365853658536581</v>
      </c>
    </row>
    <row r="145" spans="1:16" x14ac:dyDescent="0.25">
      <c r="B145" s="114" t="s">
        <v>79</v>
      </c>
      <c r="C145" s="115">
        <v>395</v>
      </c>
      <c r="D145" s="116">
        <v>-0.16666666666666663</v>
      </c>
      <c r="E145" s="115">
        <v>0</v>
      </c>
      <c r="F145" s="116">
        <f t="shared" si="18"/>
        <v>-1</v>
      </c>
      <c r="G145" s="115">
        <v>354</v>
      </c>
      <c r="H145" s="116" t="str">
        <f t="shared" si="18"/>
        <v>-</v>
      </c>
      <c r="I145" s="115">
        <v>480</v>
      </c>
      <c r="J145" s="116">
        <f t="shared" si="18"/>
        <v>0.35593220338983045</v>
      </c>
      <c r="K145" s="115">
        <v>474</v>
      </c>
      <c r="L145" s="116">
        <f t="shared" si="18"/>
        <v>-1.2499999999999956E-2</v>
      </c>
      <c r="M145" s="115">
        <v>450</v>
      </c>
      <c r="N145" s="116">
        <f t="shared" si="19"/>
        <v>-5.0632911392405111E-2</v>
      </c>
      <c r="O145" s="116">
        <f t="shared" si="20"/>
        <v>0.139240506329114</v>
      </c>
    </row>
    <row r="146" spans="1:16" x14ac:dyDescent="0.25">
      <c r="B146" s="114" t="s">
        <v>81</v>
      </c>
      <c r="C146" s="115">
        <v>314</v>
      </c>
      <c r="D146" s="116">
        <v>-0.35655737704918034</v>
      </c>
      <c r="E146" s="115">
        <v>0</v>
      </c>
      <c r="F146" s="116">
        <f t="shared" si="18"/>
        <v>-1</v>
      </c>
      <c r="G146" s="115">
        <v>380</v>
      </c>
      <c r="H146" s="116" t="str">
        <f t="shared" si="18"/>
        <v>-</v>
      </c>
      <c r="I146" s="115">
        <v>330</v>
      </c>
      <c r="J146" s="116">
        <f t="shared" si="18"/>
        <v>-0.13157894736842102</v>
      </c>
      <c r="K146" s="115">
        <v>472</v>
      </c>
      <c r="L146" s="116">
        <f t="shared" si="18"/>
        <v>0.43030303030303041</v>
      </c>
      <c r="M146" s="115">
        <v>414</v>
      </c>
      <c r="N146" s="116">
        <f t="shared" si="19"/>
        <v>-0.1228813559322034</v>
      </c>
      <c r="O146" s="116">
        <f t="shared" si="20"/>
        <v>0.31847133757961776</v>
      </c>
    </row>
    <row r="147" spans="1:16" x14ac:dyDescent="0.25">
      <c r="B147" s="114" t="s">
        <v>83</v>
      </c>
      <c r="C147" s="115">
        <v>351</v>
      </c>
      <c r="D147" s="116">
        <v>-0.21476510067114096</v>
      </c>
      <c r="E147" s="115">
        <v>0</v>
      </c>
      <c r="F147" s="116">
        <f t="shared" si="18"/>
        <v>-1</v>
      </c>
      <c r="G147" s="115">
        <v>460</v>
      </c>
      <c r="H147" s="116" t="str">
        <f t="shared" si="18"/>
        <v>-</v>
      </c>
      <c r="I147" s="115">
        <v>456</v>
      </c>
      <c r="J147" s="116">
        <f t="shared" si="18"/>
        <v>-8.6956521739129933E-3</v>
      </c>
      <c r="K147" s="115">
        <v>509</v>
      </c>
      <c r="L147" s="116">
        <f t="shared" si="18"/>
        <v>0.11622807017543857</v>
      </c>
      <c r="M147" s="115">
        <v>495</v>
      </c>
      <c r="N147" s="116">
        <f t="shared" si="19"/>
        <v>-2.7504911591355596E-2</v>
      </c>
      <c r="O147" s="116">
        <f t="shared" si="20"/>
        <v>0.41025641025641035</v>
      </c>
    </row>
    <row r="148" spans="1:16" x14ac:dyDescent="0.25">
      <c r="B148" s="114" t="s">
        <v>85</v>
      </c>
      <c r="C148" s="115">
        <v>362</v>
      </c>
      <c r="D148" s="116">
        <v>-0.35815602836879434</v>
      </c>
      <c r="E148" s="115">
        <v>169</v>
      </c>
      <c r="F148" s="116">
        <f t="shared" si="18"/>
        <v>-0.53314917127071826</v>
      </c>
      <c r="G148" s="115">
        <v>399</v>
      </c>
      <c r="H148" s="116">
        <f t="shared" si="18"/>
        <v>1.36094674556213</v>
      </c>
      <c r="I148" s="115">
        <v>554</v>
      </c>
      <c r="J148" s="116">
        <f t="shared" si="18"/>
        <v>0.38847117794486219</v>
      </c>
      <c r="K148" s="115">
        <v>557</v>
      </c>
      <c r="L148" s="116">
        <f t="shared" si="18"/>
        <v>5.4151624548737232E-3</v>
      </c>
      <c r="M148" s="115">
        <v>633</v>
      </c>
      <c r="N148" s="116">
        <f>IFERROR(M148/K148-1,"-")</f>
        <v>0.13644524236983835</v>
      </c>
      <c r="O148" s="116">
        <f>IFERROR(M148/C148-1,"-")</f>
        <v>0.74861878453038666</v>
      </c>
    </row>
    <row r="149" spans="1:16" x14ac:dyDescent="0.25">
      <c r="B149" s="114" t="s">
        <v>87</v>
      </c>
      <c r="C149" s="115">
        <v>374</v>
      </c>
      <c r="D149" s="116">
        <v>-0.41194968553459121</v>
      </c>
      <c r="E149" s="115">
        <v>122</v>
      </c>
      <c r="F149" s="116">
        <f t="shared" si="18"/>
        <v>-0.6737967914438503</v>
      </c>
      <c r="G149" s="115">
        <v>487</v>
      </c>
      <c r="H149" s="116">
        <f t="shared" si="18"/>
        <v>2.9918032786885247</v>
      </c>
      <c r="I149" s="115">
        <v>710</v>
      </c>
      <c r="J149" s="116">
        <f t="shared" si="18"/>
        <v>0.4579055441478439</v>
      </c>
      <c r="K149" s="115">
        <v>556</v>
      </c>
      <c r="L149" s="116">
        <f t="shared" si="18"/>
        <v>-0.21690140845070427</v>
      </c>
      <c r="M149" s="115">
        <v>520</v>
      </c>
      <c r="N149" s="116">
        <f>IFERROR(M149/K149-1,"-")</f>
        <v>-6.4748201438848962E-2</v>
      </c>
      <c r="O149" s="116">
        <f>IFERROR(M149/C149-1,"-")</f>
        <v>0.39037433155080214</v>
      </c>
    </row>
    <row r="150" spans="1:16" x14ac:dyDescent="0.25">
      <c r="A150" s="120"/>
      <c r="B150" s="114" t="s">
        <v>89</v>
      </c>
      <c r="C150" s="115">
        <v>772</v>
      </c>
      <c r="D150" s="116">
        <v>-0.10232558139534886</v>
      </c>
      <c r="E150" s="115">
        <v>152</v>
      </c>
      <c r="F150" s="116">
        <f t="shared" si="18"/>
        <v>-0.80310880829015541</v>
      </c>
      <c r="G150" s="115">
        <v>957</v>
      </c>
      <c r="H150" s="116">
        <f t="shared" si="18"/>
        <v>5.2960526315789478</v>
      </c>
      <c r="I150" s="115">
        <v>1127</v>
      </c>
      <c r="J150" s="116">
        <f t="shared" si="18"/>
        <v>0.17763845350052243</v>
      </c>
      <c r="K150" s="115">
        <v>849</v>
      </c>
      <c r="L150" s="116">
        <f t="shared" si="18"/>
        <v>-0.24667258207630882</v>
      </c>
      <c r="M150" s="115">
        <v>789</v>
      </c>
      <c r="N150" s="116">
        <f>IFERROR(M150/K150-1,"-")</f>
        <v>-7.0671378091872739E-2</v>
      </c>
      <c r="O150" s="116">
        <f>IFERROR(M150/C150-1,"-")</f>
        <v>2.2020725388601115E-2</v>
      </c>
    </row>
    <row r="151" spans="1:16" x14ac:dyDescent="0.25">
      <c r="B151" s="114" t="s">
        <v>91</v>
      </c>
      <c r="C151" s="115">
        <v>1065</v>
      </c>
      <c r="D151" s="116">
        <v>3.398058252427183E-2</v>
      </c>
      <c r="E151" s="115">
        <v>295</v>
      </c>
      <c r="F151" s="116">
        <f t="shared" si="18"/>
        <v>-0.72300469483568075</v>
      </c>
      <c r="G151" s="115">
        <v>1541</v>
      </c>
      <c r="H151" s="116">
        <f t="shared" si="18"/>
        <v>4.2237288135593216</v>
      </c>
      <c r="I151" s="115">
        <v>1713</v>
      </c>
      <c r="J151" s="116">
        <f t="shared" si="18"/>
        <v>0.11161583387410778</v>
      </c>
      <c r="K151" s="115">
        <v>1379</v>
      </c>
      <c r="L151" s="116">
        <f t="shared" si="18"/>
        <v>-0.19497956800934035</v>
      </c>
      <c r="M151" s="115">
        <v>1624</v>
      </c>
      <c r="N151" s="116">
        <f>IFERROR(M151/K151-1,"-")</f>
        <v>0.17766497461928932</v>
      </c>
      <c r="O151" s="116">
        <f>IFERROR(M151/C151-1,"-")</f>
        <v>0.52488262910798111</v>
      </c>
    </row>
    <row r="152" spans="1:16" x14ac:dyDescent="0.25">
      <c r="B152" s="114" t="s">
        <v>93</v>
      </c>
      <c r="C152" s="115">
        <v>1219</v>
      </c>
      <c r="D152" s="116">
        <v>-0.14516129032258063</v>
      </c>
      <c r="E152" s="115">
        <v>244</v>
      </c>
      <c r="F152" s="116">
        <f t="shared" si="18"/>
        <v>-0.79983593109105822</v>
      </c>
      <c r="G152" s="115">
        <v>1347</v>
      </c>
      <c r="H152" s="116">
        <f t="shared" si="18"/>
        <v>4.5204918032786887</v>
      </c>
      <c r="I152" s="115">
        <v>2050</v>
      </c>
      <c r="J152" s="116">
        <f t="shared" si="18"/>
        <v>0.52190051967334816</v>
      </c>
      <c r="K152" s="115">
        <v>1862</v>
      </c>
      <c r="L152" s="116">
        <f t="shared" si="18"/>
        <v>-9.1707317073170702E-2</v>
      </c>
      <c r="M152" s="115">
        <v>1899</v>
      </c>
      <c r="N152" s="116">
        <f>IFERROR(M152/K152-1,"-")</f>
        <v>1.9871106337271849E-2</v>
      </c>
      <c r="O152" s="116">
        <f>IFERROR(M152/C152-1,"-")</f>
        <v>0.55783429040196886</v>
      </c>
    </row>
    <row r="153" spans="1:16" ht="15.75" x14ac:dyDescent="0.25">
      <c r="B153" s="117" t="s">
        <v>30</v>
      </c>
      <c r="C153" s="118">
        <v>9550</v>
      </c>
      <c r="D153" s="119">
        <v>-0.1299990890042817</v>
      </c>
      <c r="E153" s="118">
        <v>4053</v>
      </c>
      <c r="F153" s="119">
        <f t="shared" si="18"/>
        <v>-0.57560209424083775</v>
      </c>
      <c r="G153" s="118">
        <v>7314</v>
      </c>
      <c r="H153" s="119">
        <f t="shared" si="18"/>
        <v>0.80458919319022937</v>
      </c>
      <c r="I153" s="118">
        <v>11261</v>
      </c>
      <c r="J153" s="119">
        <f t="shared" si="18"/>
        <v>0.53964998632759098</v>
      </c>
      <c r="K153" s="118">
        <v>13316</v>
      </c>
      <c r="L153" s="119">
        <f t="shared" si="18"/>
        <v>0.18248823372702239</v>
      </c>
      <c r="M153" s="118">
        <v>13127</v>
      </c>
      <c r="N153" s="119">
        <v>-1.4193451486932962E-2</v>
      </c>
      <c r="O153" s="119">
        <v>0.37455497382198955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6" t="s">
        <v>241</v>
      </c>
      <c r="C158" s="266"/>
      <c r="D158" s="266"/>
      <c r="E158" s="266"/>
      <c r="F158" s="266"/>
      <c r="G158" s="266"/>
      <c r="H158" s="266"/>
      <c r="I158" s="266"/>
      <c r="J158" s="266"/>
      <c r="K158" s="266"/>
      <c r="L158" s="266"/>
      <c r="M158" s="266"/>
      <c r="N158" s="266"/>
      <c r="O158" s="266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88" t="s">
        <v>116</v>
      </c>
      <c r="D160" s="289"/>
      <c r="E160" s="289"/>
      <c r="F160" s="289"/>
      <c r="G160" s="289"/>
      <c r="H160" s="289"/>
      <c r="I160" s="289"/>
      <c r="J160" s="289"/>
      <c r="K160" s="289"/>
      <c r="L160" s="289"/>
      <c r="M160" s="289"/>
      <c r="N160" s="289"/>
      <c r="O160" s="290"/>
    </row>
    <row r="161" spans="2:15" ht="22.5" thickTop="1" thickBot="1" x14ac:dyDescent="0.3">
      <c r="B161" s="109"/>
      <c r="C161" s="291">
        <f>2019</f>
        <v>2019</v>
      </c>
      <c r="D161" s="292"/>
      <c r="E161" s="293">
        <v>2020</v>
      </c>
      <c r="F161" s="292"/>
      <c r="G161" s="293">
        <v>2021</v>
      </c>
      <c r="H161" s="292"/>
      <c r="I161" s="293">
        <v>2022</v>
      </c>
      <c r="J161" s="292"/>
      <c r="K161" s="293">
        <v>2023</v>
      </c>
      <c r="L161" s="292"/>
      <c r="M161" s="293">
        <v>2024</v>
      </c>
      <c r="N161" s="294"/>
      <c r="O161" s="295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638</v>
      </c>
      <c r="D163" s="116">
        <v>7.4074074074074181E-2</v>
      </c>
      <c r="E163" s="115">
        <v>701</v>
      </c>
      <c r="F163" s="116">
        <f t="shared" ref="F163:L175" si="21">IFERROR(E163/C163-1,"-")</f>
        <v>9.8746081504702099E-2</v>
      </c>
      <c r="G163" s="115">
        <v>254</v>
      </c>
      <c r="H163" s="116">
        <f t="shared" si="21"/>
        <v>-0.63766048502139805</v>
      </c>
      <c r="I163" s="115">
        <v>659</v>
      </c>
      <c r="J163" s="116">
        <f t="shared" si="21"/>
        <v>1.5944881889763778</v>
      </c>
      <c r="K163" s="115">
        <v>1025</v>
      </c>
      <c r="L163" s="116">
        <f t="shared" si="21"/>
        <v>0.55538694992412752</v>
      </c>
      <c r="M163" s="115">
        <v>851</v>
      </c>
      <c r="N163" s="116">
        <f t="shared" ref="N163:N169" si="22">IFERROR(M163/K163-1,"-")</f>
        <v>-0.16975609756097565</v>
      </c>
      <c r="O163" s="116">
        <f>M163/C163-1</f>
        <v>0.33385579937304066</v>
      </c>
    </row>
    <row r="164" spans="2:15" x14ac:dyDescent="0.25">
      <c r="B164" s="114" t="s">
        <v>73</v>
      </c>
      <c r="C164" s="115">
        <v>764</v>
      </c>
      <c r="D164" s="116">
        <v>1.7310252996005415E-2</v>
      </c>
      <c r="E164" s="115">
        <v>860</v>
      </c>
      <c r="F164" s="116">
        <f t="shared" si="21"/>
        <v>0.12565445026178002</v>
      </c>
      <c r="G164" s="115">
        <v>349</v>
      </c>
      <c r="H164" s="116">
        <f t="shared" si="21"/>
        <v>-0.59418604651162799</v>
      </c>
      <c r="I164" s="115">
        <v>884</v>
      </c>
      <c r="J164" s="116">
        <f t="shared" si="21"/>
        <v>1.5329512893982806</v>
      </c>
      <c r="K164" s="115">
        <v>854</v>
      </c>
      <c r="L164" s="116">
        <f t="shared" si="21"/>
        <v>-3.3936651583710398E-2</v>
      </c>
      <c r="M164" s="115">
        <v>776</v>
      </c>
      <c r="N164" s="116">
        <f t="shared" si="22"/>
        <v>-9.1334894613583129E-2</v>
      </c>
      <c r="O164" s="116">
        <f>IFERROR(M164/C164-1,"-")</f>
        <v>1.5706806282722585E-2</v>
      </c>
    </row>
    <row r="165" spans="2:15" x14ac:dyDescent="0.25">
      <c r="B165" s="114" t="s">
        <v>75</v>
      </c>
      <c r="C165" s="115">
        <v>610</v>
      </c>
      <c r="D165" s="116">
        <v>-5.1321928460342114E-2</v>
      </c>
      <c r="E165" s="115">
        <v>389</v>
      </c>
      <c r="F165" s="116">
        <f t="shared" si="21"/>
        <v>-0.36229508196721316</v>
      </c>
      <c r="G165" s="115">
        <v>544</v>
      </c>
      <c r="H165" s="116">
        <f t="shared" si="21"/>
        <v>0.39845758354755789</v>
      </c>
      <c r="I165" s="115">
        <v>918</v>
      </c>
      <c r="J165" s="116">
        <f t="shared" si="21"/>
        <v>0.6875</v>
      </c>
      <c r="K165" s="115">
        <v>952</v>
      </c>
      <c r="L165" s="116">
        <f t="shared" si="21"/>
        <v>3.7037037037036979E-2</v>
      </c>
      <c r="M165" s="115">
        <v>929</v>
      </c>
      <c r="N165" s="116">
        <f t="shared" si="22"/>
        <v>-2.4159663865546244E-2</v>
      </c>
      <c r="O165" s="116">
        <f t="shared" ref="O165:O169" si="23">IFERROR(M165/C165-1,"-")</f>
        <v>0.52295081967213108</v>
      </c>
    </row>
    <row r="166" spans="2:15" x14ac:dyDescent="0.25">
      <c r="B166" s="114" t="s">
        <v>77</v>
      </c>
      <c r="C166" s="115">
        <v>458</v>
      </c>
      <c r="D166" s="116">
        <v>-0.20761245674740481</v>
      </c>
      <c r="E166" s="115">
        <v>0</v>
      </c>
      <c r="F166" s="116">
        <f t="shared" si="21"/>
        <v>-1</v>
      </c>
      <c r="G166" s="115">
        <v>552</v>
      </c>
      <c r="H166" s="116" t="str">
        <f t="shared" si="21"/>
        <v>-</v>
      </c>
      <c r="I166" s="115">
        <v>591</v>
      </c>
      <c r="J166" s="116">
        <f t="shared" si="21"/>
        <v>7.0652173913043459E-2</v>
      </c>
      <c r="K166" s="115">
        <v>615</v>
      </c>
      <c r="L166" s="116">
        <f t="shared" si="21"/>
        <v>4.0609137055837463E-2</v>
      </c>
      <c r="M166" s="115">
        <v>585</v>
      </c>
      <c r="N166" s="116">
        <f t="shared" si="22"/>
        <v>-4.8780487804878092E-2</v>
      </c>
      <c r="O166" s="116">
        <f t="shared" si="23"/>
        <v>0.27729257641921401</v>
      </c>
    </row>
    <row r="167" spans="2:15" x14ac:dyDescent="0.25">
      <c r="B167" s="114" t="s">
        <v>79</v>
      </c>
      <c r="C167" s="115">
        <v>632</v>
      </c>
      <c r="D167" s="116">
        <v>0.12655971479500883</v>
      </c>
      <c r="E167" s="115">
        <v>0</v>
      </c>
      <c r="F167" s="116">
        <f t="shared" si="21"/>
        <v>-1</v>
      </c>
      <c r="G167" s="115">
        <v>803</v>
      </c>
      <c r="H167" s="116" t="str">
        <f t="shared" si="21"/>
        <v>-</v>
      </c>
      <c r="I167" s="115">
        <v>585</v>
      </c>
      <c r="J167" s="116">
        <f t="shared" si="21"/>
        <v>-0.2714819427148194</v>
      </c>
      <c r="K167" s="115">
        <v>589</v>
      </c>
      <c r="L167" s="116">
        <f t="shared" si="21"/>
        <v>6.8376068376068133E-3</v>
      </c>
      <c r="M167" s="115">
        <v>640</v>
      </c>
      <c r="N167" s="116">
        <f t="shared" si="22"/>
        <v>8.6587436332767442E-2</v>
      </c>
      <c r="O167" s="116">
        <f t="shared" si="23"/>
        <v>1.2658227848101333E-2</v>
      </c>
    </row>
    <row r="168" spans="2:15" x14ac:dyDescent="0.25">
      <c r="B168" s="114" t="s">
        <v>81</v>
      </c>
      <c r="C168" s="115">
        <v>335</v>
      </c>
      <c r="D168" s="116">
        <v>0.30350194552529186</v>
      </c>
      <c r="E168" s="115">
        <v>0</v>
      </c>
      <c r="F168" s="116">
        <f t="shared" si="21"/>
        <v>-1</v>
      </c>
      <c r="G168" s="115">
        <v>396</v>
      </c>
      <c r="H168" s="116" t="str">
        <f t="shared" si="21"/>
        <v>-</v>
      </c>
      <c r="I168" s="115">
        <v>399</v>
      </c>
      <c r="J168" s="116">
        <f t="shared" si="21"/>
        <v>7.575757575757569E-3</v>
      </c>
      <c r="K168" s="115">
        <v>441</v>
      </c>
      <c r="L168" s="116">
        <f t="shared" si="21"/>
        <v>0.10526315789473695</v>
      </c>
      <c r="M168" s="115">
        <v>365</v>
      </c>
      <c r="N168" s="116">
        <f t="shared" si="22"/>
        <v>-0.17233560090702948</v>
      </c>
      <c r="O168" s="116">
        <f t="shared" si="23"/>
        <v>8.9552238805970186E-2</v>
      </c>
    </row>
    <row r="169" spans="2:15" x14ac:dyDescent="0.25">
      <c r="B169" s="114" t="s">
        <v>83</v>
      </c>
      <c r="C169" s="115">
        <v>424</v>
      </c>
      <c r="D169" s="116">
        <v>0.20797720797720798</v>
      </c>
      <c r="E169" s="115">
        <v>0</v>
      </c>
      <c r="F169" s="116">
        <f t="shared" si="21"/>
        <v>-1</v>
      </c>
      <c r="G169" s="115">
        <v>577</v>
      </c>
      <c r="H169" s="116" t="str">
        <f t="shared" si="21"/>
        <v>-</v>
      </c>
      <c r="I169" s="115">
        <v>405</v>
      </c>
      <c r="J169" s="116">
        <f t="shared" si="21"/>
        <v>-0.29809358752166382</v>
      </c>
      <c r="K169" s="115">
        <v>479</v>
      </c>
      <c r="L169" s="116">
        <f t="shared" si="21"/>
        <v>0.18271604938271602</v>
      </c>
      <c r="M169" s="115">
        <v>436</v>
      </c>
      <c r="N169" s="116">
        <f t="shared" si="22"/>
        <v>-8.9770354906054228E-2</v>
      </c>
      <c r="O169" s="116">
        <f t="shared" si="23"/>
        <v>2.8301886792452935E-2</v>
      </c>
    </row>
    <row r="170" spans="2:15" x14ac:dyDescent="0.25">
      <c r="B170" s="114" t="s">
        <v>85</v>
      </c>
      <c r="C170" s="115">
        <v>589</v>
      </c>
      <c r="D170" s="116">
        <v>-4.8465266558966102E-2</v>
      </c>
      <c r="E170" s="115">
        <v>171</v>
      </c>
      <c r="F170" s="116">
        <f t="shared" si="21"/>
        <v>-0.70967741935483875</v>
      </c>
      <c r="G170" s="115">
        <v>855</v>
      </c>
      <c r="H170" s="116">
        <f t="shared" si="21"/>
        <v>4</v>
      </c>
      <c r="I170" s="115">
        <v>879</v>
      </c>
      <c r="J170" s="116">
        <f t="shared" si="21"/>
        <v>2.8070175438596578E-2</v>
      </c>
      <c r="K170" s="115">
        <v>818</v>
      </c>
      <c r="L170" s="116">
        <f t="shared" si="21"/>
        <v>-6.9397042093287786E-2</v>
      </c>
      <c r="M170" s="115">
        <v>1062</v>
      </c>
      <c r="N170" s="116">
        <f>IFERROR(M170/K170-1,"-")</f>
        <v>0.29828850855745714</v>
      </c>
      <c r="O170" s="116">
        <f>IFERROR(M170/C170-1,"-")</f>
        <v>0.80305602716468583</v>
      </c>
    </row>
    <row r="171" spans="2:15" x14ac:dyDescent="0.25">
      <c r="B171" s="114" t="s">
        <v>87</v>
      </c>
      <c r="C171" s="115">
        <v>469</v>
      </c>
      <c r="D171" s="116">
        <v>-7.6771653543307061E-2</v>
      </c>
      <c r="E171" s="115">
        <v>103</v>
      </c>
      <c r="F171" s="116">
        <f t="shared" si="21"/>
        <v>-0.78038379530916846</v>
      </c>
      <c r="G171" s="115">
        <v>553</v>
      </c>
      <c r="H171" s="116">
        <f t="shared" si="21"/>
        <v>4.3689320388349513</v>
      </c>
      <c r="I171" s="115">
        <v>557</v>
      </c>
      <c r="J171" s="116">
        <f t="shared" si="21"/>
        <v>7.2332730560578096E-3</v>
      </c>
      <c r="K171" s="115">
        <v>548</v>
      </c>
      <c r="L171" s="116">
        <f t="shared" si="21"/>
        <v>-1.6157989228007152E-2</v>
      </c>
      <c r="M171" s="115">
        <v>597</v>
      </c>
      <c r="N171" s="116">
        <f t="shared" ref="N171:N174" si="24">IFERROR(M171/K171-1,"-")</f>
        <v>8.9416058394160558E-2</v>
      </c>
      <c r="O171" s="116">
        <f t="shared" ref="O171:O174" si="25">IFERROR(M171/C171-1,"-")</f>
        <v>0.27292110874200426</v>
      </c>
    </row>
    <row r="172" spans="2:15" x14ac:dyDescent="0.25">
      <c r="B172" s="114" t="s">
        <v>89</v>
      </c>
      <c r="C172" s="115">
        <v>567</v>
      </c>
      <c r="D172" s="116">
        <v>1.0695187165775444E-2</v>
      </c>
      <c r="E172" s="115">
        <v>199</v>
      </c>
      <c r="F172" s="116">
        <f t="shared" si="21"/>
        <v>-0.64902998236331566</v>
      </c>
      <c r="G172" s="115">
        <v>633</v>
      </c>
      <c r="H172" s="116">
        <f t="shared" si="21"/>
        <v>2.1809045226130652</v>
      </c>
      <c r="I172" s="115">
        <v>660</v>
      </c>
      <c r="J172" s="116">
        <f t="shared" si="21"/>
        <v>4.2654028436019065E-2</v>
      </c>
      <c r="K172" s="115">
        <v>726</v>
      </c>
      <c r="L172" s="116">
        <f t="shared" si="21"/>
        <v>0.10000000000000009</v>
      </c>
      <c r="M172" s="115">
        <v>682</v>
      </c>
      <c r="N172" s="116">
        <f t="shared" si="24"/>
        <v>-6.0606060606060552E-2</v>
      </c>
      <c r="O172" s="116">
        <f t="shared" si="25"/>
        <v>0.2028218694885362</v>
      </c>
    </row>
    <row r="173" spans="2:15" x14ac:dyDescent="0.25">
      <c r="B173" s="114" t="s">
        <v>91</v>
      </c>
      <c r="C173" s="115">
        <v>606</v>
      </c>
      <c r="D173" s="116">
        <v>0.11808118081180807</v>
      </c>
      <c r="E173" s="115">
        <v>107</v>
      </c>
      <c r="F173" s="116">
        <f t="shared" si="21"/>
        <v>-0.82343234323432346</v>
      </c>
      <c r="G173" s="115">
        <v>866</v>
      </c>
      <c r="H173" s="116">
        <f t="shared" si="21"/>
        <v>7.0934579439252339</v>
      </c>
      <c r="I173" s="115">
        <v>960</v>
      </c>
      <c r="J173" s="116">
        <f t="shared" si="21"/>
        <v>0.10854503464203225</v>
      </c>
      <c r="K173" s="115">
        <v>984</v>
      </c>
      <c r="L173" s="116">
        <f t="shared" si="21"/>
        <v>2.4999999999999911E-2</v>
      </c>
      <c r="M173" s="115">
        <v>797</v>
      </c>
      <c r="N173" s="116">
        <f t="shared" si="24"/>
        <v>-0.19004065040650409</v>
      </c>
      <c r="O173" s="116">
        <f t="shared" si="25"/>
        <v>0.31518151815181517</v>
      </c>
    </row>
    <row r="174" spans="2:15" x14ac:dyDescent="0.25">
      <c r="B174" s="114" t="s">
        <v>93</v>
      </c>
      <c r="C174" s="115">
        <v>617</v>
      </c>
      <c r="D174" s="116">
        <v>7.4912891986062657E-2</v>
      </c>
      <c r="E174" s="115">
        <v>244</v>
      </c>
      <c r="F174" s="116">
        <f t="shared" si="21"/>
        <v>-0.60453808752025928</v>
      </c>
      <c r="G174" s="115">
        <v>752</v>
      </c>
      <c r="H174" s="116">
        <f t="shared" si="21"/>
        <v>2.081967213114754</v>
      </c>
      <c r="I174" s="115">
        <v>1027</v>
      </c>
      <c r="J174" s="116">
        <f t="shared" si="21"/>
        <v>0.36569148936170204</v>
      </c>
      <c r="K174" s="115">
        <v>725</v>
      </c>
      <c r="L174" s="116">
        <f t="shared" si="21"/>
        <v>-0.29406037000973706</v>
      </c>
      <c r="M174" s="115">
        <v>847</v>
      </c>
      <c r="N174" s="116">
        <f t="shared" si="24"/>
        <v>0.1682758620689655</v>
      </c>
      <c r="O174" s="116">
        <f t="shared" si="25"/>
        <v>0.37277147487844409</v>
      </c>
    </row>
    <row r="175" spans="2:15" ht="15.75" x14ac:dyDescent="0.25">
      <c r="B175" s="117" t="s">
        <v>30</v>
      </c>
      <c r="C175" s="118">
        <v>6709</v>
      </c>
      <c r="D175" s="119">
        <v>2.5997858999847079E-2</v>
      </c>
      <c r="E175" s="118">
        <v>2906</v>
      </c>
      <c r="F175" s="119">
        <f t="shared" si="21"/>
        <v>-0.56685049932925913</v>
      </c>
      <c r="G175" s="118">
        <v>7134</v>
      </c>
      <c r="H175" s="119">
        <f t="shared" si="21"/>
        <v>1.4549208534067448</v>
      </c>
      <c r="I175" s="118">
        <v>8524</v>
      </c>
      <c r="J175" s="119">
        <f t="shared" si="21"/>
        <v>0.19484160358844971</v>
      </c>
      <c r="K175" s="118">
        <v>8756</v>
      </c>
      <c r="L175" s="119">
        <f t="shared" si="21"/>
        <v>2.7217268887846036E-2</v>
      </c>
      <c r="M175" s="118">
        <v>8567</v>
      </c>
      <c r="N175" s="119">
        <v>-2.1585198720877163E-2</v>
      </c>
      <c r="O175" s="119">
        <v>0.27694142197048732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6" t="s">
        <v>242</v>
      </c>
      <c r="C180" s="266"/>
      <c r="D180" s="266"/>
      <c r="E180" s="266"/>
      <c r="F180" s="266"/>
      <c r="G180" s="266"/>
      <c r="H180" s="266"/>
      <c r="I180" s="266"/>
      <c r="J180" s="266"/>
      <c r="K180" s="266"/>
      <c r="L180" s="266"/>
      <c r="M180" s="266"/>
      <c r="N180" s="266"/>
      <c r="O180" s="266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88" t="s">
        <v>119</v>
      </c>
      <c r="D182" s="289"/>
      <c r="E182" s="289"/>
      <c r="F182" s="289"/>
      <c r="G182" s="289"/>
      <c r="H182" s="289"/>
      <c r="I182" s="289"/>
      <c r="J182" s="289"/>
      <c r="K182" s="289"/>
      <c r="L182" s="289"/>
      <c r="M182" s="289"/>
      <c r="N182" s="289"/>
      <c r="O182" s="290"/>
    </row>
    <row r="183" spans="1:16" ht="22.5" thickTop="1" thickBot="1" x14ac:dyDescent="0.3">
      <c r="B183" s="109"/>
      <c r="C183" s="291">
        <f>2019</f>
        <v>2019</v>
      </c>
      <c r="D183" s="292"/>
      <c r="E183" s="293">
        <v>2020</v>
      </c>
      <c r="F183" s="292"/>
      <c r="G183" s="293">
        <v>2021</v>
      </c>
      <c r="H183" s="292"/>
      <c r="I183" s="293">
        <v>2022</v>
      </c>
      <c r="J183" s="292"/>
      <c r="K183" s="293">
        <v>2023</v>
      </c>
      <c r="L183" s="292"/>
      <c r="M183" s="293">
        <v>2024</v>
      </c>
      <c r="N183" s="294"/>
      <c r="O183" s="295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145</v>
      </c>
      <c r="D185" s="116">
        <v>-7.6433121019108263E-2</v>
      </c>
      <c r="E185" s="115">
        <v>222</v>
      </c>
      <c r="F185" s="116">
        <f t="shared" ref="F185:L197" si="26">IFERROR(E185/C185-1,"-")</f>
        <v>0.53103448275862064</v>
      </c>
      <c r="G185" s="115">
        <v>43</v>
      </c>
      <c r="H185" s="116">
        <f t="shared" si="26"/>
        <v>-0.80630630630630629</v>
      </c>
      <c r="I185" s="115">
        <v>170</v>
      </c>
      <c r="J185" s="116">
        <f t="shared" si="26"/>
        <v>2.9534883720930232</v>
      </c>
      <c r="K185" s="115">
        <v>239</v>
      </c>
      <c r="L185" s="116">
        <f t="shared" si="26"/>
        <v>0.40588235294117636</v>
      </c>
      <c r="M185" s="115">
        <v>277</v>
      </c>
      <c r="N185" s="116">
        <f t="shared" ref="N185:N196" si="27">IFERROR(M185/K185-1,"-")</f>
        <v>0.15899581589958167</v>
      </c>
      <c r="O185" s="116">
        <f>M185/C185-1</f>
        <v>0.91034482758620694</v>
      </c>
    </row>
    <row r="186" spans="1:16" x14ac:dyDescent="0.25">
      <c r="B186" s="114" t="s">
        <v>73</v>
      </c>
      <c r="C186" s="115">
        <v>138</v>
      </c>
      <c r="D186" s="116">
        <v>-0.27368421052631575</v>
      </c>
      <c r="E186" s="115">
        <v>148</v>
      </c>
      <c r="F186" s="116">
        <f t="shared" si="26"/>
        <v>7.2463768115942129E-2</v>
      </c>
      <c r="G186" s="115">
        <v>37</v>
      </c>
      <c r="H186" s="116">
        <f t="shared" si="26"/>
        <v>-0.75</v>
      </c>
      <c r="I186" s="115">
        <v>179</v>
      </c>
      <c r="J186" s="116">
        <f t="shared" si="26"/>
        <v>3.8378378378378377</v>
      </c>
      <c r="K186" s="115">
        <v>200</v>
      </c>
      <c r="L186" s="116">
        <f t="shared" si="26"/>
        <v>0.11731843575418988</v>
      </c>
      <c r="M186" s="115">
        <v>198</v>
      </c>
      <c r="N186" s="116">
        <f t="shared" si="27"/>
        <v>-1.0000000000000009E-2</v>
      </c>
      <c r="O186" s="116">
        <f>IFERROR(M186/C186-1,"-")</f>
        <v>0.43478260869565211</v>
      </c>
    </row>
    <row r="187" spans="1:16" x14ac:dyDescent="0.25">
      <c r="B187" s="114" t="s">
        <v>75</v>
      </c>
      <c r="C187" s="115">
        <v>138</v>
      </c>
      <c r="D187" s="116">
        <v>-0.24590163934426235</v>
      </c>
      <c r="E187" s="115">
        <v>85</v>
      </c>
      <c r="F187" s="116">
        <f t="shared" si="26"/>
        <v>-0.38405797101449279</v>
      </c>
      <c r="G187" s="115">
        <v>32</v>
      </c>
      <c r="H187" s="116">
        <f t="shared" si="26"/>
        <v>-0.62352941176470589</v>
      </c>
      <c r="I187" s="115">
        <v>197</v>
      </c>
      <c r="J187" s="116">
        <f t="shared" si="26"/>
        <v>5.15625</v>
      </c>
      <c r="K187" s="115">
        <v>206</v>
      </c>
      <c r="L187" s="116">
        <f t="shared" si="26"/>
        <v>4.5685279187817285E-2</v>
      </c>
      <c r="M187" s="115">
        <v>181</v>
      </c>
      <c r="N187" s="116">
        <f t="shared" si="27"/>
        <v>-0.12135922330097082</v>
      </c>
      <c r="O187" s="116">
        <f t="shared" ref="O187:O196" si="28">IFERROR(M187/C187-1,"-")</f>
        <v>0.31159420289855078</v>
      </c>
    </row>
    <row r="188" spans="1:16" x14ac:dyDescent="0.25">
      <c r="B188" s="114" t="s">
        <v>77</v>
      </c>
      <c r="C188" s="115">
        <v>120</v>
      </c>
      <c r="D188" s="116">
        <v>-0.3908629441624365</v>
      </c>
      <c r="E188" s="115">
        <v>0</v>
      </c>
      <c r="F188" s="116">
        <f t="shared" si="26"/>
        <v>-1</v>
      </c>
      <c r="G188" s="115">
        <v>31</v>
      </c>
      <c r="H188" s="116" t="str">
        <f t="shared" si="26"/>
        <v>-</v>
      </c>
      <c r="I188" s="115">
        <v>118</v>
      </c>
      <c r="J188" s="116">
        <f t="shared" si="26"/>
        <v>2.806451612903226</v>
      </c>
      <c r="K188" s="115">
        <v>119</v>
      </c>
      <c r="L188" s="116">
        <f t="shared" si="26"/>
        <v>8.4745762711864181E-3</v>
      </c>
      <c r="M188" s="115">
        <v>107</v>
      </c>
      <c r="N188" s="116">
        <f t="shared" si="27"/>
        <v>-0.10084033613445376</v>
      </c>
      <c r="O188" s="116">
        <f t="shared" si="28"/>
        <v>-0.10833333333333328</v>
      </c>
    </row>
    <row r="189" spans="1:16" x14ac:dyDescent="0.25">
      <c r="B189" s="114" t="s">
        <v>79</v>
      </c>
      <c r="C189" s="115">
        <v>130</v>
      </c>
      <c r="D189" s="116">
        <v>0.13043478260869557</v>
      </c>
      <c r="E189" s="115">
        <v>0</v>
      </c>
      <c r="F189" s="116">
        <f t="shared" si="26"/>
        <v>-1</v>
      </c>
      <c r="G189" s="115">
        <v>99</v>
      </c>
      <c r="H189" s="116" t="str">
        <f t="shared" si="26"/>
        <v>-</v>
      </c>
      <c r="I189" s="115">
        <v>117</v>
      </c>
      <c r="J189" s="116">
        <f t="shared" si="26"/>
        <v>0.18181818181818188</v>
      </c>
      <c r="K189" s="115">
        <v>90</v>
      </c>
      <c r="L189" s="116">
        <f t="shared" si="26"/>
        <v>-0.23076923076923073</v>
      </c>
      <c r="M189" s="115">
        <v>133</v>
      </c>
      <c r="N189" s="116">
        <f t="shared" si="27"/>
        <v>0.47777777777777786</v>
      </c>
      <c r="O189" s="116">
        <f t="shared" si="28"/>
        <v>2.3076923076922995E-2</v>
      </c>
    </row>
    <row r="190" spans="1:16" x14ac:dyDescent="0.25">
      <c r="B190" s="114" t="s">
        <v>120</v>
      </c>
      <c r="C190" s="115">
        <v>100</v>
      </c>
      <c r="D190" s="116">
        <v>6.3829787234042534E-2</v>
      </c>
      <c r="E190" s="115">
        <v>0</v>
      </c>
      <c r="F190" s="116">
        <f t="shared" si="26"/>
        <v>-1</v>
      </c>
      <c r="G190" s="115">
        <v>63</v>
      </c>
      <c r="H190" s="116" t="str">
        <f t="shared" si="26"/>
        <v>-</v>
      </c>
      <c r="I190" s="115">
        <v>96</v>
      </c>
      <c r="J190" s="116">
        <f t="shared" si="26"/>
        <v>0.52380952380952372</v>
      </c>
      <c r="K190" s="115">
        <v>86</v>
      </c>
      <c r="L190" s="116">
        <f t="shared" si="26"/>
        <v>-0.10416666666666663</v>
      </c>
      <c r="M190" s="115">
        <v>117</v>
      </c>
      <c r="N190" s="116">
        <f t="shared" si="27"/>
        <v>0.36046511627906974</v>
      </c>
      <c r="O190" s="116">
        <f t="shared" si="28"/>
        <v>0.16999999999999993</v>
      </c>
    </row>
    <row r="191" spans="1:16" x14ac:dyDescent="0.25">
      <c r="B191" s="114" t="s">
        <v>83</v>
      </c>
      <c r="C191" s="115">
        <v>77</v>
      </c>
      <c r="D191" s="116">
        <v>-0.31858407079646023</v>
      </c>
      <c r="E191" s="115">
        <v>0</v>
      </c>
      <c r="F191" s="116">
        <f t="shared" si="26"/>
        <v>-1</v>
      </c>
      <c r="G191" s="115">
        <v>83</v>
      </c>
      <c r="H191" s="116" t="str">
        <f t="shared" si="26"/>
        <v>-</v>
      </c>
      <c r="I191" s="115">
        <v>109</v>
      </c>
      <c r="J191" s="116">
        <f t="shared" si="26"/>
        <v>0.31325301204819267</v>
      </c>
      <c r="K191" s="115">
        <v>135</v>
      </c>
      <c r="L191" s="116">
        <f t="shared" si="26"/>
        <v>0.23853211009174302</v>
      </c>
      <c r="M191" s="115">
        <v>123</v>
      </c>
      <c r="N191" s="116">
        <f t="shared" si="27"/>
        <v>-8.8888888888888906E-2</v>
      </c>
      <c r="O191" s="116">
        <f t="shared" si="28"/>
        <v>0.59740259740259738</v>
      </c>
    </row>
    <row r="192" spans="1:16" x14ac:dyDescent="0.25">
      <c r="B192" s="114" t="s">
        <v>85</v>
      </c>
      <c r="C192" s="115">
        <v>80</v>
      </c>
      <c r="D192" s="116">
        <v>-4.7619047619047672E-2</v>
      </c>
      <c r="E192" s="115">
        <v>49</v>
      </c>
      <c r="F192" s="116">
        <f t="shared" si="26"/>
        <v>-0.38749999999999996</v>
      </c>
      <c r="G192" s="115">
        <v>103</v>
      </c>
      <c r="H192" s="116">
        <f t="shared" si="26"/>
        <v>1.1020408163265305</v>
      </c>
      <c r="I192" s="115">
        <v>180</v>
      </c>
      <c r="J192" s="116">
        <f t="shared" si="26"/>
        <v>0.74757281553398047</v>
      </c>
      <c r="K192" s="115">
        <v>119</v>
      </c>
      <c r="L192" s="116">
        <f t="shared" si="26"/>
        <v>-0.33888888888888891</v>
      </c>
      <c r="M192" s="115">
        <v>112</v>
      </c>
      <c r="N192" s="116">
        <f t="shared" si="27"/>
        <v>-5.8823529411764719E-2</v>
      </c>
      <c r="O192" s="116">
        <f t="shared" si="28"/>
        <v>0.39999999999999991</v>
      </c>
    </row>
    <row r="193" spans="2:16" x14ac:dyDescent="0.25">
      <c r="B193" s="114" t="s">
        <v>87</v>
      </c>
      <c r="C193" s="115">
        <v>107</v>
      </c>
      <c r="D193" s="116">
        <v>-2.7272727272727226E-2</v>
      </c>
      <c r="E193" s="115">
        <v>74</v>
      </c>
      <c r="F193" s="116">
        <f t="shared" si="26"/>
        <v>-0.30841121495327106</v>
      </c>
      <c r="G193" s="115">
        <v>87</v>
      </c>
      <c r="H193" s="116">
        <f t="shared" si="26"/>
        <v>0.17567567567567566</v>
      </c>
      <c r="I193" s="115">
        <v>97</v>
      </c>
      <c r="J193" s="116">
        <f t="shared" si="26"/>
        <v>0.11494252873563227</v>
      </c>
      <c r="K193" s="115">
        <v>102</v>
      </c>
      <c r="L193" s="116">
        <f t="shared" si="26"/>
        <v>5.1546391752577359E-2</v>
      </c>
      <c r="M193" s="115">
        <v>143</v>
      </c>
      <c r="N193" s="116">
        <f t="shared" si="27"/>
        <v>0.40196078431372539</v>
      </c>
      <c r="O193" s="116">
        <f t="shared" si="28"/>
        <v>0.33644859813084116</v>
      </c>
    </row>
    <row r="194" spans="2:16" x14ac:dyDescent="0.25">
      <c r="B194" s="114" t="s">
        <v>89</v>
      </c>
      <c r="C194" s="115">
        <v>101</v>
      </c>
      <c r="D194" s="116">
        <v>-0.50731707317073171</v>
      </c>
      <c r="E194" s="115">
        <v>47</v>
      </c>
      <c r="F194" s="116">
        <f t="shared" si="26"/>
        <v>-0.53465346534653468</v>
      </c>
      <c r="G194" s="115">
        <v>177</v>
      </c>
      <c r="H194" s="116">
        <f t="shared" si="26"/>
        <v>2.7659574468085109</v>
      </c>
      <c r="I194" s="115">
        <v>110</v>
      </c>
      <c r="J194" s="116">
        <f t="shared" si="26"/>
        <v>-0.37853107344632764</v>
      </c>
      <c r="K194" s="115">
        <v>137</v>
      </c>
      <c r="L194" s="116">
        <f t="shared" si="26"/>
        <v>0.24545454545454537</v>
      </c>
      <c r="M194" s="115">
        <v>155</v>
      </c>
      <c r="N194" s="116">
        <f t="shared" si="27"/>
        <v>0.13138686131386867</v>
      </c>
      <c r="O194" s="116">
        <f t="shared" si="28"/>
        <v>0.53465346534653468</v>
      </c>
    </row>
    <row r="195" spans="2:16" x14ac:dyDescent="0.25">
      <c r="B195" s="114" t="s">
        <v>91</v>
      </c>
      <c r="C195" s="115">
        <v>183</v>
      </c>
      <c r="D195" s="116">
        <v>0.11585365853658547</v>
      </c>
      <c r="E195" s="115">
        <v>57</v>
      </c>
      <c r="F195" s="116">
        <f t="shared" si="26"/>
        <v>-0.68852459016393441</v>
      </c>
      <c r="G195" s="115">
        <v>403</v>
      </c>
      <c r="H195" s="116">
        <f t="shared" si="26"/>
        <v>6.0701754385964914</v>
      </c>
      <c r="I195" s="115">
        <v>182</v>
      </c>
      <c r="J195" s="116">
        <f t="shared" si="26"/>
        <v>-0.54838709677419351</v>
      </c>
      <c r="K195" s="115">
        <v>273</v>
      </c>
      <c r="L195" s="116">
        <f t="shared" si="26"/>
        <v>0.5</v>
      </c>
      <c r="M195" s="115">
        <v>235</v>
      </c>
      <c r="N195" s="116">
        <f t="shared" si="27"/>
        <v>-0.13919413919413914</v>
      </c>
      <c r="O195" s="116">
        <f t="shared" si="28"/>
        <v>0.28415300546448097</v>
      </c>
    </row>
    <row r="196" spans="2:16" x14ac:dyDescent="0.25">
      <c r="B196" s="114" t="s">
        <v>93</v>
      </c>
      <c r="C196" s="115">
        <v>165</v>
      </c>
      <c r="D196" s="116">
        <v>-8.8397790055248615E-2</v>
      </c>
      <c r="E196" s="115">
        <v>74</v>
      </c>
      <c r="F196" s="116">
        <f t="shared" si="26"/>
        <v>-0.55151515151515151</v>
      </c>
      <c r="G196" s="115">
        <v>199</v>
      </c>
      <c r="H196" s="116">
        <f t="shared" si="26"/>
        <v>1.689189189189189</v>
      </c>
      <c r="I196" s="115">
        <v>281</v>
      </c>
      <c r="J196" s="116">
        <f t="shared" si="26"/>
        <v>0.4120603015075377</v>
      </c>
      <c r="K196" s="115">
        <v>228</v>
      </c>
      <c r="L196" s="116">
        <f t="shared" si="26"/>
        <v>-0.18861209964412806</v>
      </c>
      <c r="M196" s="115">
        <v>310</v>
      </c>
      <c r="N196" s="116">
        <f t="shared" si="27"/>
        <v>0.35964912280701755</v>
      </c>
      <c r="O196" s="116">
        <f t="shared" si="28"/>
        <v>0.8787878787878789</v>
      </c>
    </row>
    <row r="197" spans="2:16" ht="15.75" x14ac:dyDescent="0.25">
      <c r="B197" s="117" t="s">
        <v>30</v>
      </c>
      <c r="C197" s="118">
        <v>1484</v>
      </c>
      <c r="D197" s="119">
        <v>-0.17233686558839934</v>
      </c>
      <c r="E197" s="118">
        <v>812</v>
      </c>
      <c r="F197" s="119">
        <f t="shared" si="26"/>
        <v>-0.45283018867924529</v>
      </c>
      <c r="G197" s="118">
        <v>1357</v>
      </c>
      <c r="H197" s="119">
        <f t="shared" si="26"/>
        <v>0.67118226600985231</v>
      </c>
      <c r="I197" s="118">
        <v>1836</v>
      </c>
      <c r="J197" s="119">
        <f t="shared" si="26"/>
        <v>0.35298452468680908</v>
      </c>
      <c r="K197" s="118">
        <v>1934</v>
      </c>
      <c r="L197" s="119">
        <f t="shared" si="26"/>
        <v>5.3376906318082895E-2</v>
      </c>
      <c r="M197" s="118">
        <v>2091</v>
      </c>
      <c r="N197" s="119">
        <v>8.1178903826266913E-2</v>
      </c>
      <c r="O197" s="119">
        <v>0.40902964959568733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6" t="s">
        <v>243</v>
      </c>
      <c r="C202" s="266"/>
      <c r="D202" s="266"/>
      <c r="E202" s="266"/>
      <c r="F202" s="266"/>
      <c r="G202" s="266"/>
      <c r="H202" s="266"/>
      <c r="I202" s="266"/>
      <c r="J202" s="266"/>
      <c r="K202" s="266"/>
      <c r="L202" s="266"/>
      <c r="M202" s="266"/>
      <c r="N202" s="266"/>
      <c r="O202" s="266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88" t="s">
        <v>123</v>
      </c>
      <c r="D204" s="289"/>
      <c r="E204" s="289"/>
      <c r="F204" s="289"/>
      <c r="G204" s="289"/>
      <c r="H204" s="289"/>
      <c r="I204" s="289"/>
      <c r="J204" s="289"/>
      <c r="K204" s="289"/>
      <c r="L204" s="289"/>
      <c r="M204" s="289"/>
      <c r="N204" s="289"/>
      <c r="O204" s="290"/>
    </row>
    <row r="205" spans="2:16" ht="22.5" thickTop="1" thickBot="1" x14ac:dyDescent="0.3">
      <c r="B205" s="109"/>
      <c r="C205" s="291">
        <f>2019</f>
        <v>2019</v>
      </c>
      <c r="D205" s="292"/>
      <c r="E205" s="293">
        <v>2020</v>
      </c>
      <c r="F205" s="292"/>
      <c r="G205" s="293">
        <v>2021</v>
      </c>
      <c r="H205" s="292"/>
      <c r="I205" s="293">
        <v>2022</v>
      </c>
      <c r="J205" s="292"/>
      <c r="K205" s="293">
        <v>2023</v>
      </c>
      <c r="L205" s="292"/>
      <c r="M205" s="293">
        <v>2024</v>
      </c>
      <c r="N205" s="294"/>
      <c r="O205" s="295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258</v>
      </c>
      <c r="D207" s="116">
        <v>0.1415929203539823</v>
      </c>
      <c r="E207" s="115">
        <v>231</v>
      </c>
      <c r="F207" s="116">
        <f t="shared" ref="F207:L219" si="29">IFERROR(E207/C207-1,"-")</f>
        <v>-0.10465116279069764</v>
      </c>
      <c r="G207" s="115">
        <v>38</v>
      </c>
      <c r="H207" s="116">
        <f t="shared" si="29"/>
        <v>-0.83549783549783552</v>
      </c>
      <c r="I207" s="115">
        <v>270</v>
      </c>
      <c r="J207" s="116">
        <f t="shared" si="29"/>
        <v>6.1052631578947372</v>
      </c>
      <c r="K207" s="115">
        <v>297</v>
      </c>
      <c r="L207" s="116">
        <f t="shared" si="29"/>
        <v>0.10000000000000009</v>
      </c>
      <c r="M207" s="115">
        <v>273</v>
      </c>
      <c r="N207" s="116">
        <f t="shared" ref="N207:N213" si="30">IFERROR(M207/K207-1,"-")</f>
        <v>-8.0808080808080773E-2</v>
      </c>
      <c r="O207" s="116">
        <f>M207/C207-1</f>
        <v>5.8139534883721034E-2</v>
      </c>
    </row>
    <row r="208" spans="2:16" x14ac:dyDescent="0.25">
      <c r="B208" s="114" t="s">
        <v>73</v>
      </c>
      <c r="C208" s="115">
        <v>163</v>
      </c>
      <c r="D208" s="116">
        <v>-8.4269662921348298E-2</v>
      </c>
      <c r="E208" s="115">
        <v>215</v>
      </c>
      <c r="F208" s="116">
        <f t="shared" si="29"/>
        <v>0.31901840490797539</v>
      </c>
      <c r="G208" s="115">
        <v>44</v>
      </c>
      <c r="H208" s="116">
        <f t="shared" si="29"/>
        <v>-0.79534883720930227</v>
      </c>
      <c r="I208" s="115">
        <v>270</v>
      </c>
      <c r="J208" s="116">
        <f t="shared" si="29"/>
        <v>5.1363636363636367</v>
      </c>
      <c r="K208" s="115">
        <v>263</v>
      </c>
      <c r="L208" s="116">
        <f t="shared" si="29"/>
        <v>-2.5925925925925908E-2</v>
      </c>
      <c r="M208" s="115">
        <v>326</v>
      </c>
      <c r="N208" s="116">
        <f t="shared" si="30"/>
        <v>0.23954372623574138</v>
      </c>
      <c r="O208" s="116">
        <f>IFERROR(M208/C208-1,"-")</f>
        <v>1</v>
      </c>
    </row>
    <row r="209" spans="2:16" x14ac:dyDescent="0.25">
      <c r="B209" s="114" t="s">
        <v>75</v>
      </c>
      <c r="C209" s="115">
        <v>209</v>
      </c>
      <c r="D209" s="116">
        <v>0.10000000000000009</v>
      </c>
      <c r="E209" s="115">
        <v>81</v>
      </c>
      <c r="F209" s="116">
        <f t="shared" si="29"/>
        <v>-0.61244019138755978</v>
      </c>
      <c r="G209" s="115">
        <v>46</v>
      </c>
      <c r="H209" s="116">
        <f t="shared" si="29"/>
        <v>-0.4320987654320988</v>
      </c>
      <c r="I209" s="115">
        <v>212</v>
      </c>
      <c r="J209" s="116">
        <f t="shared" si="29"/>
        <v>3.6086956521739131</v>
      </c>
      <c r="K209" s="115">
        <v>247</v>
      </c>
      <c r="L209" s="116">
        <f t="shared" si="29"/>
        <v>0.16509433962264142</v>
      </c>
      <c r="M209" s="115">
        <v>210</v>
      </c>
      <c r="N209" s="116">
        <f t="shared" si="30"/>
        <v>-0.1497975708502024</v>
      </c>
      <c r="O209" s="116">
        <f t="shared" ref="O209:O213" si="31">IFERROR(M209/C209-1,"-")</f>
        <v>4.7846889952152249E-3</v>
      </c>
    </row>
    <row r="210" spans="2:16" x14ac:dyDescent="0.25">
      <c r="B210" s="114" t="s">
        <v>77</v>
      </c>
      <c r="C210" s="115">
        <v>91</v>
      </c>
      <c r="D210" s="116">
        <v>-0.17272727272727273</v>
      </c>
      <c r="E210" s="115">
        <v>0</v>
      </c>
      <c r="F210" s="116">
        <f t="shared" si="29"/>
        <v>-1</v>
      </c>
      <c r="G210" s="115">
        <v>49</v>
      </c>
      <c r="H210" s="116" t="str">
        <f t="shared" si="29"/>
        <v>-</v>
      </c>
      <c r="I210" s="115">
        <v>157</v>
      </c>
      <c r="J210" s="116">
        <f t="shared" si="29"/>
        <v>2.204081632653061</v>
      </c>
      <c r="K210" s="115">
        <v>160</v>
      </c>
      <c r="L210" s="116">
        <f t="shared" si="29"/>
        <v>1.9108280254777066E-2</v>
      </c>
      <c r="M210" s="115">
        <v>191</v>
      </c>
      <c r="N210" s="116">
        <f t="shared" si="30"/>
        <v>0.19375000000000009</v>
      </c>
      <c r="O210" s="116">
        <f t="shared" si="31"/>
        <v>1.098901098901099</v>
      </c>
    </row>
    <row r="211" spans="2:16" x14ac:dyDescent="0.25">
      <c r="B211" s="114" t="s">
        <v>79</v>
      </c>
      <c r="C211" s="115">
        <v>92</v>
      </c>
      <c r="D211" s="116">
        <v>3.3707865168539408E-2</v>
      </c>
      <c r="E211" s="115">
        <v>0</v>
      </c>
      <c r="F211" s="116">
        <f t="shared" si="29"/>
        <v>-1</v>
      </c>
      <c r="G211" s="115">
        <v>58</v>
      </c>
      <c r="H211" s="116" t="str">
        <f t="shared" si="29"/>
        <v>-</v>
      </c>
      <c r="I211" s="115">
        <v>143</v>
      </c>
      <c r="J211" s="116">
        <f t="shared" si="29"/>
        <v>1.4655172413793105</v>
      </c>
      <c r="K211" s="115">
        <v>160</v>
      </c>
      <c r="L211" s="116">
        <f t="shared" si="29"/>
        <v>0.11888111888111896</v>
      </c>
      <c r="M211" s="115">
        <v>146</v>
      </c>
      <c r="N211" s="116">
        <f t="shared" si="30"/>
        <v>-8.7500000000000022E-2</v>
      </c>
      <c r="O211" s="116">
        <f t="shared" si="31"/>
        <v>0.58695652173913038</v>
      </c>
    </row>
    <row r="212" spans="2:16" x14ac:dyDescent="0.25">
      <c r="B212" s="114" t="s">
        <v>81</v>
      </c>
      <c r="C212" s="115">
        <v>77</v>
      </c>
      <c r="D212" s="116">
        <v>0.16666666666666674</v>
      </c>
      <c r="E212" s="115">
        <v>0</v>
      </c>
      <c r="F212" s="116">
        <f t="shared" si="29"/>
        <v>-1</v>
      </c>
      <c r="G212" s="115">
        <v>76</v>
      </c>
      <c r="H212" s="116" t="str">
        <f t="shared" si="29"/>
        <v>-</v>
      </c>
      <c r="I212" s="115">
        <v>125</v>
      </c>
      <c r="J212" s="116">
        <f t="shared" si="29"/>
        <v>0.64473684210526305</v>
      </c>
      <c r="K212" s="115">
        <v>86</v>
      </c>
      <c r="L212" s="116">
        <f t="shared" si="29"/>
        <v>-0.31200000000000006</v>
      </c>
      <c r="M212" s="115">
        <v>103</v>
      </c>
      <c r="N212" s="116">
        <f t="shared" si="30"/>
        <v>0.19767441860465107</v>
      </c>
      <c r="O212" s="116">
        <f t="shared" si="31"/>
        <v>0.33766233766233755</v>
      </c>
    </row>
    <row r="213" spans="2:16" x14ac:dyDescent="0.25">
      <c r="B213" s="114" t="s">
        <v>83</v>
      </c>
      <c r="C213" s="115">
        <v>105</v>
      </c>
      <c r="D213" s="116">
        <v>9.6153846153845812E-3</v>
      </c>
      <c r="E213" s="115">
        <v>0</v>
      </c>
      <c r="F213" s="116">
        <f t="shared" si="29"/>
        <v>-1</v>
      </c>
      <c r="G213" s="115">
        <v>133</v>
      </c>
      <c r="H213" s="116" t="str">
        <f t="shared" si="29"/>
        <v>-</v>
      </c>
      <c r="I213" s="115">
        <v>98</v>
      </c>
      <c r="J213" s="116">
        <f t="shared" si="29"/>
        <v>-0.26315789473684215</v>
      </c>
      <c r="K213" s="115">
        <v>303</v>
      </c>
      <c r="L213" s="116">
        <f t="shared" si="29"/>
        <v>2.0918367346938775</v>
      </c>
      <c r="M213" s="115">
        <v>146</v>
      </c>
      <c r="N213" s="116">
        <f t="shared" si="30"/>
        <v>-0.51815181518151809</v>
      </c>
      <c r="O213" s="116">
        <f t="shared" si="31"/>
        <v>0.39047619047619042</v>
      </c>
    </row>
    <row r="214" spans="2:16" x14ac:dyDescent="0.25">
      <c r="B214" s="114" t="s">
        <v>85</v>
      </c>
      <c r="C214" s="115">
        <v>106</v>
      </c>
      <c r="D214" s="116">
        <v>-4.5045045045045029E-2</v>
      </c>
      <c r="E214" s="115">
        <v>48</v>
      </c>
      <c r="F214" s="116">
        <f t="shared" si="29"/>
        <v>-0.54716981132075471</v>
      </c>
      <c r="G214" s="115">
        <v>100</v>
      </c>
      <c r="H214" s="116">
        <f t="shared" si="29"/>
        <v>1.0833333333333335</v>
      </c>
      <c r="I214" s="115">
        <v>369</v>
      </c>
      <c r="J214" s="116">
        <f t="shared" si="29"/>
        <v>2.69</v>
      </c>
      <c r="K214" s="115">
        <v>234</v>
      </c>
      <c r="L214" s="116">
        <f t="shared" si="29"/>
        <v>-0.36585365853658536</v>
      </c>
      <c r="M214" s="115">
        <v>193</v>
      </c>
      <c r="N214" s="116">
        <f>IFERROR(M214/K214-1,"-")</f>
        <v>-0.17521367521367526</v>
      </c>
      <c r="O214" s="116">
        <f>IFERROR(M214/C214-1,"-")</f>
        <v>0.820754716981132</v>
      </c>
    </row>
    <row r="215" spans="2:16" x14ac:dyDescent="0.25">
      <c r="B215" s="114" t="s">
        <v>87</v>
      </c>
      <c r="C215" s="115">
        <v>118</v>
      </c>
      <c r="D215" s="116">
        <v>0.31111111111111112</v>
      </c>
      <c r="E215" s="115">
        <v>19</v>
      </c>
      <c r="F215" s="116">
        <f t="shared" si="29"/>
        <v>-0.83898305084745761</v>
      </c>
      <c r="G215" s="115">
        <v>122</v>
      </c>
      <c r="H215" s="116">
        <f t="shared" si="29"/>
        <v>5.4210526315789478</v>
      </c>
      <c r="I215" s="115">
        <v>209</v>
      </c>
      <c r="J215" s="116">
        <f t="shared" si="29"/>
        <v>0.71311475409836067</v>
      </c>
      <c r="K215" s="115">
        <v>146</v>
      </c>
      <c r="L215" s="116">
        <f t="shared" si="29"/>
        <v>-0.30143540669856461</v>
      </c>
      <c r="M215" s="115">
        <v>101</v>
      </c>
      <c r="N215" s="116">
        <f>IFERROR(M215/K215-1,"-")</f>
        <v>-0.30821917808219179</v>
      </c>
      <c r="O215" s="116">
        <f>IFERROR(M215/C215-1,"-")</f>
        <v>-0.14406779661016944</v>
      </c>
    </row>
    <row r="216" spans="2:16" x14ac:dyDescent="0.25">
      <c r="B216" s="114" t="s">
        <v>89</v>
      </c>
      <c r="C216" s="115">
        <v>107</v>
      </c>
      <c r="D216" s="116">
        <v>-0.10084033613445376</v>
      </c>
      <c r="E216" s="115">
        <v>30</v>
      </c>
      <c r="F216" s="116">
        <f t="shared" si="29"/>
        <v>-0.71962616822429903</v>
      </c>
      <c r="G216" s="115">
        <v>167</v>
      </c>
      <c r="H216" s="116">
        <f t="shared" si="29"/>
        <v>4.5666666666666664</v>
      </c>
      <c r="I216" s="115">
        <v>124</v>
      </c>
      <c r="J216" s="116">
        <f t="shared" si="29"/>
        <v>-0.25748502994011979</v>
      </c>
      <c r="K216" s="115">
        <v>156</v>
      </c>
      <c r="L216" s="116">
        <f t="shared" si="29"/>
        <v>0.25806451612903225</v>
      </c>
      <c r="M216" s="115">
        <v>124</v>
      </c>
      <c r="N216" s="116">
        <f>IFERROR(M216/K216-1,"-")</f>
        <v>-0.20512820512820518</v>
      </c>
      <c r="O216" s="116">
        <f>IFERROR(M216/C216-1,"-")</f>
        <v>0.1588785046728971</v>
      </c>
    </row>
    <row r="217" spans="2:16" x14ac:dyDescent="0.25">
      <c r="B217" s="114" t="s">
        <v>91</v>
      </c>
      <c r="C217" s="115">
        <v>152</v>
      </c>
      <c r="D217" s="116">
        <v>-0.13636363636363635</v>
      </c>
      <c r="E217" s="115">
        <v>48</v>
      </c>
      <c r="F217" s="116">
        <f t="shared" si="29"/>
        <v>-0.68421052631578949</v>
      </c>
      <c r="G217" s="115">
        <v>242</v>
      </c>
      <c r="H217" s="116">
        <f t="shared" si="29"/>
        <v>4.041666666666667</v>
      </c>
      <c r="I217" s="115">
        <v>302</v>
      </c>
      <c r="J217" s="116">
        <f t="shared" si="29"/>
        <v>0.24793388429752072</v>
      </c>
      <c r="K217" s="115">
        <v>294</v>
      </c>
      <c r="L217" s="116">
        <f t="shared" si="29"/>
        <v>-2.6490066225165587E-2</v>
      </c>
      <c r="M217" s="115">
        <v>296</v>
      </c>
      <c r="N217" s="116">
        <f>IFERROR(M217/K217-1,"-")</f>
        <v>6.8027210884353817E-3</v>
      </c>
      <c r="O217" s="116">
        <f>IFERROR(M217/C217-1,"-")</f>
        <v>0.94736842105263164</v>
      </c>
    </row>
    <row r="218" spans="2:16" x14ac:dyDescent="0.25">
      <c r="B218" s="114" t="s">
        <v>93</v>
      </c>
      <c r="C218" s="115">
        <v>388</v>
      </c>
      <c r="D218" s="116">
        <v>0.98974358974358978</v>
      </c>
      <c r="E218" s="115">
        <v>43</v>
      </c>
      <c r="F218" s="116">
        <f t="shared" si="29"/>
        <v>-0.88917525773195871</v>
      </c>
      <c r="G218" s="115">
        <v>258</v>
      </c>
      <c r="H218" s="116">
        <f t="shared" si="29"/>
        <v>5</v>
      </c>
      <c r="I218" s="115">
        <v>294</v>
      </c>
      <c r="J218" s="116">
        <f t="shared" si="29"/>
        <v>0.13953488372093026</v>
      </c>
      <c r="K218" s="115">
        <v>291</v>
      </c>
      <c r="L218" s="116">
        <f t="shared" si="29"/>
        <v>-1.0204081632653073E-2</v>
      </c>
      <c r="M218" s="115">
        <v>247</v>
      </c>
      <c r="N218" s="116">
        <f>IFERROR(M218/K218-1,"-")</f>
        <v>-0.15120274914089349</v>
      </c>
      <c r="O218" s="116">
        <f>IFERROR(M218/C218-1,"-")</f>
        <v>-0.36340206185567014</v>
      </c>
    </row>
    <row r="219" spans="2:16" ht="15.75" x14ac:dyDescent="0.25">
      <c r="B219" s="117" t="s">
        <v>30</v>
      </c>
      <c r="C219" s="118">
        <v>1866</v>
      </c>
      <c r="D219" s="119">
        <v>0.12817412333736389</v>
      </c>
      <c r="E219" s="118">
        <v>784</v>
      </c>
      <c r="F219" s="119">
        <f t="shared" si="29"/>
        <v>-0.57984994640943199</v>
      </c>
      <c r="G219" s="118">
        <v>1333</v>
      </c>
      <c r="H219" s="119">
        <f t="shared" si="29"/>
        <v>0.70025510204081631</v>
      </c>
      <c r="I219" s="118">
        <v>2573</v>
      </c>
      <c r="J219" s="119">
        <f t="shared" si="29"/>
        <v>0.93023255813953498</v>
      </c>
      <c r="K219" s="118">
        <v>2637</v>
      </c>
      <c r="L219" s="119">
        <f t="shared" si="29"/>
        <v>2.4873688301593422E-2</v>
      </c>
      <c r="M219" s="118">
        <v>2356</v>
      </c>
      <c r="N219" s="119">
        <v>-0.10656048540007579</v>
      </c>
      <c r="O219" s="119">
        <v>0.262593783494105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6" t="s">
        <v>242</v>
      </c>
      <c r="C224" s="266"/>
      <c r="D224" s="266"/>
      <c r="E224" s="266"/>
      <c r="F224" s="266"/>
      <c r="G224" s="266"/>
      <c r="H224" s="266"/>
      <c r="I224" s="266"/>
      <c r="J224" s="266"/>
      <c r="K224" s="266"/>
      <c r="L224" s="266"/>
      <c r="M224" s="266"/>
      <c r="N224" s="266"/>
      <c r="O224" s="266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88" t="s">
        <v>119</v>
      </c>
      <c r="D226" s="289"/>
      <c r="E226" s="289"/>
      <c r="F226" s="289"/>
      <c r="G226" s="289"/>
      <c r="H226" s="289"/>
      <c r="I226" s="289"/>
      <c r="J226" s="289"/>
      <c r="K226" s="289"/>
      <c r="L226" s="289"/>
      <c r="M226" s="289"/>
      <c r="N226" s="289"/>
      <c r="O226" s="290"/>
    </row>
    <row r="227" spans="2:16" ht="22.5" thickTop="1" thickBot="1" x14ac:dyDescent="0.3">
      <c r="B227" s="109"/>
      <c r="C227" s="291">
        <f>2019</f>
        <v>2019</v>
      </c>
      <c r="D227" s="292"/>
      <c r="E227" s="293">
        <v>2020</v>
      </c>
      <c r="F227" s="292"/>
      <c r="G227" s="293">
        <v>2021</v>
      </c>
      <c r="H227" s="292"/>
      <c r="I227" s="293">
        <v>2022</v>
      </c>
      <c r="J227" s="292"/>
      <c r="K227" s="293">
        <v>2023</v>
      </c>
      <c r="L227" s="292"/>
      <c r="M227" s="293">
        <v>2024</v>
      </c>
      <c r="N227" s="294"/>
      <c r="O227" s="295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145</v>
      </c>
      <c r="D229" s="116">
        <v>-7.6433121019108263E-2</v>
      </c>
      <c r="E229" s="115">
        <v>222</v>
      </c>
      <c r="F229" s="116">
        <f t="shared" ref="F229:L241" si="32">IFERROR(E229/C229-1,"-")</f>
        <v>0.53103448275862064</v>
      </c>
      <c r="G229" s="115">
        <v>43</v>
      </c>
      <c r="H229" s="116">
        <f t="shared" si="32"/>
        <v>-0.80630630630630629</v>
      </c>
      <c r="I229" s="115">
        <v>170</v>
      </c>
      <c r="J229" s="116">
        <f t="shared" si="32"/>
        <v>2.9534883720930232</v>
      </c>
      <c r="K229" s="115">
        <v>239</v>
      </c>
      <c r="L229" s="116">
        <f t="shared" si="32"/>
        <v>0.40588235294117636</v>
      </c>
      <c r="M229" s="115">
        <v>277</v>
      </c>
      <c r="N229" s="116">
        <f t="shared" ref="N229:N235" si="33">IFERROR(M229/K229-1,"-")</f>
        <v>0.15899581589958167</v>
      </c>
      <c r="O229" s="116">
        <f>M229/C229-1</f>
        <v>0.91034482758620694</v>
      </c>
    </row>
    <row r="230" spans="2:16" x14ac:dyDescent="0.25">
      <c r="B230" s="114" t="s">
        <v>73</v>
      </c>
      <c r="C230" s="115">
        <v>138</v>
      </c>
      <c r="D230" s="116">
        <v>-0.27368421052631575</v>
      </c>
      <c r="E230" s="115">
        <v>148</v>
      </c>
      <c r="F230" s="116">
        <f t="shared" si="32"/>
        <v>7.2463768115942129E-2</v>
      </c>
      <c r="G230" s="115">
        <v>37</v>
      </c>
      <c r="H230" s="116">
        <f t="shared" si="32"/>
        <v>-0.75</v>
      </c>
      <c r="I230" s="115">
        <v>179</v>
      </c>
      <c r="J230" s="116">
        <f t="shared" si="32"/>
        <v>3.8378378378378377</v>
      </c>
      <c r="K230" s="115">
        <v>200</v>
      </c>
      <c r="L230" s="116">
        <f t="shared" si="32"/>
        <v>0.11731843575418988</v>
      </c>
      <c r="M230" s="115">
        <v>198</v>
      </c>
      <c r="N230" s="116">
        <f t="shared" si="33"/>
        <v>-1.0000000000000009E-2</v>
      </c>
      <c r="O230" s="116">
        <f>IFERROR(M230/C230-1,"-")</f>
        <v>0.43478260869565211</v>
      </c>
    </row>
    <row r="231" spans="2:16" x14ac:dyDescent="0.25">
      <c r="B231" s="114" t="s">
        <v>75</v>
      </c>
      <c r="C231" s="115">
        <v>138</v>
      </c>
      <c r="D231" s="116">
        <v>-0.24590163934426235</v>
      </c>
      <c r="E231" s="115">
        <v>85</v>
      </c>
      <c r="F231" s="116">
        <f t="shared" si="32"/>
        <v>-0.38405797101449279</v>
      </c>
      <c r="G231" s="115">
        <v>32</v>
      </c>
      <c r="H231" s="116">
        <f t="shared" si="32"/>
        <v>-0.62352941176470589</v>
      </c>
      <c r="I231" s="115">
        <v>197</v>
      </c>
      <c r="J231" s="116">
        <f t="shared" si="32"/>
        <v>5.15625</v>
      </c>
      <c r="K231" s="115">
        <v>206</v>
      </c>
      <c r="L231" s="116">
        <f t="shared" si="32"/>
        <v>4.5685279187817285E-2</v>
      </c>
      <c r="M231" s="115">
        <v>181</v>
      </c>
      <c r="N231" s="116">
        <f t="shared" si="33"/>
        <v>-0.12135922330097082</v>
      </c>
      <c r="O231" s="116">
        <f t="shared" ref="O231:O235" si="34">IFERROR(M231/C231-1,"-")</f>
        <v>0.31159420289855078</v>
      </c>
    </row>
    <row r="232" spans="2:16" x14ac:dyDescent="0.25">
      <c r="B232" s="114" t="s">
        <v>77</v>
      </c>
      <c r="C232" s="115">
        <v>120</v>
      </c>
      <c r="D232" s="116">
        <v>-0.3908629441624365</v>
      </c>
      <c r="E232" s="115">
        <v>0</v>
      </c>
      <c r="F232" s="116">
        <f t="shared" si="32"/>
        <v>-1</v>
      </c>
      <c r="G232" s="115">
        <v>31</v>
      </c>
      <c r="H232" s="116" t="str">
        <f t="shared" si="32"/>
        <v>-</v>
      </c>
      <c r="I232" s="115">
        <v>118</v>
      </c>
      <c r="J232" s="116">
        <f t="shared" si="32"/>
        <v>2.806451612903226</v>
      </c>
      <c r="K232" s="115">
        <v>119</v>
      </c>
      <c r="L232" s="116">
        <f t="shared" si="32"/>
        <v>8.4745762711864181E-3</v>
      </c>
      <c r="M232" s="115">
        <v>107</v>
      </c>
      <c r="N232" s="116">
        <f t="shared" si="33"/>
        <v>-0.10084033613445376</v>
      </c>
      <c r="O232" s="116">
        <f t="shared" si="34"/>
        <v>-0.10833333333333328</v>
      </c>
    </row>
    <row r="233" spans="2:16" x14ac:dyDescent="0.25">
      <c r="B233" s="114" t="s">
        <v>79</v>
      </c>
      <c r="C233" s="115">
        <v>130</v>
      </c>
      <c r="D233" s="116">
        <v>0.13043478260869557</v>
      </c>
      <c r="E233" s="115">
        <v>0</v>
      </c>
      <c r="F233" s="116">
        <f t="shared" si="32"/>
        <v>-1</v>
      </c>
      <c r="G233" s="115">
        <v>99</v>
      </c>
      <c r="H233" s="116" t="str">
        <f t="shared" si="32"/>
        <v>-</v>
      </c>
      <c r="I233" s="115">
        <v>117</v>
      </c>
      <c r="J233" s="116">
        <f t="shared" si="32"/>
        <v>0.18181818181818188</v>
      </c>
      <c r="K233" s="115">
        <v>90</v>
      </c>
      <c r="L233" s="116">
        <f t="shared" si="32"/>
        <v>-0.23076923076923073</v>
      </c>
      <c r="M233" s="115">
        <v>133</v>
      </c>
      <c r="N233" s="116">
        <f t="shared" si="33"/>
        <v>0.47777777777777786</v>
      </c>
      <c r="O233" s="116">
        <f t="shared" si="34"/>
        <v>2.3076923076922995E-2</v>
      </c>
    </row>
    <row r="234" spans="2:16" x14ac:dyDescent="0.25">
      <c r="B234" s="114" t="s">
        <v>81</v>
      </c>
      <c r="C234" s="115">
        <v>100</v>
      </c>
      <c r="D234" s="116">
        <v>6.3829787234042534E-2</v>
      </c>
      <c r="E234" s="115">
        <v>0</v>
      </c>
      <c r="F234" s="116">
        <f t="shared" si="32"/>
        <v>-1</v>
      </c>
      <c r="G234" s="115">
        <v>63</v>
      </c>
      <c r="H234" s="116" t="str">
        <f t="shared" si="32"/>
        <v>-</v>
      </c>
      <c r="I234" s="115">
        <v>96</v>
      </c>
      <c r="J234" s="116">
        <f t="shared" si="32"/>
        <v>0.52380952380952372</v>
      </c>
      <c r="K234" s="115">
        <v>86</v>
      </c>
      <c r="L234" s="116">
        <f t="shared" si="32"/>
        <v>-0.10416666666666663</v>
      </c>
      <c r="M234" s="115">
        <v>117</v>
      </c>
      <c r="N234" s="116">
        <f t="shared" si="33"/>
        <v>0.36046511627906974</v>
      </c>
      <c r="O234" s="116">
        <f t="shared" si="34"/>
        <v>0.16999999999999993</v>
      </c>
    </row>
    <row r="235" spans="2:16" x14ac:dyDescent="0.25">
      <c r="B235" s="114" t="s">
        <v>83</v>
      </c>
      <c r="C235" s="115">
        <v>77</v>
      </c>
      <c r="D235" s="116">
        <v>-0.31858407079646023</v>
      </c>
      <c r="E235" s="115">
        <v>0</v>
      </c>
      <c r="F235" s="116">
        <f t="shared" si="32"/>
        <v>-1</v>
      </c>
      <c r="G235" s="115">
        <v>83</v>
      </c>
      <c r="H235" s="116" t="str">
        <f t="shared" si="32"/>
        <v>-</v>
      </c>
      <c r="I235" s="115">
        <v>109</v>
      </c>
      <c r="J235" s="116">
        <f t="shared" si="32"/>
        <v>0.31325301204819267</v>
      </c>
      <c r="K235" s="115">
        <v>135</v>
      </c>
      <c r="L235" s="116">
        <f t="shared" si="32"/>
        <v>0.23853211009174302</v>
      </c>
      <c r="M235" s="115">
        <v>123</v>
      </c>
      <c r="N235" s="116">
        <f t="shared" si="33"/>
        <v>-8.8888888888888906E-2</v>
      </c>
      <c r="O235" s="116">
        <f t="shared" si="34"/>
        <v>0.59740259740259738</v>
      </c>
    </row>
    <row r="236" spans="2:16" x14ac:dyDescent="0.25">
      <c r="B236" s="114" t="s">
        <v>85</v>
      </c>
      <c r="C236" s="115">
        <v>80</v>
      </c>
      <c r="D236" s="116">
        <v>-4.7619047619047672E-2</v>
      </c>
      <c r="E236" s="115">
        <v>49</v>
      </c>
      <c r="F236" s="116">
        <f t="shared" si="32"/>
        <v>-0.38749999999999996</v>
      </c>
      <c r="G236" s="115">
        <v>103</v>
      </c>
      <c r="H236" s="116">
        <f t="shared" si="32"/>
        <v>1.1020408163265305</v>
      </c>
      <c r="I236" s="115">
        <v>180</v>
      </c>
      <c r="J236" s="116">
        <f t="shared" si="32"/>
        <v>0.74757281553398047</v>
      </c>
      <c r="K236" s="115">
        <v>119</v>
      </c>
      <c r="L236" s="116">
        <f t="shared" si="32"/>
        <v>-0.33888888888888891</v>
      </c>
      <c r="M236" s="115">
        <v>112</v>
      </c>
      <c r="N236" s="116">
        <f>IFERROR(M236/K236-1,"-")</f>
        <v>-5.8823529411764719E-2</v>
      </c>
      <c r="O236" s="116">
        <f>IFERROR(M236/C236-1,"-")</f>
        <v>0.39999999999999991</v>
      </c>
    </row>
    <row r="237" spans="2:16" x14ac:dyDescent="0.25">
      <c r="B237" s="114" t="s">
        <v>87</v>
      </c>
      <c r="C237" s="115">
        <v>107</v>
      </c>
      <c r="D237" s="116">
        <v>-2.7272727272727226E-2</v>
      </c>
      <c r="E237" s="115">
        <v>74</v>
      </c>
      <c r="F237" s="116">
        <f t="shared" si="32"/>
        <v>-0.30841121495327106</v>
      </c>
      <c r="G237" s="115">
        <v>87</v>
      </c>
      <c r="H237" s="116">
        <f t="shared" si="32"/>
        <v>0.17567567567567566</v>
      </c>
      <c r="I237" s="115">
        <v>97</v>
      </c>
      <c r="J237" s="116">
        <f t="shared" si="32"/>
        <v>0.11494252873563227</v>
      </c>
      <c r="K237" s="115">
        <v>102</v>
      </c>
      <c r="L237" s="116">
        <f t="shared" si="32"/>
        <v>5.1546391752577359E-2</v>
      </c>
      <c r="M237" s="115">
        <v>143</v>
      </c>
      <c r="N237" s="116">
        <f>IFERROR(M237/K237-1,"-")</f>
        <v>0.40196078431372539</v>
      </c>
      <c r="O237" s="116">
        <f>IFERROR(M237/C237-1,"-")</f>
        <v>0.33644859813084116</v>
      </c>
    </row>
    <row r="238" spans="2:16" x14ac:dyDescent="0.25">
      <c r="B238" s="114" t="s">
        <v>89</v>
      </c>
      <c r="C238" s="115">
        <v>101</v>
      </c>
      <c r="D238" s="116">
        <v>-0.50731707317073171</v>
      </c>
      <c r="E238" s="115">
        <v>47</v>
      </c>
      <c r="F238" s="116">
        <f t="shared" si="32"/>
        <v>-0.53465346534653468</v>
      </c>
      <c r="G238" s="115">
        <v>177</v>
      </c>
      <c r="H238" s="116">
        <f t="shared" si="32"/>
        <v>2.7659574468085109</v>
      </c>
      <c r="I238" s="115">
        <v>110</v>
      </c>
      <c r="J238" s="116">
        <f t="shared" si="32"/>
        <v>-0.37853107344632764</v>
      </c>
      <c r="K238" s="115">
        <v>137</v>
      </c>
      <c r="L238" s="116">
        <f t="shared" si="32"/>
        <v>0.24545454545454537</v>
      </c>
      <c r="M238" s="115">
        <v>155</v>
      </c>
      <c r="N238" s="116">
        <f>IFERROR(M238/K238-1,"-")</f>
        <v>0.13138686131386867</v>
      </c>
      <c r="O238" s="116">
        <f>IFERROR(M238/C238-1,"-")</f>
        <v>0.53465346534653468</v>
      </c>
    </row>
    <row r="239" spans="2:16" x14ac:dyDescent="0.25">
      <c r="B239" s="114" t="s">
        <v>91</v>
      </c>
      <c r="C239" s="115">
        <v>183</v>
      </c>
      <c r="D239" s="116">
        <v>0.11585365853658547</v>
      </c>
      <c r="E239" s="115">
        <v>57</v>
      </c>
      <c r="F239" s="116">
        <f t="shared" si="32"/>
        <v>-0.68852459016393441</v>
      </c>
      <c r="G239" s="115">
        <v>403</v>
      </c>
      <c r="H239" s="116">
        <f t="shared" si="32"/>
        <v>6.0701754385964914</v>
      </c>
      <c r="I239" s="115">
        <v>182</v>
      </c>
      <c r="J239" s="116">
        <f t="shared" si="32"/>
        <v>-0.54838709677419351</v>
      </c>
      <c r="K239" s="115">
        <v>273</v>
      </c>
      <c r="L239" s="116">
        <f t="shared" si="32"/>
        <v>0.5</v>
      </c>
      <c r="M239" s="115">
        <v>235</v>
      </c>
      <c r="N239" s="116">
        <f>IFERROR(M239/K239-1,"-")</f>
        <v>-0.13919413919413914</v>
      </c>
      <c r="O239" s="116">
        <f>IFERROR(M239/C239-1,"-")</f>
        <v>0.28415300546448097</v>
      </c>
    </row>
    <row r="240" spans="2:16" x14ac:dyDescent="0.25">
      <c r="B240" s="114" t="s">
        <v>93</v>
      </c>
      <c r="C240" s="115">
        <v>165</v>
      </c>
      <c r="D240" s="116">
        <v>-8.8397790055248615E-2</v>
      </c>
      <c r="E240" s="115">
        <v>74</v>
      </c>
      <c r="F240" s="116">
        <f t="shared" si="32"/>
        <v>-0.55151515151515151</v>
      </c>
      <c r="G240" s="115">
        <v>199</v>
      </c>
      <c r="H240" s="116">
        <f t="shared" si="32"/>
        <v>1.689189189189189</v>
      </c>
      <c r="I240" s="115">
        <v>281</v>
      </c>
      <c r="J240" s="116">
        <f t="shared" si="32"/>
        <v>0.4120603015075377</v>
      </c>
      <c r="K240" s="115">
        <v>228</v>
      </c>
      <c r="L240" s="116">
        <f t="shared" si="32"/>
        <v>-0.18861209964412806</v>
      </c>
      <c r="M240" s="115">
        <v>310</v>
      </c>
      <c r="N240" s="116">
        <f>IFERROR(M240/K240-1,"-")</f>
        <v>0.35964912280701755</v>
      </c>
      <c r="O240" s="116">
        <f>IFERROR(M240/C240-1,"-")</f>
        <v>0.8787878787878789</v>
      </c>
    </row>
    <row r="241" spans="2:16" ht="15.75" x14ac:dyDescent="0.25">
      <c r="B241" s="117" t="s">
        <v>30</v>
      </c>
      <c r="C241" s="118">
        <v>1484</v>
      </c>
      <c r="D241" s="119">
        <v>-0.17233686558839934</v>
      </c>
      <c r="E241" s="118">
        <v>812</v>
      </c>
      <c r="F241" s="119">
        <f t="shared" si="32"/>
        <v>-0.45283018867924529</v>
      </c>
      <c r="G241" s="118">
        <v>1357</v>
      </c>
      <c r="H241" s="119">
        <f t="shared" si="32"/>
        <v>0.67118226600985231</v>
      </c>
      <c r="I241" s="118">
        <v>1836</v>
      </c>
      <c r="J241" s="119">
        <f t="shared" si="32"/>
        <v>0.35298452468680908</v>
      </c>
      <c r="K241" s="118">
        <v>1934</v>
      </c>
      <c r="L241" s="119">
        <f t="shared" si="32"/>
        <v>5.3376906318082895E-2</v>
      </c>
      <c r="M241" s="118">
        <v>2091</v>
      </c>
      <c r="N241" s="119">
        <v>8.1178903826266913E-2</v>
      </c>
      <c r="O241" s="119">
        <v>0.40902964959568733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6" t="s">
        <v>244</v>
      </c>
      <c r="C246" s="266"/>
      <c r="D246" s="266"/>
      <c r="E246" s="266"/>
      <c r="F246" s="266"/>
      <c r="G246" s="266"/>
      <c r="H246" s="266"/>
      <c r="I246" s="266"/>
      <c r="J246" s="266"/>
      <c r="K246" s="266"/>
      <c r="L246" s="266"/>
      <c r="M246" s="266"/>
      <c r="N246" s="266"/>
      <c r="O246" s="266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88" t="s">
        <v>128</v>
      </c>
      <c r="D248" s="289"/>
      <c r="E248" s="289"/>
      <c r="F248" s="289"/>
      <c r="G248" s="289"/>
      <c r="H248" s="289"/>
      <c r="I248" s="289"/>
      <c r="J248" s="289"/>
      <c r="K248" s="289"/>
      <c r="L248" s="289"/>
      <c r="M248" s="289"/>
      <c r="N248" s="289"/>
      <c r="O248" s="290"/>
    </row>
    <row r="249" spans="2:16" ht="22.5" thickTop="1" thickBot="1" x14ac:dyDescent="0.3">
      <c r="B249" s="109"/>
      <c r="C249" s="291">
        <f>2019</f>
        <v>2019</v>
      </c>
      <c r="D249" s="292"/>
      <c r="E249" s="293">
        <v>2020</v>
      </c>
      <c r="F249" s="292"/>
      <c r="G249" s="293">
        <v>2021</v>
      </c>
      <c r="H249" s="292"/>
      <c r="I249" s="293">
        <v>2022</v>
      </c>
      <c r="J249" s="292"/>
      <c r="K249" s="293">
        <v>2023</v>
      </c>
      <c r="L249" s="292"/>
      <c r="M249" s="293">
        <v>2024</v>
      </c>
      <c r="N249" s="294"/>
      <c r="O249" s="295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287</v>
      </c>
      <c r="D251" s="116">
        <v>-1.3745704467353903E-2</v>
      </c>
      <c r="E251" s="115">
        <v>301</v>
      </c>
      <c r="F251" s="116">
        <f t="shared" ref="F251:L263" si="35">IFERROR(E251/C251-1,"-")</f>
        <v>4.8780487804878092E-2</v>
      </c>
      <c r="G251" s="115">
        <v>2</v>
      </c>
      <c r="H251" s="116">
        <f t="shared" si="35"/>
        <v>-0.99335548172757471</v>
      </c>
      <c r="I251" s="115">
        <v>168</v>
      </c>
      <c r="J251" s="116">
        <f t="shared" si="35"/>
        <v>83</v>
      </c>
      <c r="K251" s="115">
        <v>190</v>
      </c>
      <c r="L251" s="116">
        <f t="shared" si="35"/>
        <v>0.13095238095238093</v>
      </c>
      <c r="M251" s="115">
        <v>268</v>
      </c>
      <c r="N251" s="116">
        <f t="shared" ref="N251:N257" si="36">IFERROR(M251/K251-1,"-")</f>
        <v>0.41052631578947363</v>
      </c>
      <c r="O251" s="116">
        <f>M251/C251-1</f>
        <v>-6.6202090592334506E-2</v>
      </c>
    </row>
    <row r="252" spans="2:16" x14ac:dyDescent="0.25">
      <c r="B252" s="114" t="s">
        <v>73</v>
      </c>
      <c r="C252" s="115">
        <v>205</v>
      </c>
      <c r="D252" s="116">
        <v>-0.10480349344978168</v>
      </c>
      <c r="E252" s="115">
        <v>214</v>
      </c>
      <c r="F252" s="116">
        <f t="shared" si="35"/>
        <v>4.3902439024390283E-2</v>
      </c>
      <c r="G252" s="115">
        <v>2</v>
      </c>
      <c r="H252" s="116">
        <f t="shared" si="35"/>
        <v>-0.99065420560747663</v>
      </c>
      <c r="I252" s="115">
        <v>110</v>
      </c>
      <c r="J252" s="116">
        <f t="shared" si="35"/>
        <v>54</v>
      </c>
      <c r="K252" s="115">
        <v>153</v>
      </c>
      <c r="L252" s="116">
        <f t="shared" si="35"/>
        <v>0.39090909090909087</v>
      </c>
      <c r="M252" s="115">
        <v>235</v>
      </c>
      <c r="N252" s="116">
        <f t="shared" si="36"/>
        <v>0.53594771241830075</v>
      </c>
      <c r="O252" s="116">
        <f>IFERROR(M252/C252-1,"-")</f>
        <v>0.14634146341463405</v>
      </c>
    </row>
    <row r="253" spans="2:16" x14ac:dyDescent="0.25">
      <c r="B253" s="114" t="s">
        <v>75</v>
      </c>
      <c r="C253" s="115">
        <v>308</v>
      </c>
      <c r="D253" s="116">
        <v>0.21739130434782616</v>
      </c>
      <c r="E253" s="115">
        <v>115</v>
      </c>
      <c r="F253" s="116">
        <f t="shared" si="35"/>
        <v>-0.62662337662337664</v>
      </c>
      <c r="G253" s="115">
        <v>4</v>
      </c>
      <c r="H253" s="116">
        <f t="shared" si="35"/>
        <v>-0.9652173913043478</v>
      </c>
      <c r="I253" s="115">
        <v>124</v>
      </c>
      <c r="J253" s="116">
        <f t="shared" si="35"/>
        <v>30</v>
      </c>
      <c r="K253" s="115">
        <v>264</v>
      </c>
      <c r="L253" s="116">
        <f t="shared" si="35"/>
        <v>1.129032258064516</v>
      </c>
      <c r="M253" s="115">
        <v>198</v>
      </c>
      <c r="N253" s="116">
        <f t="shared" si="36"/>
        <v>-0.25</v>
      </c>
      <c r="O253" s="116">
        <f t="shared" ref="O253:O257" si="37">IFERROR(M253/C253-1,"-")</f>
        <v>-0.3571428571428571</v>
      </c>
    </row>
    <row r="254" spans="2:16" x14ac:dyDescent="0.25">
      <c r="B254" s="114" t="s">
        <v>77</v>
      </c>
      <c r="C254" s="115">
        <v>175</v>
      </c>
      <c r="D254" s="116">
        <v>0.54867256637168138</v>
      </c>
      <c r="E254" s="115">
        <v>0</v>
      </c>
      <c r="F254" s="116">
        <f t="shared" si="35"/>
        <v>-1</v>
      </c>
      <c r="G254" s="115">
        <v>9</v>
      </c>
      <c r="H254" s="116" t="str">
        <f t="shared" si="35"/>
        <v>-</v>
      </c>
      <c r="I254" s="115">
        <v>101</v>
      </c>
      <c r="J254" s="116">
        <f t="shared" si="35"/>
        <v>10.222222222222221</v>
      </c>
      <c r="K254" s="115">
        <v>121</v>
      </c>
      <c r="L254" s="116">
        <f t="shared" si="35"/>
        <v>0.19801980198019797</v>
      </c>
      <c r="M254" s="115">
        <v>105</v>
      </c>
      <c r="N254" s="116">
        <f t="shared" si="36"/>
        <v>-0.13223140495867769</v>
      </c>
      <c r="O254" s="116">
        <f t="shared" si="37"/>
        <v>-0.4</v>
      </c>
    </row>
    <row r="255" spans="2:16" x14ac:dyDescent="0.25">
      <c r="B255" s="114" t="s">
        <v>79</v>
      </c>
      <c r="C255" s="115">
        <v>26</v>
      </c>
      <c r="D255" s="116">
        <v>-0.1333333333333333</v>
      </c>
      <c r="E255" s="115">
        <v>0</v>
      </c>
      <c r="F255" s="116">
        <f t="shared" si="35"/>
        <v>-1</v>
      </c>
      <c r="G255" s="115">
        <v>14</v>
      </c>
      <c r="H255" s="116" t="str">
        <f t="shared" si="35"/>
        <v>-</v>
      </c>
      <c r="I255" s="115">
        <v>33</v>
      </c>
      <c r="J255" s="116">
        <f t="shared" si="35"/>
        <v>1.3571428571428572</v>
      </c>
      <c r="K255" s="115">
        <v>21</v>
      </c>
      <c r="L255" s="116">
        <f t="shared" si="35"/>
        <v>-0.36363636363636365</v>
      </c>
      <c r="M255" s="115">
        <v>13</v>
      </c>
      <c r="N255" s="116">
        <f t="shared" si="36"/>
        <v>-0.38095238095238093</v>
      </c>
      <c r="O255" s="116">
        <f t="shared" si="37"/>
        <v>-0.5</v>
      </c>
    </row>
    <row r="256" spans="2:16" x14ac:dyDescent="0.25">
      <c r="B256" s="114" t="s">
        <v>81</v>
      </c>
      <c r="C256" s="115">
        <v>14</v>
      </c>
      <c r="D256" s="116">
        <v>0.27272727272727271</v>
      </c>
      <c r="E256" s="115">
        <v>0</v>
      </c>
      <c r="F256" s="116">
        <f t="shared" si="35"/>
        <v>-1</v>
      </c>
      <c r="G256" s="115">
        <v>3</v>
      </c>
      <c r="H256" s="116" t="str">
        <f t="shared" si="35"/>
        <v>-</v>
      </c>
      <c r="I256" s="115">
        <v>36</v>
      </c>
      <c r="J256" s="116">
        <f t="shared" si="35"/>
        <v>11</v>
      </c>
      <c r="K256" s="115">
        <v>26</v>
      </c>
      <c r="L256" s="116">
        <f t="shared" si="35"/>
        <v>-0.27777777777777779</v>
      </c>
      <c r="M256" s="115">
        <v>39</v>
      </c>
      <c r="N256" s="116">
        <f t="shared" si="36"/>
        <v>0.5</v>
      </c>
      <c r="O256" s="116">
        <f t="shared" si="37"/>
        <v>1.7857142857142856</v>
      </c>
    </row>
    <row r="257" spans="2:16" x14ac:dyDescent="0.25">
      <c r="B257" s="114" t="s">
        <v>83</v>
      </c>
      <c r="C257" s="115">
        <v>35</v>
      </c>
      <c r="D257" s="116">
        <v>1.1875</v>
      </c>
      <c r="E257" s="115">
        <v>0</v>
      </c>
      <c r="F257" s="116">
        <f t="shared" si="35"/>
        <v>-1</v>
      </c>
      <c r="G257" s="115">
        <v>27</v>
      </c>
      <c r="H257" s="116" t="str">
        <f t="shared" si="35"/>
        <v>-</v>
      </c>
      <c r="I257" s="115">
        <v>30</v>
      </c>
      <c r="J257" s="116">
        <f t="shared" si="35"/>
        <v>0.11111111111111116</v>
      </c>
      <c r="K257" s="115">
        <v>25</v>
      </c>
      <c r="L257" s="116">
        <f t="shared" si="35"/>
        <v>-0.16666666666666663</v>
      </c>
      <c r="M257" s="115">
        <v>46</v>
      </c>
      <c r="N257" s="116">
        <f t="shared" si="36"/>
        <v>0.84000000000000008</v>
      </c>
      <c r="O257" s="116">
        <f t="shared" si="37"/>
        <v>0.31428571428571428</v>
      </c>
    </row>
    <row r="258" spans="2:16" x14ac:dyDescent="0.25">
      <c r="B258" s="114" t="s">
        <v>85</v>
      </c>
      <c r="C258" s="115">
        <v>36</v>
      </c>
      <c r="D258" s="116">
        <v>-0.12195121951219512</v>
      </c>
      <c r="E258" s="115">
        <v>7</v>
      </c>
      <c r="F258" s="116">
        <f t="shared" si="35"/>
        <v>-0.80555555555555558</v>
      </c>
      <c r="G258" s="115">
        <v>20</v>
      </c>
      <c r="H258" s="116">
        <f t="shared" si="35"/>
        <v>1.8571428571428572</v>
      </c>
      <c r="I258" s="115">
        <v>21</v>
      </c>
      <c r="J258" s="116">
        <f t="shared" si="35"/>
        <v>5.0000000000000044E-2</v>
      </c>
      <c r="K258" s="115">
        <v>33</v>
      </c>
      <c r="L258" s="116">
        <f t="shared" si="35"/>
        <v>0.5714285714285714</v>
      </c>
      <c r="M258" s="115">
        <v>18</v>
      </c>
      <c r="N258" s="116">
        <f>IFERROR(M258/K258-1,"-")</f>
        <v>-0.45454545454545459</v>
      </c>
      <c r="O258" s="116">
        <f>IFERROR(M258/C258-1,"-")</f>
        <v>-0.5</v>
      </c>
    </row>
    <row r="259" spans="2:16" x14ac:dyDescent="0.25">
      <c r="B259" s="114" t="s">
        <v>87</v>
      </c>
      <c r="C259" s="115">
        <v>50</v>
      </c>
      <c r="D259" s="116">
        <v>0.72413793103448265</v>
      </c>
      <c r="E259" s="115">
        <v>0</v>
      </c>
      <c r="F259" s="116">
        <f t="shared" si="35"/>
        <v>-1</v>
      </c>
      <c r="G259" s="115">
        <v>17</v>
      </c>
      <c r="H259" s="116" t="str">
        <f t="shared" si="35"/>
        <v>-</v>
      </c>
      <c r="I259" s="115">
        <v>32</v>
      </c>
      <c r="J259" s="116">
        <f t="shared" si="35"/>
        <v>0.88235294117647056</v>
      </c>
      <c r="K259" s="115">
        <v>28</v>
      </c>
      <c r="L259" s="116">
        <f t="shared" si="35"/>
        <v>-0.125</v>
      </c>
      <c r="M259" s="115">
        <v>24</v>
      </c>
      <c r="N259" s="116">
        <f>IFERROR(M259/K259-1,"-")</f>
        <v>-0.1428571428571429</v>
      </c>
      <c r="O259" s="116">
        <f>IFERROR(M259/C259-1,"-")</f>
        <v>-0.52</v>
      </c>
    </row>
    <row r="260" spans="2:16" x14ac:dyDescent="0.25">
      <c r="B260" s="114" t="s">
        <v>89</v>
      </c>
      <c r="C260" s="115">
        <v>100</v>
      </c>
      <c r="D260" s="116">
        <v>-0.2592592592592593</v>
      </c>
      <c r="E260" s="115">
        <v>15</v>
      </c>
      <c r="F260" s="116">
        <f t="shared" si="35"/>
        <v>-0.85</v>
      </c>
      <c r="G260" s="115">
        <v>109</v>
      </c>
      <c r="H260" s="116">
        <f t="shared" si="35"/>
        <v>6.2666666666666666</v>
      </c>
      <c r="I260" s="115">
        <v>130</v>
      </c>
      <c r="J260" s="116">
        <f t="shared" si="35"/>
        <v>0.19266055045871555</v>
      </c>
      <c r="K260" s="115">
        <v>115</v>
      </c>
      <c r="L260" s="116">
        <f t="shared" si="35"/>
        <v>-0.11538461538461542</v>
      </c>
      <c r="M260" s="115">
        <v>112</v>
      </c>
      <c r="N260" s="116">
        <f>IFERROR(M260/K260-1,"-")</f>
        <v>-2.6086956521739091E-2</v>
      </c>
      <c r="O260" s="116">
        <f>IFERROR(M260/C260-1,"-")</f>
        <v>0.12000000000000011</v>
      </c>
    </row>
    <row r="261" spans="2:16" x14ac:dyDescent="0.25">
      <c r="B261" s="114" t="s">
        <v>91</v>
      </c>
      <c r="C261" s="115">
        <v>181</v>
      </c>
      <c r="D261" s="116">
        <v>-0.5121293800539084</v>
      </c>
      <c r="E261" s="115">
        <v>11</v>
      </c>
      <c r="F261" s="116">
        <f t="shared" si="35"/>
        <v>-0.93922651933701662</v>
      </c>
      <c r="G261" s="115">
        <v>167</v>
      </c>
      <c r="H261" s="116">
        <f t="shared" si="35"/>
        <v>14.181818181818182</v>
      </c>
      <c r="I261" s="115">
        <v>126</v>
      </c>
      <c r="J261" s="116">
        <f t="shared" si="35"/>
        <v>-0.24550898203592819</v>
      </c>
      <c r="K261" s="115">
        <v>177</v>
      </c>
      <c r="L261" s="116">
        <f t="shared" si="35"/>
        <v>0.40476190476190466</v>
      </c>
      <c r="M261" s="115">
        <v>118</v>
      </c>
      <c r="N261" s="116">
        <f>IFERROR(M261/K261-1,"-")</f>
        <v>-0.33333333333333337</v>
      </c>
      <c r="O261" s="116">
        <f>IFERROR(M261/C261-1,"-")</f>
        <v>-0.34806629834254144</v>
      </c>
    </row>
    <row r="262" spans="2:16" x14ac:dyDescent="0.25">
      <c r="B262" s="114" t="s">
        <v>93</v>
      </c>
      <c r="C262" s="115">
        <v>206</v>
      </c>
      <c r="D262" s="116">
        <v>-0.27208480565371029</v>
      </c>
      <c r="E262" s="115">
        <v>8</v>
      </c>
      <c r="F262" s="116">
        <f t="shared" si="35"/>
        <v>-0.96116504854368934</v>
      </c>
      <c r="G262" s="115">
        <v>181</v>
      </c>
      <c r="H262" s="116">
        <f t="shared" si="35"/>
        <v>21.625</v>
      </c>
      <c r="I262" s="115">
        <v>164</v>
      </c>
      <c r="J262" s="116">
        <f t="shared" si="35"/>
        <v>-9.392265193370164E-2</v>
      </c>
      <c r="K262" s="115">
        <v>188</v>
      </c>
      <c r="L262" s="116">
        <f t="shared" si="35"/>
        <v>0.14634146341463405</v>
      </c>
      <c r="M262" s="115">
        <v>158</v>
      </c>
      <c r="N262" s="116">
        <f>IFERROR(M262/K262-1,"-")</f>
        <v>-0.15957446808510634</v>
      </c>
      <c r="O262" s="116">
        <f>IFERROR(M262/C262-1,"-")</f>
        <v>-0.23300970873786409</v>
      </c>
    </row>
    <row r="263" spans="2:16" ht="15.75" x14ac:dyDescent="0.25">
      <c r="B263" s="117" t="s">
        <v>30</v>
      </c>
      <c r="C263" s="118">
        <v>1623</v>
      </c>
      <c r="D263" s="119">
        <v>-9.9334073251942323E-2</v>
      </c>
      <c r="E263" s="118">
        <v>678</v>
      </c>
      <c r="F263" s="119">
        <f t="shared" si="35"/>
        <v>-0.58225508317929764</v>
      </c>
      <c r="G263" s="118">
        <v>555</v>
      </c>
      <c r="H263" s="119">
        <f t="shared" si="35"/>
        <v>-0.18141592920353977</v>
      </c>
      <c r="I263" s="118">
        <v>1075</v>
      </c>
      <c r="J263" s="119">
        <f t="shared" si="35"/>
        <v>0.93693693693693691</v>
      </c>
      <c r="K263" s="118">
        <v>1341</v>
      </c>
      <c r="L263" s="119">
        <f t="shared" si="35"/>
        <v>0.24744186046511629</v>
      </c>
      <c r="M263" s="118">
        <v>1334</v>
      </c>
      <c r="N263" s="119">
        <v>-5.2199850857569396E-3</v>
      </c>
      <c r="O263" s="119">
        <v>-0.17806531115218727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6" t="s">
        <v>245</v>
      </c>
      <c r="C268" s="266"/>
      <c r="D268" s="266"/>
      <c r="E268" s="266"/>
      <c r="F268" s="266"/>
      <c r="G268" s="266"/>
      <c r="H268" s="266"/>
      <c r="I268" s="266"/>
      <c r="J268" s="266"/>
      <c r="K268" s="266"/>
      <c r="L268" s="266"/>
      <c r="M268" s="266"/>
      <c r="N268" s="266"/>
      <c r="O268" s="266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88" t="s">
        <v>131</v>
      </c>
      <c r="D270" s="289"/>
      <c r="E270" s="289"/>
      <c r="F270" s="289"/>
      <c r="G270" s="289"/>
      <c r="H270" s="289"/>
      <c r="I270" s="289"/>
      <c r="J270" s="289"/>
      <c r="K270" s="289"/>
      <c r="L270" s="289"/>
      <c r="M270" s="289"/>
      <c r="N270" s="289"/>
      <c r="O270" s="290"/>
    </row>
    <row r="271" spans="2:16" ht="22.5" thickTop="1" thickBot="1" x14ac:dyDescent="0.3">
      <c r="B271" s="109"/>
      <c r="C271" s="291">
        <f>2019</f>
        <v>2019</v>
      </c>
      <c r="D271" s="292"/>
      <c r="E271" s="293">
        <v>2020</v>
      </c>
      <c r="F271" s="292"/>
      <c r="G271" s="293">
        <v>2021</v>
      </c>
      <c r="H271" s="292"/>
      <c r="I271" s="293">
        <v>2022</v>
      </c>
      <c r="J271" s="292"/>
      <c r="K271" s="293">
        <v>2023</v>
      </c>
      <c r="L271" s="292"/>
      <c r="M271" s="293">
        <v>2024</v>
      </c>
      <c r="N271" s="294"/>
      <c r="O271" s="295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434</v>
      </c>
      <c r="D273" s="116">
        <v>-0.11608961303462317</v>
      </c>
      <c r="E273" s="115">
        <v>386</v>
      </c>
      <c r="F273" s="116">
        <f t="shared" ref="F273:L285" si="38">IFERROR(E273/C273-1,"-")</f>
        <v>-0.11059907834101379</v>
      </c>
      <c r="G273" s="115">
        <v>20</v>
      </c>
      <c r="H273" s="116">
        <f t="shared" si="38"/>
        <v>-0.94818652849740936</v>
      </c>
      <c r="I273" s="115">
        <v>275</v>
      </c>
      <c r="J273" s="116">
        <f t="shared" si="38"/>
        <v>12.75</v>
      </c>
      <c r="K273" s="115">
        <v>453</v>
      </c>
      <c r="L273" s="116">
        <f t="shared" si="38"/>
        <v>0.64727272727272722</v>
      </c>
      <c r="M273" s="115">
        <v>381</v>
      </c>
      <c r="N273" s="116">
        <f t="shared" ref="N273:N279" si="39">IFERROR(M273/K273-1,"-")</f>
        <v>-0.15894039735099341</v>
      </c>
      <c r="O273" s="116">
        <f>M273/C273-1</f>
        <v>-0.12211981566820274</v>
      </c>
    </row>
    <row r="274" spans="2:15" x14ac:dyDescent="0.25">
      <c r="B274" s="114" t="s">
        <v>73</v>
      </c>
      <c r="C274" s="115">
        <v>374</v>
      </c>
      <c r="D274" s="116">
        <v>-0.26086956521739135</v>
      </c>
      <c r="E274" s="115">
        <v>408</v>
      </c>
      <c r="F274" s="116">
        <f t="shared" si="38"/>
        <v>9.0909090909090828E-2</v>
      </c>
      <c r="G274" s="115">
        <v>10</v>
      </c>
      <c r="H274" s="116">
        <f t="shared" si="38"/>
        <v>-0.97549019607843135</v>
      </c>
      <c r="I274" s="115">
        <v>245</v>
      </c>
      <c r="J274" s="116">
        <f t="shared" si="38"/>
        <v>23.5</v>
      </c>
      <c r="K274" s="115">
        <v>313</v>
      </c>
      <c r="L274" s="116">
        <f t="shared" si="38"/>
        <v>0.27755102040816326</v>
      </c>
      <c r="M274" s="115">
        <v>336</v>
      </c>
      <c r="N274" s="116">
        <f t="shared" si="39"/>
        <v>7.348242811501593E-2</v>
      </c>
      <c r="O274" s="116">
        <f>IFERROR(M274/C274-1,"-")</f>
        <v>-0.10160427807486627</v>
      </c>
    </row>
    <row r="275" spans="2:15" x14ac:dyDescent="0.25">
      <c r="B275" s="114" t="s">
        <v>75</v>
      </c>
      <c r="C275" s="115">
        <v>443</v>
      </c>
      <c r="D275" s="116">
        <v>5.2256532066508266E-2</v>
      </c>
      <c r="E275" s="115">
        <v>176</v>
      </c>
      <c r="F275" s="116">
        <f t="shared" si="38"/>
        <v>-0.60270880361173818</v>
      </c>
      <c r="G275" s="115">
        <v>24</v>
      </c>
      <c r="H275" s="116">
        <f t="shared" si="38"/>
        <v>-0.86363636363636365</v>
      </c>
      <c r="I275" s="115">
        <v>204</v>
      </c>
      <c r="J275" s="116">
        <f t="shared" si="38"/>
        <v>7.5</v>
      </c>
      <c r="K275" s="115">
        <v>321</v>
      </c>
      <c r="L275" s="116">
        <f t="shared" si="38"/>
        <v>0.57352941176470584</v>
      </c>
      <c r="M275" s="115">
        <v>324</v>
      </c>
      <c r="N275" s="116">
        <f t="shared" si="39"/>
        <v>9.3457943925232545E-3</v>
      </c>
      <c r="O275" s="116">
        <f t="shared" ref="O275:O279" si="40">IFERROR(M275/C275-1,"-")</f>
        <v>-0.26862302483069977</v>
      </c>
    </row>
    <row r="276" spans="2:15" x14ac:dyDescent="0.25">
      <c r="B276" s="114" t="s">
        <v>77</v>
      </c>
      <c r="C276" s="115">
        <v>246</v>
      </c>
      <c r="D276" s="116">
        <v>-1.2048192771084376E-2</v>
      </c>
      <c r="E276" s="115">
        <v>0</v>
      </c>
      <c r="F276" s="116">
        <f t="shared" si="38"/>
        <v>-1</v>
      </c>
      <c r="G276" s="115">
        <v>35</v>
      </c>
      <c r="H276" s="116" t="str">
        <f t="shared" si="38"/>
        <v>-</v>
      </c>
      <c r="I276" s="115">
        <v>203</v>
      </c>
      <c r="J276" s="116">
        <f t="shared" si="38"/>
        <v>4.8</v>
      </c>
      <c r="K276" s="115">
        <v>279</v>
      </c>
      <c r="L276" s="116">
        <f t="shared" si="38"/>
        <v>0.37438423645320196</v>
      </c>
      <c r="M276" s="115">
        <v>205</v>
      </c>
      <c r="N276" s="116">
        <f t="shared" si="39"/>
        <v>-0.26523297491039421</v>
      </c>
      <c r="O276" s="116">
        <f t="shared" si="40"/>
        <v>-0.16666666666666663</v>
      </c>
    </row>
    <row r="277" spans="2:15" x14ac:dyDescent="0.25">
      <c r="B277" s="114" t="s">
        <v>79</v>
      </c>
      <c r="C277" s="115">
        <v>29</v>
      </c>
      <c r="D277" s="116">
        <v>-0.40816326530612246</v>
      </c>
      <c r="E277" s="115">
        <v>0</v>
      </c>
      <c r="F277" s="116">
        <f t="shared" si="38"/>
        <v>-1</v>
      </c>
      <c r="G277" s="115">
        <v>25</v>
      </c>
      <c r="H277" s="116" t="str">
        <f t="shared" si="38"/>
        <v>-</v>
      </c>
      <c r="I277" s="115">
        <v>52</v>
      </c>
      <c r="J277" s="116">
        <f t="shared" si="38"/>
        <v>1.08</v>
      </c>
      <c r="K277" s="115">
        <v>55</v>
      </c>
      <c r="L277" s="116">
        <f t="shared" si="38"/>
        <v>5.7692307692307709E-2</v>
      </c>
      <c r="M277" s="115">
        <v>46</v>
      </c>
      <c r="N277" s="116">
        <f t="shared" si="39"/>
        <v>-0.16363636363636369</v>
      </c>
      <c r="O277" s="116">
        <f t="shared" si="40"/>
        <v>0.5862068965517242</v>
      </c>
    </row>
    <row r="278" spans="2:15" x14ac:dyDescent="0.25">
      <c r="B278" s="114" t="s">
        <v>81</v>
      </c>
      <c r="C278" s="115">
        <v>38</v>
      </c>
      <c r="D278" s="116">
        <v>5.555555555555558E-2</v>
      </c>
      <c r="E278" s="115">
        <v>0</v>
      </c>
      <c r="F278" s="116">
        <f t="shared" si="38"/>
        <v>-1</v>
      </c>
      <c r="G278" s="115">
        <v>27</v>
      </c>
      <c r="H278" s="116" t="str">
        <f t="shared" si="38"/>
        <v>-</v>
      </c>
      <c r="I278" s="115">
        <v>51</v>
      </c>
      <c r="J278" s="116">
        <f t="shared" si="38"/>
        <v>0.88888888888888884</v>
      </c>
      <c r="K278" s="115">
        <v>33</v>
      </c>
      <c r="L278" s="116">
        <f t="shared" si="38"/>
        <v>-0.3529411764705882</v>
      </c>
      <c r="M278" s="115">
        <v>26</v>
      </c>
      <c r="N278" s="116">
        <f t="shared" si="39"/>
        <v>-0.21212121212121215</v>
      </c>
      <c r="O278" s="116">
        <f t="shared" si="40"/>
        <v>-0.31578947368421051</v>
      </c>
    </row>
    <row r="279" spans="2:15" x14ac:dyDescent="0.25">
      <c r="B279" s="114" t="s">
        <v>83</v>
      </c>
      <c r="C279" s="115">
        <v>52</v>
      </c>
      <c r="D279" s="116">
        <v>0.30000000000000004</v>
      </c>
      <c r="E279" s="115">
        <v>0</v>
      </c>
      <c r="F279" s="116">
        <f t="shared" si="38"/>
        <v>-1</v>
      </c>
      <c r="G279" s="115">
        <v>25</v>
      </c>
      <c r="H279" s="116" t="str">
        <f t="shared" si="38"/>
        <v>-</v>
      </c>
      <c r="I279" s="115">
        <v>26</v>
      </c>
      <c r="J279" s="116">
        <f t="shared" si="38"/>
        <v>4.0000000000000036E-2</v>
      </c>
      <c r="K279" s="115">
        <v>39</v>
      </c>
      <c r="L279" s="116">
        <f t="shared" si="38"/>
        <v>0.5</v>
      </c>
      <c r="M279" s="115">
        <v>47</v>
      </c>
      <c r="N279" s="116">
        <f t="shared" si="39"/>
        <v>0.20512820512820507</v>
      </c>
      <c r="O279" s="116">
        <f t="shared" si="40"/>
        <v>-9.6153846153846145E-2</v>
      </c>
    </row>
    <row r="280" spans="2:15" x14ac:dyDescent="0.25">
      <c r="B280" s="114" t="s">
        <v>85</v>
      </c>
      <c r="C280" s="115">
        <v>34</v>
      </c>
      <c r="D280" s="116">
        <v>-0.27659574468085102</v>
      </c>
      <c r="E280" s="115">
        <v>15</v>
      </c>
      <c r="F280" s="116">
        <f t="shared" si="38"/>
        <v>-0.55882352941176472</v>
      </c>
      <c r="G280" s="115">
        <v>28</v>
      </c>
      <c r="H280" s="116">
        <f t="shared" si="38"/>
        <v>0.8666666666666667</v>
      </c>
      <c r="I280" s="115">
        <v>15</v>
      </c>
      <c r="J280" s="116">
        <f t="shared" si="38"/>
        <v>-0.4642857142857143</v>
      </c>
      <c r="K280" s="115">
        <v>34</v>
      </c>
      <c r="L280" s="116">
        <f t="shared" si="38"/>
        <v>1.2666666666666666</v>
      </c>
      <c r="M280" s="115">
        <v>38</v>
      </c>
      <c r="N280" s="116">
        <f>IFERROR(M280/K280-1,"-")</f>
        <v>0.11764705882352944</v>
      </c>
      <c r="O280" s="116">
        <f>IFERROR(M280/C280-1,"-")</f>
        <v>0.11764705882352944</v>
      </c>
    </row>
    <row r="281" spans="2:15" x14ac:dyDescent="0.25">
      <c r="B281" s="114" t="s">
        <v>87</v>
      </c>
      <c r="C281" s="115">
        <v>38</v>
      </c>
      <c r="D281" s="116">
        <v>-0.20833333333333337</v>
      </c>
      <c r="E281" s="115">
        <v>25</v>
      </c>
      <c r="F281" s="116">
        <f t="shared" si="38"/>
        <v>-0.34210526315789469</v>
      </c>
      <c r="G281" s="115">
        <v>33</v>
      </c>
      <c r="H281" s="116">
        <f t="shared" si="38"/>
        <v>0.32000000000000006</v>
      </c>
      <c r="I281" s="115">
        <v>34</v>
      </c>
      <c r="J281" s="116">
        <f t="shared" si="38"/>
        <v>3.0303030303030276E-2</v>
      </c>
      <c r="K281" s="115">
        <v>37</v>
      </c>
      <c r="L281" s="116">
        <f t="shared" si="38"/>
        <v>8.8235294117646967E-2</v>
      </c>
      <c r="M281" s="115">
        <v>24</v>
      </c>
      <c r="N281" s="116">
        <f>IFERROR(M281/K281-1,"-")</f>
        <v>-0.35135135135135132</v>
      </c>
      <c r="O281" s="116">
        <f>IFERROR(M281/C281-1,"-")</f>
        <v>-0.36842105263157898</v>
      </c>
    </row>
    <row r="282" spans="2:15" x14ac:dyDescent="0.25">
      <c r="B282" s="114" t="s">
        <v>89</v>
      </c>
      <c r="C282" s="115">
        <v>255</v>
      </c>
      <c r="D282" s="116">
        <v>-0.11764705882352944</v>
      </c>
      <c r="E282" s="115">
        <v>20</v>
      </c>
      <c r="F282" s="116">
        <f t="shared" si="38"/>
        <v>-0.92156862745098045</v>
      </c>
      <c r="G282" s="115">
        <v>131</v>
      </c>
      <c r="H282" s="116">
        <f t="shared" si="38"/>
        <v>5.55</v>
      </c>
      <c r="I282" s="115">
        <v>161</v>
      </c>
      <c r="J282" s="116">
        <f t="shared" si="38"/>
        <v>0.2290076335877862</v>
      </c>
      <c r="K282" s="115">
        <v>242</v>
      </c>
      <c r="L282" s="116">
        <f t="shared" si="38"/>
        <v>0.50310559006211175</v>
      </c>
      <c r="M282" s="115">
        <v>228</v>
      </c>
      <c r="N282" s="116">
        <f>IFERROR(M282/K282-1,"-")</f>
        <v>-5.7851239669421517E-2</v>
      </c>
      <c r="O282" s="116">
        <f>IFERROR(M282/C282-1,"-")</f>
        <v>-0.10588235294117643</v>
      </c>
    </row>
    <row r="283" spans="2:15" x14ac:dyDescent="0.25">
      <c r="B283" s="114" t="s">
        <v>91</v>
      </c>
      <c r="C283" s="115">
        <v>352</v>
      </c>
      <c r="D283" s="116">
        <v>-0.2573839662447257</v>
      </c>
      <c r="E283" s="115">
        <v>27</v>
      </c>
      <c r="F283" s="116">
        <f t="shared" si="38"/>
        <v>-0.92329545454545459</v>
      </c>
      <c r="G283" s="115">
        <v>237</v>
      </c>
      <c r="H283" s="116">
        <f t="shared" si="38"/>
        <v>7.7777777777777786</v>
      </c>
      <c r="I283" s="115">
        <v>262</v>
      </c>
      <c r="J283" s="116">
        <f t="shared" si="38"/>
        <v>0.10548523206751059</v>
      </c>
      <c r="K283" s="115">
        <v>292</v>
      </c>
      <c r="L283" s="116">
        <f t="shared" si="38"/>
        <v>0.11450381679389321</v>
      </c>
      <c r="M283" s="115">
        <v>371</v>
      </c>
      <c r="N283" s="116">
        <f>IFERROR(M283/K283-1,"-")</f>
        <v>0.27054794520547953</v>
      </c>
      <c r="O283" s="116">
        <f>IFERROR(M283/C283-1,"-")</f>
        <v>5.3977272727272707E-2</v>
      </c>
    </row>
    <row r="284" spans="2:15" x14ac:dyDescent="0.25">
      <c r="B284" s="114" t="s">
        <v>93</v>
      </c>
      <c r="C284" s="115">
        <v>386</v>
      </c>
      <c r="D284" s="116">
        <v>-0.21063394683026582</v>
      </c>
      <c r="E284" s="115">
        <v>24</v>
      </c>
      <c r="F284" s="116">
        <f t="shared" si="38"/>
        <v>-0.93782383419689119</v>
      </c>
      <c r="G284" s="115">
        <v>324</v>
      </c>
      <c r="H284" s="116">
        <f t="shared" si="38"/>
        <v>12.5</v>
      </c>
      <c r="I284" s="115">
        <v>357</v>
      </c>
      <c r="J284" s="116">
        <f t="shared" si="38"/>
        <v>0.10185185185185186</v>
      </c>
      <c r="K284" s="115">
        <v>357</v>
      </c>
      <c r="L284" s="116">
        <f t="shared" si="38"/>
        <v>0</v>
      </c>
      <c r="M284" s="115">
        <v>467</v>
      </c>
      <c r="N284" s="116">
        <f>IFERROR(M284/K284-1,"-")</f>
        <v>0.3081232492997199</v>
      </c>
      <c r="O284" s="116">
        <f>IFERROR(M284/C284-1,"-")</f>
        <v>0.20984455958549231</v>
      </c>
    </row>
    <row r="285" spans="2:15" ht="15.75" x14ac:dyDescent="0.25">
      <c r="B285" s="117" t="s">
        <v>30</v>
      </c>
      <c r="C285" s="118">
        <v>2681</v>
      </c>
      <c r="D285" s="119">
        <v>-0.14590633959859833</v>
      </c>
      <c r="E285" s="118">
        <v>1097</v>
      </c>
      <c r="F285" s="119">
        <f t="shared" si="38"/>
        <v>-0.59082431928384938</v>
      </c>
      <c r="G285" s="118">
        <v>919</v>
      </c>
      <c r="H285" s="119">
        <f t="shared" si="38"/>
        <v>-0.16226071103008199</v>
      </c>
      <c r="I285" s="118">
        <v>1885</v>
      </c>
      <c r="J285" s="119">
        <f t="shared" si="38"/>
        <v>1.0511425462459196</v>
      </c>
      <c r="K285" s="118">
        <v>2455</v>
      </c>
      <c r="L285" s="119">
        <f t="shared" si="38"/>
        <v>0.3023872679045092</v>
      </c>
      <c r="M285" s="118">
        <v>2493</v>
      </c>
      <c r="N285" s="119">
        <v>1.5478615071283119E-2</v>
      </c>
      <c r="O285" s="119">
        <v>-7.0123088399850819E-2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B7A51-CD82-4DB6-B7AC-C679035E625D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6" t="s">
        <v>234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88" t="s">
        <v>132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89"/>
      <c r="P6" s="289"/>
      <c r="Q6" s="289"/>
      <c r="R6" s="289"/>
      <c r="S6" s="290"/>
    </row>
    <row r="7" spans="1:20" ht="22.5" thickTop="1" thickBot="1" x14ac:dyDescent="0.3">
      <c r="B7" s="109"/>
      <c r="C7" s="110">
        <v>2017</v>
      </c>
      <c r="D7" s="291">
        <v>2018</v>
      </c>
      <c r="E7" s="292"/>
      <c r="F7" s="291">
        <v>2019</v>
      </c>
      <c r="G7" s="292"/>
      <c r="H7" s="291">
        <v>2020</v>
      </c>
      <c r="I7" s="292"/>
      <c r="J7" s="291">
        <v>2021</v>
      </c>
      <c r="K7" s="292"/>
      <c r="L7" s="293">
        <v>2022</v>
      </c>
      <c r="M7" s="292"/>
      <c r="N7" s="293">
        <v>2023</v>
      </c>
      <c r="O7" s="294"/>
      <c r="P7" s="292"/>
      <c r="Q7" s="293">
        <v>2024</v>
      </c>
      <c r="R7" s="294"/>
      <c r="S7" s="295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246</v>
      </c>
      <c r="L8" s="113" t="s">
        <v>69</v>
      </c>
      <c r="M8" s="112" t="s">
        <v>136</v>
      </c>
      <c r="N8" s="113" t="s">
        <v>69</v>
      </c>
      <c r="O8" s="112" t="s">
        <v>247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23019</v>
      </c>
      <c r="D9" s="115">
        <v>20999</v>
      </c>
      <c r="E9" s="116">
        <f t="shared" ref="E9:E21" si="0">D9/C9-1</f>
        <v>-8.7753594856422978E-2</v>
      </c>
      <c r="F9" s="115">
        <v>20553</v>
      </c>
      <c r="G9" s="116">
        <f>F9/D9-1</f>
        <v>-2.1239106624124982E-2</v>
      </c>
      <c r="H9" s="115">
        <v>20553</v>
      </c>
      <c r="I9" s="116">
        <f>H9/F9-1</f>
        <v>0</v>
      </c>
      <c r="J9" s="115">
        <v>4767</v>
      </c>
      <c r="K9" s="116">
        <v>-0.76806305648810391</v>
      </c>
      <c r="L9" s="115">
        <v>14146</v>
      </c>
      <c r="M9" s="116">
        <f t="shared" ref="M9:M21" si="1">IFERROR(L9/J9-1,"-")</f>
        <v>1.9674847912733373</v>
      </c>
      <c r="N9" s="115">
        <v>23609</v>
      </c>
      <c r="O9" s="116">
        <f>IFERROR(N9/L9-1,"-")</f>
        <v>0.66895235402233855</v>
      </c>
      <c r="P9" s="98">
        <f>N9/F9-1</f>
        <v>0.14868875589938213</v>
      </c>
      <c r="Q9" s="115">
        <v>23867</v>
      </c>
      <c r="R9" s="116">
        <f>IFERROR(Q9/N9-1,"-")</f>
        <v>1.0928035918505552E-2</v>
      </c>
      <c r="S9" s="116">
        <f>IFERROR(Q9/F9-1,"-")</f>
        <v>0.16124166788303418</v>
      </c>
    </row>
    <row r="10" spans="1:20" x14ac:dyDescent="0.25">
      <c r="A10" s="1" t="s">
        <v>72</v>
      </c>
      <c r="B10" s="114" t="s">
        <v>73</v>
      </c>
      <c r="C10" s="115">
        <v>23524</v>
      </c>
      <c r="D10" s="115">
        <v>22242</v>
      </c>
      <c r="E10" s="116">
        <f t="shared" si="0"/>
        <v>-5.4497534432919603E-2</v>
      </c>
      <c r="F10" s="115">
        <v>20929</v>
      </c>
      <c r="G10" s="116">
        <f t="shared" ref="G10:I21" si="2">F10/D10-1</f>
        <v>-5.9032461109612466E-2</v>
      </c>
      <c r="H10" s="115">
        <v>23364</v>
      </c>
      <c r="I10" s="116">
        <f t="shared" si="2"/>
        <v>0.11634574036026568</v>
      </c>
      <c r="J10" s="115">
        <v>8041</v>
      </c>
      <c r="K10" s="116">
        <v>-0.65583804143126179</v>
      </c>
      <c r="L10" s="115">
        <v>17059</v>
      </c>
      <c r="M10" s="116">
        <f t="shared" si="1"/>
        <v>1.1215023007088671</v>
      </c>
      <c r="N10" s="115">
        <v>22775</v>
      </c>
      <c r="O10" s="116">
        <f t="shared" ref="O10:O21" si="3">IFERROR(N10/L10-1,"-")</f>
        <v>0.33507239580280213</v>
      </c>
      <c r="P10" s="98">
        <f t="shared" ref="P10:P21" si="4">N10/F10-1</f>
        <v>8.8202971952792808E-2</v>
      </c>
      <c r="Q10" s="115">
        <v>22625</v>
      </c>
      <c r="R10" s="116">
        <f t="shared" ref="R10:R19" si="5">IFERROR(Q10/N10-1,"-")</f>
        <v>-6.5861690450055299E-3</v>
      </c>
      <c r="S10" s="116">
        <f t="shared" ref="S10:S20" si="6">IFERROR(Q10/F10-1,"-")</f>
        <v>8.1035883224234384E-2</v>
      </c>
    </row>
    <row r="11" spans="1:20" x14ac:dyDescent="0.25">
      <c r="A11" s="1" t="s">
        <v>74</v>
      </c>
      <c r="B11" s="114" t="s">
        <v>75</v>
      </c>
      <c r="C11" s="115">
        <v>26576</v>
      </c>
      <c r="D11" s="115">
        <v>22137</v>
      </c>
      <c r="E11" s="116">
        <f t="shared" si="0"/>
        <v>-0.16703040337146302</v>
      </c>
      <c r="F11" s="115">
        <v>21779</v>
      </c>
      <c r="G11" s="116">
        <f t="shared" si="2"/>
        <v>-1.6172019695532391E-2</v>
      </c>
      <c r="H11" s="115">
        <v>8936</v>
      </c>
      <c r="I11" s="116">
        <f t="shared" si="2"/>
        <v>-0.58969649662518941</v>
      </c>
      <c r="J11" s="115">
        <v>10312</v>
      </c>
      <c r="K11" s="116">
        <v>0.15398388540734098</v>
      </c>
      <c r="L11" s="115">
        <v>20054</v>
      </c>
      <c r="M11" s="116">
        <f t="shared" si="1"/>
        <v>0.94472459270752518</v>
      </c>
      <c r="N11" s="115">
        <v>25174</v>
      </c>
      <c r="O11" s="116">
        <f t="shared" si="3"/>
        <v>0.25531066121472024</v>
      </c>
      <c r="P11" s="98">
        <f t="shared" si="4"/>
        <v>0.15588410854492851</v>
      </c>
      <c r="Q11" s="115">
        <v>22971</v>
      </c>
      <c r="R11" s="116">
        <f t="shared" si="5"/>
        <v>-8.7510923969174592E-2</v>
      </c>
      <c r="S11" s="116">
        <f t="shared" si="6"/>
        <v>5.4731622204876151E-2</v>
      </c>
    </row>
    <row r="12" spans="1:20" x14ac:dyDescent="0.25">
      <c r="A12" s="1" t="s">
        <v>76</v>
      </c>
      <c r="B12" s="114" t="s">
        <v>77</v>
      </c>
      <c r="C12" s="115">
        <v>20827</v>
      </c>
      <c r="D12" s="115">
        <v>19413</v>
      </c>
      <c r="E12" s="116">
        <f t="shared" si="0"/>
        <v>-6.7892639362366114E-2</v>
      </c>
      <c r="F12" s="115">
        <v>16758</v>
      </c>
      <c r="G12" s="116">
        <f t="shared" si="2"/>
        <v>-0.13676402410755684</v>
      </c>
      <c r="H12" s="115">
        <v>0</v>
      </c>
      <c r="I12" s="116">
        <f t="shared" si="2"/>
        <v>-1</v>
      </c>
      <c r="J12" s="115">
        <v>9597</v>
      </c>
      <c r="K12" s="116" t="s">
        <v>227</v>
      </c>
      <c r="L12" s="115">
        <v>17340</v>
      </c>
      <c r="M12" s="116">
        <f t="shared" si="1"/>
        <v>0.8068146295717411</v>
      </c>
      <c r="N12" s="115">
        <v>19154</v>
      </c>
      <c r="O12" s="116">
        <f t="shared" si="3"/>
        <v>0.10461361014994242</v>
      </c>
      <c r="P12" s="116">
        <f>N12/F12-1</f>
        <v>0.14297648884115044</v>
      </c>
      <c r="Q12" s="115">
        <v>19029</v>
      </c>
      <c r="R12" s="116">
        <f t="shared" si="5"/>
        <v>-6.5260519995823385E-3</v>
      </c>
      <c r="S12" s="116">
        <f t="shared" si="6"/>
        <v>0.13551736484067312</v>
      </c>
    </row>
    <row r="13" spans="1:20" x14ac:dyDescent="0.25">
      <c r="A13" s="1" t="s">
        <v>78</v>
      </c>
      <c r="B13" s="114" t="s">
        <v>79</v>
      </c>
      <c r="C13" s="115">
        <v>19959</v>
      </c>
      <c r="D13" s="115">
        <v>19110</v>
      </c>
      <c r="E13" s="116">
        <f t="shared" si="0"/>
        <v>-4.2537201262588309E-2</v>
      </c>
      <c r="F13" s="115">
        <v>17027</v>
      </c>
      <c r="G13" s="116">
        <f t="shared" si="2"/>
        <v>-0.10900052328623755</v>
      </c>
      <c r="H13" s="115">
        <v>0</v>
      </c>
      <c r="I13" s="116">
        <f t="shared" si="2"/>
        <v>-1</v>
      </c>
      <c r="J13" s="115">
        <v>12545</v>
      </c>
      <c r="K13" s="116" t="s">
        <v>227</v>
      </c>
      <c r="L13" s="115">
        <v>18214</v>
      </c>
      <c r="M13" s="116">
        <f t="shared" si="1"/>
        <v>0.45189318453567151</v>
      </c>
      <c r="N13" s="115">
        <v>17881</v>
      </c>
      <c r="O13" s="116">
        <f t="shared" si="3"/>
        <v>-1.828263972768196E-2</v>
      </c>
      <c r="P13" s="116">
        <f t="shared" si="4"/>
        <v>5.015563516767485E-2</v>
      </c>
      <c r="Q13" s="115">
        <v>17439</v>
      </c>
      <c r="R13" s="116">
        <f t="shared" si="5"/>
        <v>-2.4718975448800418E-2</v>
      </c>
      <c r="S13" s="116">
        <f t="shared" si="6"/>
        <v>2.4196863804545776E-2</v>
      </c>
    </row>
    <row r="14" spans="1:20" x14ac:dyDescent="0.25">
      <c r="A14" s="1" t="s">
        <v>80</v>
      </c>
      <c r="B14" s="114" t="s">
        <v>81</v>
      </c>
      <c r="C14" s="115">
        <v>18755</v>
      </c>
      <c r="D14" s="115">
        <v>18113</v>
      </c>
      <c r="E14" s="116">
        <f t="shared" si="0"/>
        <v>-3.4230871767528703E-2</v>
      </c>
      <c r="F14" s="115">
        <v>15071</v>
      </c>
      <c r="G14" s="116">
        <f t="shared" si="2"/>
        <v>-0.16794567437751895</v>
      </c>
      <c r="H14" s="115">
        <v>0</v>
      </c>
      <c r="I14" s="116">
        <f t="shared" si="2"/>
        <v>-1</v>
      </c>
      <c r="J14" s="115">
        <v>13541</v>
      </c>
      <c r="K14" s="116" t="s">
        <v>227</v>
      </c>
      <c r="L14" s="115">
        <v>17608</v>
      </c>
      <c r="M14" s="116">
        <f t="shared" si="1"/>
        <v>0.30034709401078197</v>
      </c>
      <c r="N14" s="115">
        <v>17983</v>
      </c>
      <c r="O14" s="116">
        <f t="shared" si="3"/>
        <v>2.1297137664697763E-2</v>
      </c>
      <c r="P14" s="116">
        <f t="shared" si="4"/>
        <v>0.19321876451463083</v>
      </c>
      <c r="Q14" s="115">
        <v>19479</v>
      </c>
      <c r="R14" s="116">
        <f t="shared" si="5"/>
        <v>8.3189679141411288E-2</v>
      </c>
      <c r="S14" s="116">
        <f t="shared" si="6"/>
        <v>0.29248225068011413</v>
      </c>
    </row>
    <row r="15" spans="1:20" x14ac:dyDescent="0.25">
      <c r="A15" s="1" t="s">
        <v>82</v>
      </c>
      <c r="B15" s="114" t="s">
        <v>83</v>
      </c>
      <c r="C15" s="115">
        <v>20926</v>
      </c>
      <c r="D15" s="115">
        <v>17854</v>
      </c>
      <c r="E15" s="116">
        <f t="shared" si="0"/>
        <v>-0.14680302016630031</v>
      </c>
      <c r="F15" s="115">
        <v>17228</v>
      </c>
      <c r="G15" s="116">
        <f t="shared" si="2"/>
        <v>-3.5062170942085857E-2</v>
      </c>
      <c r="H15" s="115">
        <v>0</v>
      </c>
      <c r="I15" s="116">
        <f t="shared" si="2"/>
        <v>-1</v>
      </c>
      <c r="J15" s="115">
        <v>14398</v>
      </c>
      <c r="K15" s="116" t="s">
        <v>227</v>
      </c>
      <c r="L15" s="115">
        <v>18083</v>
      </c>
      <c r="M15" s="116">
        <f t="shared" si="1"/>
        <v>0.25593832476732881</v>
      </c>
      <c r="N15" s="115">
        <v>16810</v>
      </c>
      <c r="O15" s="116">
        <f t="shared" si="3"/>
        <v>-7.0397611015871275E-2</v>
      </c>
      <c r="P15" s="116">
        <f t="shared" si="4"/>
        <v>-2.4262827954492638E-2</v>
      </c>
      <c r="Q15" s="115">
        <v>21632</v>
      </c>
      <c r="R15" s="116">
        <f t="shared" si="5"/>
        <v>0.28685306365258767</v>
      </c>
      <c r="S15" s="116">
        <f t="shared" si="6"/>
        <v>0.25563036916647319</v>
      </c>
    </row>
    <row r="16" spans="1:20" x14ac:dyDescent="0.25">
      <c r="A16" s="1" t="s">
        <v>84</v>
      </c>
      <c r="B16" s="114" t="s">
        <v>85</v>
      </c>
      <c r="C16" s="115">
        <v>18725</v>
      </c>
      <c r="D16" s="115">
        <v>14321</v>
      </c>
      <c r="E16" s="116">
        <f t="shared" si="0"/>
        <v>-0.23519359145527374</v>
      </c>
      <c r="F16" s="115">
        <v>13793</v>
      </c>
      <c r="G16" s="116">
        <f t="shared" si="2"/>
        <v>-3.6868933733677833E-2</v>
      </c>
      <c r="H16" s="115">
        <v>6776</v>
      </c>
      <c r="I16" s="116">
        <f t="shared" si="2"/>
        <v>-0.50873631552236642</v>
      </c>
      <c r="J16" s="115">
        <v>13925</v>
      </c>
      <c r="K16" s="116">
        <v>1.0550472255017711</v>
      </c>
      <c r="L16" s="115">
        <v>15520</v>
      </c>
      <c r="M16" s="116">
        <f t="shared" si="1"/>
        <v>0.1145421903052064</v>
      </c>
      <c r="N16" s="115">
        <v>14993</v>
      </c>
      <c r="O16" s="116">
        <f t="shared" si="3"/>
        <v>-3.39561855670103E-2</v>
      </c>
      <c r="P16" s="98">
        <f t="shared" si="4"/>
        <v>8.7000652504893861E-2</v>
      </c>
      <c r="Q16" s="115">
        <v>15201</v>
      </c>
      <c r="R16" s="116">
        <f t="shared" si="5"/>
        <v>1.3873140799039563E-2</v>
      </c>
      <c r="S16" s="116">
        <f t="shared" si="6"/>
        <v>0.10208076560574209</v>
      </c>
    </row>
    <row r="17" spans="1:19" x14ac:dyDescent="0.25">
      <c r="A17" s="1" t="s">
        <v>86</v>
      </c>
      <c r="B17" s="114" t="s">
        <v>87</v>
      </c>
      <c r="C17" s="115">
        <v>19570</v>
      </c>
      <c r="D17" s="115">
        <v>15635</v>
      </c>
      <c r="E17" s="116">
        <f t="shared" si="0"/>
        <v>-0.20107307102708227</v>
      </c>
      <c r="F17" s="115">
        <v>15992</v>
      </c>
      <c r="G17" s="116">
        <f t="shared" si="2"/>
        <v>2.2833386632555186E-2</v>
      </c>
      <c r="H17" s="115">
        <v>7423</v>
      </c>
      <c r="I17" s="116">
        <f t="shared" si="2"/>
        <v>-0.53583041520760388</v>
      </c>
      <c r="J17" s="115">
        <v>16473</v>
      </c>
      <c r="K17" s="116">
        <v>1.2191836184830929</v>
      </c>
      <c r="L17" s="115">
        <v>19959</v>
      </c>
      <c r="M17" s="116">
        <f t="shared" si="1"/>
        <v>0.21161901293024954</v>
      </c>
      <c r="N17" s="115">
        <v>15933</v>
      </c>
      <c r="O17" s="116">
        <f t="shared" si="3"/>
        <v>-0.2017135127010371</v>
      </c>
      <c r="P17" s="98">
        <f t="shared" si="4"/>
        <v>-3.68934467233617E-3</v>
      </c>
      <c r="Q17" s="115">
        <v>19577</v>
      </c>
      <c r="R17" s="116">
        <f t="shared" si="5"/>
        <v>0.22870771355049269</v>
      </c>
      <c r="S17" s="116">
        <f t="shared" si="6"/>
        <v>0.22417458729364692</v>
      </c>
    </row>
    <row r="18" spans="1:19" x14ac:dyDescent="0.25">
      <c r="A18" s="1" t="s">
        <v>88</v>
      </c>
      <c r="B18" s="114" t="s">
        <v>89</v>
      </c>
      <c r="C18" s="115">
        <v>19797</v>
      </c>
      <c r="D18" s="115">
        <v>20046</v>
      </c>
      <c r="E18" s="116">
        <f t="shared" si="0"/>
        <v>1.2577663282315577E-2</v>
      </c>
      <c r="F18" s="115">
        <v>18677</v>
      </c>
      <c r="G18" s="116">
        <f t="shared" si="2"/>
        <v>-6.8292926269579945E-2</v>
      </c>
      <c r="H18" s="115">
        <v>9298</v>
      </c>
      <c r="I18" s="116">
        <f t="shared" si="2"/>
        <v>-0.50216844246934733</v>
      </c>
      <c r="J18" s="115">
        <v>19721</v>
      </c>
      <c r="K18" s="116">
        <v>1.1209937620993764</v>
      </c>
      <c r="L18" s="115">
        <v>21932</v>
      </c>
      <c r="M18" s="116">
        <f t="shared" si="1"/>
        <v>0.11211399016277057</v>
      </c>
      <c r="N18" s="115">
        <v>20553</v>
      </c>
      <c r="O18" s="116">
        <f t="shared" si="3"/>
        <v>-6.2876162684661674E-2</v>
      </c>
      <c r="P18" s="98">
        <f t="shared" si="4"/>
        <v>0.10044439685174278</v>
      </c>
      <c r="Q18" s="115">
        <v>19337</v>
      </c>
      <c r="R18" s="116">
        <f t="shared" si="5"/>
        <v>-5.9164112295042037E-2</v>
      </c>
      <c r="S18" s="116">
        <f t="shared" si="6"/>
        <v>3.5337580981956496E-2</v>
      </c>
    </row>
    <row r="19" spans="1:19" x14ac:dyDescent="0.25">
      <c r="A19" s="1" t="s">
        <v>90</v>
      </c>
      <c r="B19" s="114" t="s">
        <v>91</v>
      </c>
      <c r="C19" s="115">
        <v>24537</v>
      </c>
      <c r="D19" s="115">
        <v>22032</v>
      </c>
      <c r="E19" s="116">
        <f t="shared" si="0"/>
        <v>-0.1020907201369361</v>
      </c>
      <c r="F19" s="115">
        <v>21685</v>
      </c>
      <c r="G19" s="116">
        <f t="shared" si="2"/>
        <v>-1.5749818445896846E-2</v>
      </c>
      <c r="H19" s="115">
        <v>8104</v>
      </c>
      <c r="I19" s="116">
        <f t="shared" si="2"/>
        <v>-0.62628545077242337</v>
      </c>
      <c r="J19" s="115">
        <v>22740</v>
      </c>
      <c r="K19" s="116">
        <v>1.8060217176702862</v>
      </c>
      <c r="L19" s="115">
        <v>25251</v>
      </c>
      <c r="M19" s="116">
        <f t="shared" si="1"/>
        <v>0.11042216358839041</v>
      </c>
      <c r="N19" s="115">
        <v>23667</v>
      </c>
      <c r="O19" s="116">
        <f t="shared" si="3"/>
        <v>-6.2730188903409756E-2</v>
      </c>
      <c r="P19" s="98">
        <f t="shared" si="4"/>
        <v>9.1399584966566749E-2</v>
      </c>
      <c r="Q19" s="115">
        <v>25085</v>
      </c>
      <c r="R19" s="116">
        <f t="shared" si="5"/>
        <v>5.9914649089449545E-2</v>
      </c>
      <c r="S19" s="116">
        <f t="shared" si="6"/>
        <v>0.15679040811620926</v>
      </c>
    </row>
    <row r="20" spans="1:19" x14ac:dyDescent="0.25">
      <c r="A20" s="1" t="s">
        <v>92</v>
      </c>
      <c r="B20" s="114" t="s">
        <v>93</v>
      </c>
      <c r="C20" s="115">
        <v>23446</v>
      </c>
      <c r="D20" s="115">
        <v>20407</v>
      </c>
      <c r="E20" s="116">
        <f t="shared" si="0"/>
        <v>-0.12961699223748191</v>
      </c>
      <c r="F20" s="115">
        <v>20923</v>
      </c>
      <c r="G20" s="116">
        <f t="shared" si="2"/>
        <v>2.528544127015242E-2</v>
      </c>
      <c r="H20" s="115">
        <v>6962</v>
      </c>
      <c r="I20" s="116">
        <f t="shared" si="2"/>
        <v>-0.66725612961812364</v>
      </c>
      <c r="J20" s="115">
        <v>18198</v>
      </c>
      <c r="K20" s="116">
        <v>1.6139040505601838</v>
      </c>
      <c r="L20" s="115">
        <v>23965</v>
      </c>
      <c r="M20" s="116">
        <f t="shared" si="1"/>
        <v>0.3169029563688317</v>
      </c>
      <c r="N20" s="115">
        <v>20577</v>
      </c>
      <c r="O20" s="116">
        <f t="shared" si="3"/>
        <v>-0.14137283538493639</v>
      </c>
      <c r="P20" s="98">
        <f t="shared" si="4"/>
        <v>-1.6536825503034924E-2</v>
      </c>
      <c r="Q20" s="115">
        <v>24629</v>
      </c>
      <c r="R20" s="116">
        <f>IFERROR(Q20/N20-1,"-")</f>
        <v>0.19691889002284113</v>
      </c>
      <c r="S20" s="116">
        <f t="shared" si="6"/>
        <v>0.17712565119724699</v>
      </c>
    </row>
    <row r="21" spans="1:19" ht="15.75" x14ac:dyDescent="0.25">
      <c r="A21" s="1" t="s">
        <v>0</v>
      </c>
      <c r="B21" s="117" t="s">
        <v>30</v>
      </c>
      <c r="C21" s="118">
        <v>259661</v>
      </c>
      <c r="D21" s="118">
        <v>232309</v>
      </c>
      <c r="E21" s="119">
        <f t="shared" si="0"/>
        <v>-0.10533734369042713</v>
      </c>
      <c r="F21" s="118">
        <v>220415</v>
      </c>
      <c r="G21" s="119">
        <f>F21/D21-1</f>
        <v>-5.1199049541774122E-2</v>
      </c>
      <c r="H21" s="118">
        <v>103516</v>
      </c>
      <c r="I21" s="119">
        <f t="shared" si="2"/>
        <v>-0.53035864165324509</v>
      </c>
      <c r="J21" s="118">
        <v>164258</v>
      </c>
      <c r="K21" s="119">
        <v>0.58678851578499946</v>
      </c>
      <c r="L21" s="118">
        <v>229131</v>
      </c>
      <c r="M21" s="119">
        <f t="shared" si="1"/>
        <v>0.39494575606667559</v>
      </c>
      <c r="N21" s="118">
        <v>239109</v>
      </c>
      <c r="O21" s="119">
        <f t="shared" si="3"/>
        <v>4.3547141155059865E-2</v>
      </c>
      <c r="P21" s="119">
        <f t="shared" si="4"/>
        <v>8.4812739604836374E-2</v>
      </c>
      <c r="Q21" s="118">
        <v>250871</v>
      </c>
      <c r="R21" s="119">
        <v>4.9190954752853289E-2</v>
      </c>
      <c r="S21" s="119">
        <v>0.1381757139940567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5588FB-5DAB-48BD-ADD0-023C065D2399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3022EE9B-8D6B-4276-B7DF-738351AFB7D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94F6774-F22F-46E4-AEFD-E27718ED4A7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2025-01-23T12:36:41Z</dcterms:created>
  <dcterms:modified xsi:type="dcterms:W3CDTF">2025-01-27T12:53:54Z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